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5.xml" ContentType="application/vnd.openxmlformats-officedocument.spreadsheetml.comments+xml"/>
  <Override PartName="/xl/media/image1.png" ContentType="image/png"/>
  <Override PartName="/xl/comments4.xml" ContentType="application/vnd.openxmlformats-officedocument.spreadsheetml.comments+xml"/>
  <Override PartName="/xl/drawings/vmlDrawing8.vml" ContentType="application/vnd.openxmlformats-officedocument.vmlDrawing"/>
  <Override PartName="/xl/drawings/drawing5.xml" ContentType="application/vnd.openxmlformats-officedocument.drawing+xml"/>
  <Override PartName="/xl/drawings/vmlDrawing4.vml" ContentType="application/vnd.openxmlformats-officedocument.vmlDrawing"/>
  <Override PartName="/xl/drawings/vmlDrawing7.vml" ContentType="application/vnd.openxmlformats-officedocument.vmlDrawing"/>
  <Override PartName="/xl/drawings/vmlDrawing11.vml" ContentType="application/vnd.openxmlformats-officedocument.vmlDrawing"/>
  <Override PartName="/xl/drawings/vmlDrawing10.vml" ContentType="application/vnd.openxmlformats-officedocument.vmlDrawing"/>
  <Override PartName="/xl/drawings/vmlDrawing9.vml" ContentType="application/vnd.openxmlformats-officedocument.vmlDrawing"/>
  <Override PartName="/xl/drawings/drawing1.xml" ContentType="application/vnd.openxmlformats-officedocument.drawing+xml"/>
  <Override PartName="/xl/drawings/drawing4.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2.xml" ContentType="application/vnd.openxmlformats-officedocument.drawing+xml"/>
  <Override PartName="/xl/drawings/drawing6.xml" ContentType="application/vnd.openxmlformats-officedocument.drawing+xml"/>
  <Override PartName="/xl/drawings/vmlDrawing5.vml" ContentType="application/vnd.openxmlformats-officedocument.vmlDrawing"/>
  <Override PartName="/xl/drawings/_rels/drawing1.xml.rels" ContentType="application/vnd.openxmlformats-package.relationships+xml"/>
  <Override PartName="/xl/drawings/_rels/drawing2.xml.rels" ContentType="application/vnd.openxmlformats-package.relationships+xml"/>
  <Override PartName="/xl/drawings/_rels/drawing6.xml.rels" ContentType="application/vnd.openxmlformats-package.relationships+xml"/>
  <Override PartName="/xl/drawings/_rels/drawing3.xml.rels" ContentType="application/vnd.openxmlformats-package.relationships+xml"/>
  <Override PartName="/xl/drawings/_rels/drawing7.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drawing3.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6.vml" ContentType="application/vnd.openxmlformats-officedocument.vmlDrawing"/>
  <Override PartName="/xl/comments2.xml" ContentType="application/vnd.openxmlformats-officedocument.spreadsheetml.comments+xml"/>
  <Override PartName="/xl/comments12.xml" ContentType="application/vnd.openxmlformats-officedocument.spreadsheetml.comments+xml"/>
  <Override PartName="/xl/sharedStrings.xml" ContentType="application/vnd.openxmlformats-officedocument.spreadsheetml.sharedStrings+xml"/>
  <Override PartName="/xl/comments11.xml" ContentType="application/vnd.openxmlformats-officedocument.spreadsheetml.comments+xml"/>
  <Override PartName="/xl/comments7.xml" ContentType="application/vnd.openxmlformats-officedocument.spreadsheetml.comments+xml"/>
  <Override PartName="/xl/workbook.xml" ContentType="application/vnd.openxmlformats-officedocument.spreadsheetml.sheet.main+xml"/>
  <Override PartName="/xl/comments10.xml" ContentType="application/vnd.openxmlformats-officedocument.spreadsheetml.comments+xml"/>
  <Override PartName="/xl/comments8.xml" ContentType="application/vnd.openxmlformats-officedocument.spreadsheetml.comments+xml"/>
  <Override PartName="/xl/theme/theme1.xml" ContentType="application/vnd.openxmlformats-officedocument.theme+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9.xml" ContentType="application/vnd.openxmlformats-officedocument.spreadsheetml.comment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13.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5.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tyles.xml" ContentType="application/vnd.openxmlformats-officedocument.spreadsheetml.style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808" firstSheet="0" activeTab="7"/>
  </bookViews>
  <sheets>
    <sheet name="00.Info" sheetId="1" state="visible" r:id="rId3"/>
    <sheet name="01.Definición de ámbito" sheetId="2" state="visible" r:id="rId4"/>
    <sheet name="02.Tecnologías" sheetId="3" state="visible" r:id="rId5"/>
    <sheet name="03.Muestra" sheetId="4" state="visible" r:id="rId6"/>
    <sheet name="R5.Genéricos" sheetId="5" state="visible" r:id="rId7"/>
    <sheet name="R6.Voz" sheetId="6" state="visible" r:id="rId8"/>
    <sheet name="R7.Video" sheetId="7" state="visible" r:id="rId9"/>
    <sheet name="R9.Web" sheetId="8" state="visible" r:id="rId10"/>
    <sheet name="R10.Documentos no web" sheetId="9" state="visible" r:id="rId11"/>
    <sheet name="R11.Software" sheetId="10" state="visible" r:id="rId12"/>
    <sheet name="R12.ServiciosApoyo" sheetId="11" state="visible" r:id="rId13"/>
    <sheet name="RESULTADOS" sheetId="12" state="visible" r:id="rId14"/>
    <sheet name="DATA - Oculta" sheetId="13" state="hidden" r:id="rId15"/>
    <sheet name="DatosBD - Oculta" sheetId="14" state="hidden" r:id="rId16"/>
  </sheets>
  <externalReferences>
    <externalReference r:id="rId17"/>
  </externalReferences>
  <definedNames>
    <definedName function="false" hidden="false" localSheetId="11" name="_xlnm.Print_Area" vbProcedure="false">RESULTADOS!$C$2:$AH$30</definedName>
    <definedName function="false" hidden="false" name="celdasP1" vbProcedure="false">'[1]P1.Perceptible'!$D$19:$D$53,'[1]P1.Perceptible'!$D$57:$D$91,'[1]P1.Perceptible'!$D$95:$D$129,'[1]P1.Perceptible'!$D$133:$D$167,'[1]P1.Perceptible'!$D$171:$D$205,'[1]P1.Perceptible'!$D$209:$D$243,'[1]P1.Perceptible'!$D$247:$D$281,'[1]P1.Perceptible'!$D$285:$D$319,'[1]P1.Perceptible'!$D$323:$D$357,'[1]P1.Perceptible'!$D$361:$D$395,'[1]P1.Perceptible'!$D$399:$D$433,'[1]P1.Perceptible'!$D$437:$D$471,'[1]P1.Perceptible'!$D$475:$D$509,'[1]P1.Perceptible'!$D$513:$D$547,'[1]P1.Perceptible'!$D$551:$D$585,'[1]P1.Perceptible'!$D$589:$D$623,'[1]P1.Perceptible'!$D$627:$D$661,'[1]P1.Perceptible'!$D$665:$D$699,'[1]P1.Perceptible'!$D$703:$D$737,'[1]P1.Perceptible'!$D$741:$D$775</definedName>
    <definedName function="false" hidden="false" name="celdasP2" vbProcedure="false">'[1]P2.Operable'!$D$19:$D$53,'[1]P2.Operable'!$D$57:$D$91,'[1]P2.Operable'!$D$95:$D$129,'[1]P2.Operable'!$D$133:$D$167,'[1]P2.Operable'!$D$171:$D$205,'[1]P2.Operable'!$D$209:$D$243,'[1]P2.Operable'!$D$247:$D$281,'[1]P2.Operable'!$D$285:$D$319,'[1]P2.Operable'!$D$323:$D$357,'[1]P2.Operable'!$D$361:$D$395,'[1]P2.Operable'!$D$399:$D$433,'[1]P2.Operable'!$D$437:$D$471,'[1]P2.Operable'!$D$475:$D$509,'[1]P2.Operable'!$D$513:$D$547,'[1]P2.Operable'!$D$551:$D$585,'[1]P2.Operable'!$D$589:$D$623,'[1]P2.Operable'!$D$627:$D$661</definedName>
    <definedName function="false" hidden="false" name="celdasP3" vbProcedure="false">'[1]P3.Comprensible'!$D$19:$D$53,'[1]P3.Comprensible'!$D$57:$D$91,'[1]P3.Comprensible'!$D$95:$D$129,'[1]P3.Comprensible'!$D$133:$D$167,'[1]P3.Comprensible'!$D$171:$D$205,'[1]P3.Comprensible'!$D$209:$D$243,'[1]P3.Comprensible'!$D$247:$D$281,'[1]P3.Comprensible'!$D$285:$D$319,'[1]P3.Comprensible'!$D$323:$D$357,'[1]P3.Comprensible'!$D$361:$D$395</definedName>
    <definedName function="false" hidden="false" name="CeldasP4" vbProcedure="false">'[1]P4.Robusto'!$D$19:$D$53,'[1]P4.Robusto'!$D$57:$D$91,'[1]P4.Robusto'!$D$95:$D$129</definedName>
  </definedNames>
  <calcPr iterateCount="100" refMode="A1" iterate="false" iterateDelta="0.0001"/>
  <extLst>
    <ext xmlns:loext="http://schemas.libreoffice.org/" uri="{7626C862-2A13-11E5-B345-FEFF819CDC9F}">
      <loext:extCalcPr stringRefSyntax="ExcelA1"/>
    </ext>
  </extLst>
</workbook>
</file>

<file path=xl/comments10.xml><?xml version="1.0" encoding="utf-8"?>
<comments xmlns="http://schemas.openxmlformats.org/spreadsheetml/2006/main" xmlns:xdr="http://schemas.openxmlformats.org/drawingml/2006/spreadsheetDrawing">
  <authors>
    <author>SANDRA SABROSO TORRES</author>
  </authors>
  <commentList>
    <comment ref="O13" authorId="0">
      <text>
        <r>
          <rPr>
            <sz val="10"/>
            <rFont val="Arial"/>
            <family val="2"/>
          </rPr>
          <t xml:space="preserve">No tiene elementos sobre los que realizar la comprobación
</t>
        </r>
      </text>
    </comment>
    <comment ref="O14" authorId="0">
      <text>
        <r>
          <rPr>
            <sz val="10"/>
            <rFont val="Arial"/>
            <family val="2"/>
          </rPr>
          <t xml:space="preserve">Pendiente de revisión manual. La comprobación automática es correcta pero falta realizar comprobación manual
</t>
        </r>
      </text>
    </comment>
  </commentList>
</comments>
</file>

<file path=xl/comments11.xml><?xml version="1.0" encoding="utf-8"?>
<comments xmlns="http://schemas.openxmlformats.org/spreadsheetml/2006/main" xmlns:xdr="http://schemas.openxmlformats.org/drawingml/2006/spreadsheetDrawing">
  <authors>
    <author>SANDRA SABROSO TORRES</author>
  </authors>
  <commentList>
    <comment ref="O13" authorId="0">
      <text>
        <r>
          <rPr>
            <sz val="10"/>
            <rFont val="Arial"/>
            <family val="2"/>
          </rPr>
          <t xml:space="preserve">No tiene elementos sobre los que realizar la comprobación
</t>
        </r>
      </text>
    </comment>
    <comment ref="O14" authorId="0">
      <text>
        <r>
          <rPr>
            <sz val="10"/>
            <rFont val="Arial"/>
            <family val="2"/>
          </rPr>
          <t xml:space="preserve">Pendiente de revisión manual. La comprobación automática es correcta pero falta realizar comprobación manual
</t>
        </r>
      </text>
    </comment>
  </commentList>
</comments>
</file>

<file path=xl/comments12.xml><?xml version="1.0" encoding="utf-8"?>
<comments xmlns="http://schemas.openxmlformats.org/spreadsheetml/2006/main" xmlns:xdr="http://schemas.openxmlformats.org/drawingml/2006/spreadsheetDrawing">
  <authors>
    <author>David Lubián</author>
  </authors>
  <commentList>
    <comment ref="K14" authorId="0">
      <text>
        <r>
          <rPr>
            <sz val="10"/>
            <rFont val="Arial"/>
            <family val="2"/>
          </rPr>
          <t xml:space="preserve">Si la muestra NO es corecta revise la hoja "03.Muestra" para corregir el problema
</t>
        </r>
      </text>
    </comment>
  </commentList>
</comments>
</file>

<file path=xl/comments2.xml><?xml version="1.0" encoding="utf-8"?>
<comments xmlns="http://schemas.openxmlformats.org/spreadsheetml/2006/main" xmlns:xdr="http://schemas.openxmlformats.org/drawingml/2006/spreadsheetDrawing">
  <authors>
    <author>David Lubián</author>
    <author>OpenAI</author>
  </authors>
  <commentList>
    <comment ref="C7" authorId="1">
      <text>
        <r>
          <rPr>
            <sz val="10"/>
            <rFont val="Arial"/>
            <family val="2"/>
          </rPr>
          <t xml:space="preserve">Fuente: https://institutodelpelo.com/aviso-legal/ y https://institutodelpelo.com/politica-de-privacidad/</t>
        </r>
      </text>
    </comment>
    <comment ref="C9" authorId="1">
      <text>
        <r>
          <rPr>
            <sz val="10"/>
            <rFont val="Arial"/>
            <family val="2"/>
          </rPr>
          <t xml:space="preserve">Fuente: https://institutodelpelo.com/aviso-legal/ y https://institutodelpelo.com/politica-de-privacidad/</t>
        </r>
      </text>
    </comment>
    <comment ref="C17" authorId="0">
      <text>
        <r>
          <rPr>
            <sz val="10"/>
            <rFont val="Arial"/>
            <family val="2"/>
          </rPr>
          <t xml:space="preserve">Identifica la URL del sitio web.</t>
        </r>
      </text>
    </comment>
    <comment ref="C19" authorId="0">
      <text>
        <r>
          <rPr>
            <sz val="10"/>
            <rFont val="Arial"/>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text>
    </comment>
    <comment ref="C21" authorId="0">
      <text>
        <r>
          <rPr>
            <sz val="10"/>
            <rFont val="Arial"/>
            <family val="2"/>
          </rPr>
          <t xml:space="preserve">Indicar la fecha en la que se realiza la revisión de accesibilidad en formato dd/mm/aaaa</t>
        </r>
      </text>
    </comment>
    <comment ref="C27" authorId="0">
      <text>
        <r>
          <rPr>
            <sz val="10"/>
            <rFont val="Arial"/>
            <family val="2"/>
          </rPr>
          <t xml:space="preserve">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
En concreto indicar con qué sistema operativo y navegador se ha realizado la revisión (incluyendo la versión exacta) y si, una vez completada la revisión o en paralelo, se ha probado el sitio web con algún producto de apoyo, como NVDA, Jaws, VoiceOver...</t>
        </r>
      </text>
    </comment>
    <comment ref="C33" authorId="0">
      <text>
        <r>
          <rPr>
            <sz val="10"/>
            <rFont val="Arial"/>
            <family val="2"/>
          </rPr>
          <t xml:space="preserve">Nombre de la empresa que ha realizado la evaluación.
</t>
        </r>
      </text>
    </comment>
    <comment ref="C35" authorId="1">
      <text>
        <r>
          <rPr>
            <sz val="10"/>
            <rFont val="Arial"/>
            <family val="2"/>
          </rPr>
          <t xml:space="preserve">Fuentes principales de la muestra: https://institutodelpelo.com/ ; https://institutodelpelo.com/nuestro-metodo/ ; https://institutodelpelo.com/contacto/ ; https://institutodelpelo.com/aviso-legal/ ; https://institutodelpelo.com/politica-de-privacidad/ .</t>
        </r>
      </text>
    </comment>
  </commentList>
</comments>
</file>

<file path=xl/comments3.xml><?xml version="1.0" encoding="utf-8"?>
<comments xmlns="http://schemas.openxmlformats.org/spreadsheetml/2006/main" xmlns:xdr="http://schemas.openxmlformats.org/drawingml/2006/spreadsheetDrawing">
  <authors>
    <author>OpenAI</author>
    <author>SANDRA SABROSO TORRES</author>
  </authors>
  <commentList>
    <comment ref="B6" authorId="1">
      <text>
        <r>
          <rPr>
            <sz val="10"/>
            <rFont val="Arial"/>
            <family val="2"/>
          </rPr>
          <t xml:space="preserve">Indicar las tecnologías web en las que se ha confiado la conformidad de la accesibilidad de acuerdo con WCAG 2 para desarrollar el sitio web. 
Esto incluye tecnologías web base como HTML y CSS, tecnologías web auxiliares como JavaScript y WAI-ARIA, así como tecnologías web específicas como SMIL, SVG y PDF.
Nota: Cuando sea posible, a menudo también es útil identificar el sistema de gestión de contenido, versión y configuración, ya que puede ser relevante para explicar los resultados de la evaluación. 
Además, las bibliotecas y componentes utilizados para crear el sitio web, como Dojo, jQuery y otros, pueden ser relevantes. Particularmente para las aplicaciones web, gran parte del soporte de accesibilidad está integrado en bibliotecas y componentes, y la evaluación puede ser más efectiva y eficiente cuando se identifican.
Nota: La utilidad de rellenar la información aquí recogida es facilitar el proceso de selección de la muestra así como de ver la coherencia en los resultados de la evaluación.</t>
        </r>
      </text>
    </comment>
    <comment ref="K13" authorId="0">
      <text>
        <r>
          <rPr>
            <sz val="10"/>
            <rFont val="Arial"/>
            <family val="2"/>
          </rPr>
          <t xml:space="preserve">Identificación inferida a partir de la estructura del sitio y shortcodes/convenciones visibles en resultados públicos del sitio.</t>
        </r>
      </text>
    </comment>
  </commentList>
</comments>
</file>

<file path=xl/comments4.xml><?xml version="1.0" encoding="utf-8"?>
<comments xmlns="http://schemas.openxmlformats.org/spreadsheetml/2006/main" xmlns:xdr="http://schemas.openxmlformats.org/drawingml/2006/spreadsheetDrawing">
  <authors>
    <author>David Lubián</author>
    <author>SANDRA SABROSO TORRES</author>
  </authors>
  <commentList>
    <comment ref="D7" authorId="0">
      <text>
        <r>
          <rPr>
            <sz val="10"/>
            <rFont val="Arial"/>
            <family val="2"/>
          </rPr>
          <t xml:space="preserve">Puede ser de dos tipos: Página web o Documento no web</t>
        </r>
      </text>
    </comment>
    <comment ref="D23" authorId="0">
      <text>
        <r>
          <rPr>
            <sz val="10"/>
            <rFont val="Arial"/>
            <family val="2"/>
          </rPr>
          <t xml:space="preserve">La muestra es correcta cuando se cumplen las siguientes condiciones (todas):
- Para cada una de las páginas analizadas se rellenan los campos Nombre Corto, Clase, Tipo, URL de la página y Direccionamiento alternativo
- Existen al menos las páginas con Tipo: Inicio y Declaración de accesibilidad
</t>
        </r>
      </text>
    </comment>
    <comment ref="E7" authorId="1">
      <text>
        <r>
          <rPr>
            <sz val="10"/>
            <rFont val="Arial"/>
            <family val="2"/>
          </rPr>
          <t xml:space="preserve">Tipo de la página web añadida (de acuerdo con la Decisión de Ejecución 2018/1524).</t>
        </r>
      </text>
    </comment>
    <comment ref="G7" authorId="1">
      <text>
        <r>
          <rPr>
            <sz val="10"/>
            <rFont val="Arial"/>
            <family val="2"/>
          </rPr>
          <t xml:space="preserve">-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
</t>
        </r>
      </text>
    </comment>
    <comment ref="H7" authorId="1">
      <text>
        <r>
          <rPr>
            <sz val="10"/>
            <rFont val="Arial"/>
            <family val="2"/>
          </rPr>
          <t xml:space="preserve">Indicar los tipos de elementos más característicos que tiene la página, que indica el motivo por el que se ha decidido incluir dicha página.
</t>
        </r>
      </text>
    </comment>
  </commentList>
</comments>
</file>

<file path=xl/comments5.xml><?xml version="1.0" encoding="utf-8"?>
<comments xmlns="http://schemas.openxmlformats.org/spreadsheetml/2006/main" xmlns:xdr="http://schemas.openxmlformats.org/drawingml/2006/spreadsheetDrawing">
  <authors>
    <author>SANDRA SABROSO TORRES</author>
  </authors>
  <commentList>
    <comment ref="O13" authorId="0">
      <text>
        <r>
          <rPr>
            <sz val="10"/>
            <rFont val="Arial"/>
            <family val="2"/>
          </rPr>
          <t xml:space="preserve">No tiene elementos sobre los que realizar la comprobación
</t>
        </r>
      </text>
    </comment>
    <comment ref="O14" authorId="0">
      <text>
        <r>
          <rPr>
            <sz val="10"/>
            <rFont val="Arial"/>
            <family val="2"/>
          </rPr>
          <t xml:space="preserve">Pendiente de revisión manual. La comprobación automática es correcta pero falta realizar comprobación manual
</t>
        </r>
      </text>
    </comment>
  </commentList>
</comments>
</file>

<file path=xl/comments6.xml><?xml version="1.0" encoding="utf-8"?>
<comments xmlns="http://schemas.openxmlformats.org/spreadsheetml/2006/main" xmlns:xdr="http://schemas.openxmlformats.org/drawingml/2006/spreadsheetDrawing">
  <authors>
    <author>SANDRA SABROSO TORRES</author>
  </authors>
  <commentList>
    <comment ref="O13" authorId="0">
      <text>
        <r>
          <rPr>
            <sz val="10"/>
            <rFont val="Arial"/>
            <family val="2"/>
          </rPr>
          <t xml:space="preserve">No tiene elementos sobre los que realizar la comprobación
</t>
        </r>
      </text>
    </comment>
    <comment ref="O14" authorId="0">
      <text>
        <r>
          <rPr>
            <sz val="10"/>
            <rFont val="Arial"/>
            <family val="2"/>
          </rPr>
          <t xml:space="preserve">Pendiente de revisión manual. La comprobación automática es correcta pero falta realizar comprobación manual
</t>
        </r>
      </text>
    </comment>
  </commentList>
</comments>
</file>

<file path=xl/comments7.xml><?xml version="1.0" encoding="utf-8"?>
<comments xmlns="http://schemas.openxmlformats.org/spreadsheetml/2006/main" xmlns:xdr="http://schemas.openxmlformats.org/drawingml/2006/spreadsheetDrawing">
  <authors>
    <author>SANDRA SABROSO TORRES</author>
  </authors>
  <commentList>
    <comment ref="O13" authorId="0">
      <text>
        <r>
          <rPr>
            <sz val="10"/>
            <rFont val="Arial"/>
            <family val="2"/>
          </rPr>
          <t xml:space="preserve">No tiene elementos sobre los que realizar la comprobación
</t>
        </r>
      </text>
    </comment>
    <comment ref="O14" authorId="0">
      <text>
        <r>
          <rPr>
            <sz val="10"/>
            <rFont val="Arial"/>
            <family val="2"/>
          </rPr>
          <t xml:space="preserve">Pendiente de revisión manual. La comprobación automática es correcta pero falta realizar comprobación manual
</t>
        </r>
      </text>
    </comment>
  </commentList>
</comments>
</file>

<file path=xl/comments8.xml><?xml version="1.0" encoding="utf-8"?>
<comments xmlns="http://schemas.openxmlformats.org/spreadsheetml/2006/main" xmlns:xdr="http://schemas.openxmlformats.org/drawingml/2006/spreadsheetDrawing">
  <authors>
    <author>OpenAI</author>
    <author>SANDRA SABROSO TORRES</author>
  </authors>
  <commentList>
    <comment ref="D22" authorId="0">
      <text>
        <r>
          <rPr>
            <sz val="10"/>
            <rFont val="Arial"/>
            <family val="2"/>
          </rPr>
          <t xml:space="preserve">Evidencia: la página de inicio muestra varias imágenes con texto alternativo genérico "Image link" y enlaces vacíos/ sin nombre visible. Fuente: https://institutodelpelo.com/</t>
        </r>
      </text>
    </comment>
    <comment ref="D447" authorId="0">
      <text>
        <r>
          <rPr>
            <sz val="10"/>
            <rFont val="Arial"/>
            <family val="2"/>
          </rPr>
          <t xml:space="preserve">Evidencia: en las páginas revisadas no se localiza enlace de salto al contenido y el menú se repite antes del contenido principal. Fuente: https://institutodelpelo.com/ ; https://institutodelpelo.com/aviso-legal/</t>
        </r>
      </text>
    </comment>
    <comment ref="D498" authorId="0">
      <text>
        <r>
          <rPr>
            <sz val="10"/>
            <rFont val="Arial"/>
            <family val="2"/>
          </rPr>
          <t xml:space="preserve">Evidencia: se observan enlaces vacíos y enlaces genéricos asociados a imágenes. Fuente: https://institutodelpelo.com/</t>
        </r>
      </text>
    </comment>
    <comment ref="D650" authorId="0">
      <text>
        <r>
          <rPr>
            <sz val="10"/>
            <rFont val="Arial"/>
            <family val="2"/>
          </rPr>
          <t xml:space="preserve">Evidencia: en la home aparece un bloque en alemán incrustado sin indicación de idioma. Fuente: https://institutodelpelo.com/</t>
        </r>
      </text>
    </comment>
    <comment ref="D821" authorId="0">
      <text>
        <r>
          <rPr>
            <sz val="10"/>
            <rFont val="Arial"/>
            <family val="2"/>
          </rPr>
          <t xml:space="preserve">Evidencia: se observan controles/enlaces sin nombre accesible claro (enlaces vacíos o genéricos). Fuente: https://institutodelpelo.com/</t>
        </r>
      </text>
    </comment>
    <comment ref="O13" authorId="1">
      <text>
        <r>
          <rPr>
            <sz val="10"/>
            <rFont val="Arial"/>
            <family val="2"/>
          </rPr>
          <t xml:space="preserve">No tiene elementos sobre los que realizar la comprobación
</t>
        </r>
      </text>
    </comment>
    <comment ref="O14" authorId="1">
      <text>
        <r>
          <rPr>
            <sz val="10"/>
            <rFont val="Arial"/>
            <family val="2"/>
          </rPr>
          <t xml:space="preserve">Pendiente de revisión manual. La comprobación automática es correcta pero falta realizar comprobación manual
</t>
        </r>
      </text>
    </comment>
  </commentList>
</comments>
</file>

<file path=xl/comments9.xml><?xml version="1.0" encoding="utf-8"?>
<comments xmlns="http://schemas.openxmlformats.org/spreadsheetml/2006/main" xmlns:xdr="http://schemas.openxmlformats.org/drawingml/2006/spreadsheetDrawing">
  <authors>
    <author>SANDRA SABROSO TORRES</author>
  </authors>
  <commentList>
    <comment ref="O13" authorId="0">
      <text>
        <r>
          <rPr>
            <sz val="10"/>
            <rFont val="Arial"/>
            <family val="2"/>
          </rPr>
          <t xml:space="preserve">No tiene elementos sobre los que realizar la comprobación
</t>
        </r>
      </text>
    </comment>
    <comment ref="O14" authorId="0">
      <text>
        <r>
          <rPr>
            <sz val="10"/>
            <rFont val="Arial"/>
            <family val="2"/>
          </rPr>
          <t xml:space="preserve">Pendiente de revisión manual. La comprobación automática es correcta pero falta realizar comprobación manual
</t>
        </r>
      </text>
    </comment>
  </commentList>
</comments>
</file>

<file path=xl/sharedStrings.xml><?xml version="1.0" encoding="utf-8"?>
<sst xmlns="http://schemas.openxmlformats.org/spreadsheetml/2006/main" count="2691" uniqueCount="513">
  <si>
    <t xml:space="preserve">Documento de justificación de la accesibilidad</t>
  </si>
  <si>
    <t xml:space="preserve">Versión: 2.0.1</t>
  </si>
  <si>
    <t xml:space="preserve">Análisis de accesibilidad en profundidad de un sitio web</t>
  </si>
  <si>
    <t xml:space="preserve"> Información General</t>
  </si>
  <si>
    <t xml:space="preserve">Instrucciones para rellenar el documento</t>
  </si>
  <si>
    <t xml:space="preserve">Objeto
El documento sirve como soporte para la revisión de accesibilidad en profundidad, es decir, permite anotar los resultados del análisis automático y manual realizado sobre un sitio web. Para las aplicaciones para dispositivos móviles se definirá un modelo diferente.
El documento sigue la estructura de los anexos de la norma UNE-EN 301 549:2022 (versión oficial en español de la Norma Europea EN 301 549 v.3.2.1 (2021-03) para generar un informe estructurado a partir de los datos que usted proporcione. Para su aplicación, las personas encargadas deberán conocer, entre otros, la aplicación de las Pautas de Accesibilidad para el Contenido Web (WCAG) así como el resto de requisitos de accesibilidad propios de la UNE-EN 301 549:2022. El documento no sirve para realizar ninguna comprobación automática de accesibilidad.
Los textos de ayuda que acompañan a cada uno de los requisitos se han extraído, en parte, de la norma UNE-EN 301 549:2020 (versión oficial en español de la norma europea EN 301 549 v3.1.1 (2019-11)), siempre y cuando dicho texto no haya variado con respecto a la nueva norma UNE-EN 301 549:2022 (versión oficial en español de la Norma Europea EN 301 549 v.3.2.1 (2021-03). En el caso de que dicho texto haya sido cambiado o actualizado, se ha seleccionado el texto directamente de la nueva norma (en inglés) [únicamente el texto nuevo o actualizado].</t>
  </si>
  <si>
    <t xml:space="preserve">Cómo utilizar el documento
El orden recomendado para cumplimentar la información es el siguiente:
1. Rellenar en primer lugar la información de la hoja "01.Definición de ámbito" (todos los campos que son obligatorios aparecen señalados con un asterisco (*)). En segundo lugar, se deberá rellenar la información de la hoja "02. Tecnologías". En esta pestaña, se deberán marcar aquellas tecnologías que se hayan utilizado para el desarrollo del sitio web. Existen unos desplegables con las opciones "SÍ" y "NO". En el caso de que se hayan utilizado otras tecnologías que no aparezcan recogidas en el documento, se deberá marcar "SÍ" en el campo "OTRAS" y, a continuación, se deberá completar la información del cuadro que aparece a su lado.</t>
  </si>
  <si>
    <t xml:space="preserve">2. En la pestaña "03. Muestra" deberán indicarse las páginas que forman parte de la muestra. 
- La muestra deberá ser, como mínimo, de 3 páginas web o apartados para la categoría de solución 'Sitio Web y presencia básica en Internet', y de 1 página web o apartado para la categoría de solución 'Comercio Electrónico' y, como máximo, de 10. Cuando la muestra sea menor de 10 páginas web o apartados, las celdas restantes se dejarán vacías.
- Por cada página seleccionada en la muestra deberá indicarse: Nombre corto, Clase (página web o documento no web), Tipo de página, URL de la página, Direccionamiento alternativo (útil en los sitios web con URLs dinámicas) y Tipos de elementos (indicando los elementos más característicos que incluye la página, por ejemplo imágenes, listas, tablas, formularios, multimedia …).
- Para que la muestra sea correcta deberá contar, al menos, con una página de inicio y una declaración de accesibilidad (en el campo "Tipo"). Además, deberán estar completos todos los campos obligatorios de todas las páginas web o apartados que formen parte de la muestra. </t>
  </si>
  <si>
    <t xml:space="preserve">3. Para las Páginas web se deberán cumplimentar todos los requisitos de accesibilidad de las hojas "R5.Genéricos", "R6.Voz", "R7.Video", "R9.Web", "R11.Software" y "R12.ServiciosApoyo". En el caso de que el requisito sea un requisito condicional (así aparecerá recogido en el título del requisito), solo se deberá comprobar dicho requisito si se satisface la condición especificada.  En el caso de que no se satisfaga la condición, se deberá marcar dicho requisito, para ese elemento de la muestra, como "N/A" (No Aplica). El resultado de dichas comprobaciones se plasmará en la columna "Resultado", de cada tabla, de cada requisito (no confundir con la hoja de "RESULTADOS").
Para los Documentos no web únicamente se deberá cumplimentar los requisitos de accesibilidad de la hoja "R10.Documentos no web". 
En la hoja "03.Muestra" se realiza un "filtrado" utilizando la columna "Clase" de la tabla de la muestra por lo que, dependiendo de la clase seleccionada aparecerá en una hojas o en otras. Por ejemplo, si ha seleccionado "Documento no web" en la columna "Clase" de un elemento de la muestra, únicamente aparecerá dicho elemento en las tablas de los requisitos de la hoja "R10.Documentos no web", no apareciendo dicho elemento en ninguna otra hoja de requisitos.
Todas aquellas celdas que se encuentren sombreadas en gris no deberán rellenarse, pues se completan de manera automática tras haber indicado los campos de la muestra de páginas web o apartados a analizar en la hoja "03.Muestra".
Para simplificar la cumplimentación de este documento, se ha habilitado la posibilidad de rellenar todos los requisitos de una misma hoja ("R5.Genéricos", "R6.Voz", "R7.Video", "R9.Web", "R11.Software", "R12.ServiciosApoyo" y "R10.Documentos no web") a la vez. Para ello, se deberá completar el campo 'RESULTADO' con una de las 5 opciones del desplegable y, automáticamente, se rellenarán el resto de resultados de los diferentes requisitos de la hoja con ese mismo dato. En el caso de que una página web o un apartado no cumpla el requisito de la misma manera que el resto, se podrá modificar de forma manual utilizando el desplegable que aparece a la derecha de la columna "Resultado".
Para más información al respecto puede consultar la Norma Europea EN 301 549 V3.2.1 (2021-03)1.
Para realizar la revisión de la accesibilidad puede servir de ayuda el listado de herramientas automáticas y manuales que encontrará en el Anexo de la Guía de validación de accesibilidad web2.</t>
  </si>
  <si>
    <t xml:space="preserve">4. Los resultados agregados del proceso de validación serán consolidados automáticamente en la hoja "RESULTADOS".</t>
  </si>
  <si>
    <t xml:space="preserve">1 http://www.etsi.org/deliver/etsi_en/301500_301599/301549/03.02.01_60/en_301549v030201p.pdf</t>
  </si>
  <si>
    <t xml:space="preserve">http://www.etsi.org/deliver/etsi_en/301500_301599/301549/03.02.01_60/en_301549v030201p.pdf</t>
  </si>
  <si>
    <t xml:space="preserve">2 http://administracionelectronica.gob.es/PAe/accesibilidad/documentacion/guia_validacion_accesibilidad</t>
  </si>
  <si>
    <t xml:space="preserve">https://portal.gestion.sedepkd.red.gob.es/portal/common/help/justificaciones/Informe_Revision_Accesibilidad_Sitios_web.xlsx</t>
  </si>
  <si>
    <t xml:space="preserve">* Campos obligatorios</t>
  </si>
  <si>
    <t xml:space="preserve"> Definición de ámbito</t>
  </si>
  <si>
    <t xml:space="preserve">Empresa responsable del Sitio web*</t>
  </si>
  <si>
    <t xml:space="preserve">RALEVIRO SL</t>
  </si>
  <si>
    <t xml:space="preserve">Correo electrónico de la Entidad/Persona responsable del Sitio web*</t>
  </si>
  <si>
    <t xml:space="preserve">cirugia@institutodelpelo.com</t>
  </si>
  <si>
    <t xml:space="preserve">Tipología del sitio web*</t>
  </si>
  <si>
    <t xml:space="preserve">Sitio web corporativo</t>
  </si>
  <si>
    <t xml:space="preserve">Nombre Sitio Web*</t>
  </si>
  <si>
    <t xml:space="preserve">Instituto del Pelo</t>
  </si>
  <si>
    <t xml:space="preserve">URL del Sitio Web*</t>
  </si>
  <si>
    <t xml:space="preserve">https://institutodelpelo.com/</t>
  </si>
  <si>
    <t xml:space="preserve">Alcance de la revisión*</t>
  </si>
  <si>
    <t xml:space="preserve">Portal web completo</t>
  </si>
  <si>
    <t xml:space="preserve">Fecha de la revisión*</t>
  </si>
  <si>
    <t xml:space="preserve">Nivel de conformidad a analizar*</t>
  </si>
  <si>
    <t xml:space="preserve">UNE-EN 301 549:2022 - excluyendo el contenido excluido por el RD 1112/2018</t>
  </si>
  <si>
    <t xml:space="preserve">Soporte de accesibilidad mínimo*</t>
  </si>
  <si>
    <t xml:space="preserve">Windows 11 - Google Chrome (última versión estable), Mozilla Firefox (última versión estable) y Microsoft Edge (última versión estable)</t>
  </si>
  <si>
    <t xml:space="preserve">Tipo de evaluación*</t>
  </si>
  <si>
    <t xml:space="preserve">Autoevaluación con recursos externos</t>
  </si>
  <si>
    <t xml:space="preserve">Nombre de empresa</t>
  </si>
  <si>
    <t xml:space="preserve">No facilitado</t>
  </si>
  <si>
    <t xml:space="preserve">Observaciones</t>
  </si>
  <si>
    <t xml:space="preserve">Revisión heurística basada en 5 páginas representativas. No se localiza declaración pública de accesibilidad en las páginas revisadas.</t>
  </si>
  <si>
    <t xml:space="preserve"> Tecnologías aplicadas</t>
  </si>
  <si>
    <t xml:space="preserve">Indicar las tecnologías web en las que se basa la conformidad de la accesibilidad</t>
  </si>
  <si>
    <t xml:space="preserve">Para añadir otras tecnologías, seleccionar "Otras" y rellenar los campos "Nombre Tecnología" y "URL de la Especificación o Descripción". 
El campo "URL de la especificación” debe identificar la especificación de la tecnología utilizada.</t>
  </si>
  <si>
    <t xml:space="preserve">HTML5</t>
  </si>
  <si>
    <t xml:space="preserve">Sí</t>
  </si>
  <si>
    <t xml:space="preserve">ECMAScript 3</t>
  </si>
  <si>
    <t xml:space="preserve">No</t>
  </si>
  <si>
    <t xml:space="preserve">OOXML</t>
  </si>
  <si>
    <t xml:space="preserve">XHTML 1.0</t>
  </si>
  <si>
    <t xml:space="preserve">ECMAScript 5</t>
  </si>
  <si>
    <t xml:space="preserve">ODF 1.2</t>
  </si>
  <si>
    <t xml:space="preserve">HTML 4.01</t>
  </si>
  <si>
    <t xml:space="preserve">DOM</t>
  </si>
  <si>
    <t xml:space="preserve">SVG</t>
  </si>
  <si>
    <t xml:space="preserve">CSS</t>
  </si>
  <si>
    <t xml:space="preserve">Flash</t>
  </si>
  <si>
    <t xml:space="preserve">OTRAS</t>
  </si>
  <si>
    <t xml:space="preserve">Nombre Tecnología</t>
  </si>
  <si>
    <t xml:space="preserve">URL de la Especificación o Descripción</t>
  </si>
  <si>
    <t xml:space="preserve">WAI-ARIA</t>
  </si>
  <si>
    <t xml:space="preserve">Silverlight</t>
  </si>
  <si>
    <t xml:space="preserve">WordPress</t>
  </si>
  <si>
    <t xml:space="preserve">https://wordpress.org/</t>
  </si>
  <si>
    <t xml:space="preserve">* Es obligatorio rellenar esta pestaña</t>
  </si>
  <si>
    <t xml:space="preserve"> Selección de la muestra</t>
  </si>
  <si>
    <t xml:space="preserve">ID </t>
  </si>
  <si>
    <t xml:space="preserve">Nombre corto*</t>
  </si>
  <si>
    <t xml:space="preserve">Clase*</t>
  </si>
  <si>
    <t xml:space="preserve">Tipo*</t>
  </si>
  <si>
    <t xml:space="preserve">URL página*</t>
  </si>
  <si>
    <t xml:space="preserve">Direccionamiento alternativo (migas)*</t>
  </si>
  <si>
    <t xml:space="preserve">Tipos de elementos</t>
  </si>
  <si>
    <t xml:space="preserve">Inicio</t>
  </si>
  <si>
    <t xml:space="preserve">Página Web</t>
  </si>
  <si>
    <t xml:space="preserve">Página inicio</t>
  </si>
  <si>
    <t xml:space="preserve">Textos, imágenes, enlaces y formulario</t>
  </si>
  <si>
    <t xml:space="preserve">Nuestro método</t>
  </si>
  <si>
    <t xml:space="preserve">Pagina tipo</t>
  </si>
  <si>
    <t xml:space="preserve">https://institutodelpelo.com/nuestro-metodo/</t>
  </si>
  <si>
    <t xml:space="preserve">Inicio &gt; Nuestro método</t>
  </si>
  <si>
    <t xml:space="preserve">Contacto</t>
  </si>
  <si>
    <t xml:space="preserve">https://institutodelpelo.com/contacto/</t>
  </si>
  <si>
    <t xml:space="preserve">Inicio &gt; Contacto</t>
  </si>
  <si>
    <t xml:space="preserve">Textos, enlaces, formulario e información de contacto</t>
  </si>
  <si>
    <t xml:space="preserve">Aviso legal</t>
  </si>
  <si>
    <t xml:space="preserve">Legal</t>
  </si>
  <si>
    <t xml:space="preserve">https://institutodelpelo.com/aviso-legal/</t>
  </si>
  <si>
    <t xml:space="preserve">Inicio &gt; Aviso legal</t>
  </si>
  <si>
    <t xml:space="preserve">Textos y enlaces</t>
  </si>
  <si>
    <t xml:space="preserve">Política de privacidad</t>
  </si>
  <si>
    <t xml:space="preserve">https://institutodelpelo.com/politica-de-privacidad/</t>
  </si>
  <si>
    <t xml:space="preserve">Inicio &gt; Política de privacidad</t>
  </si>
  <si>
    <t xml:space="preserve">Informe de accesibilidad</t>
  </si>
  <si>
    <t xml:space="preserve">Declaración accesibilidad</t>
  </si>
  <si>
    <t xml:space="preserve">https://institutodelpelo.com/informe-de-accesibilidad/</t>
  </si>
  <si>
    <t xml:space="preserve">Inicio &gt; Informe de accesibilidad</t>
  </si>
  <si>
    <t xml:space="preserve">PAGINAS SELECCIONADAS</t>
  </si>
  <si>
    <t xml:space="preserve">¿MUESTRA CORRECTA?</t>
  </si>
  <si>
    <t xml:space="preserve"> Revisión de la muestra</t>
  </si>
  <si>
    <t xml:space="preserve">Requisitos: Genéricos</t>
  </si>
  <si>
    <t xml:space="preserve">Los requisitos recogidos en esta hoja solo se deben evaluar para PÁGINAS WEB.</t>
  </si>
  <si>
    <t xml:space="preserve">Requisitos de accesibilidad</t>
  </si>
  <si>
    <t xml:space="preserve">EVALUADOS</t>
  </si>
  <si>
    <t xml:space="preserve">N.º Requisitos x N.º Páginas</t>
  </si>
  <si>
    <t xml:space="preserve">%</t>
  </si>
  <si>
    <t xml:space="preserve">PENDIENTES</t>
  </si>
  <si>
    <t xml:space="preserve">UNE</t>
  </si>
  <si>
    <t xml:space="preserve">Pasa</t>
  </si>
  <si>
    <t xml:space="preserve">No decide</t>
  </si>
  <si>
    <t xml:space="preserve">N/T</t>
  </si>
  <si>
    <t xml:space="preserve">No Testeado</t>
  </si>
  <si>
    <t xml:space="preserve">Falla</t>
  </si>
  <si>
    <t xml:space="preserve">No testeado</t>
  </si>
  <si>
    <t xml:space="preserve">N/A</t>
  </si>
  <si>
    <t xml:space="preserve">No Aplica</t>
  </si>
  <si>
    <t xml:space="preserve">Total </t>
  </si>
  <si>
    <t xml:space="preserve">No aplica</t>
  </si>
  <si>
    <t xml:space="preserve">En blanco</t>
  </si>
  <si>
    <t xml:space="preserve">N/D</t>
  </si>
  <si>
    <t xml:space="preserve">No Decide</t>
  </si>
  <si>
    <t xml:space="preserve">ID</t>
  </si>
  <si>
    <t xml:space="preserve">TODOS LOS REQUISITOS GENÉRICOS</t>
  </si>
  <si>
    <t xml:space="preserve">RESULTADO</t>
  </si>
  <si>
    <t xml:space="preserve">Completando esta casilla con cualquiera de las opciones, se rellenarán automáticamente los resultados de TODAS las URLs para TODOS los requisitos de esta hoja. En el caso de que se quiera modificar algún resultado, se podrá hacer de forma manual a través de los desplegables que hay al lado de cada casilla de 'Resultado'.</t>
  </si>
  <si>
    <t xml:space="preserve">TODAS</t>
  </si>
  <si>
    <t xml:space="preserve">5.2 Activación de características de accesibilidad (Condicional)</t>
  </si>
  <si>
    <t xml:space="preserve">Resultado</t>
  </si>
  <si>
    <t xml:space="preserve">5.3 Biométrica (Condicional)</t>
  </si>
  <si>
    <t xml:space="preserve">5.4 Preservación de la información de accesibilidad durante una conversión (Condicional)</t>
  </si>
  <si>
    <t xml:space="preserve">Análisis de accesibilidad en profundidad de sitio web</t>
  </si>
  <si>
    <t xml:space="preserve">Requisitos: Páginas web con comunicación bidireccional por voz</t>
  </si>
  <si>
    <t xml:space="preserve">TODOS LOS REQUISITOS DE VOZ</t>
  </si>
  <si>
    <t xml:space="preserve">6.1 Anchura de banda para voz (Condicional)</t>
  </si>
  <si>
    <t xml:space="preserve">6.2.1.1 Comuniación mediante RTT (Condicional)</t>
  </si>
  <si>
    <t xml:space="preserve">6.2.1.2 Voz y texto simultáneos (Condicional)</t>
  </si>
  <si>
    <t xml:space="preserve">6.2.2.1 Presentación en pantalla diferenciable visualmente (Condicional)</t>
  </si>
  <si>
    <t xml:space="preserve">6.2.2.2 Dirección de envío y recepción determinable por software (Condicional)</t>
  </si>
  <si>
    <t xml:space="preserve">6.2.2.3 Identificación del hablante (Condicional)</t>
  </si>
  <si>
    <t xml:space="preserve">6.2.2.4 Indicador visual de audio con texto en tiempo real (Condicional)</t>
  </si>
  <si>
    <t xml:space="preserve">6.2.3 Interoperabilidad - Apartado a) (Condicional)</t>
  </si>
  <si>
    <t xml:space="preserve">6.2.3  Interoperabilidad - Apartado b) (Condicional)</t>
  </si>
  <si>
    <t xml:space="preserve">6.2.3 Interoperabilidad - Apartado c) (Condicional)</t>
  </si>
  <si>
    <t xml:space="preserve">6.2.3 Interoperabilidad - Apartado d) (Condicional)</t>
  </si>
  <si>
    <t xml:space="preserve">6.2.4 Capacidad de respuesta de RTT (Condicional)</t>
  </si>
  <si>
    <t xml:space="preserve">6.3 Identificación de llamadas (Condicional)</t>
  </si>
  <si>
    <t xml:space="preserve">6.4 Alternativas a los servicios basados ​​en voz (Condicional)</t>
  </si>
  <si>
    <t xml:space="preserve">6.5.2 Resolución - Apartado a) (Condicional)</t>
  </si>
  <si>
    <t xml:space="preserve">6.5.3 Frecuencia de imagen - Apartado a) (Condicional)</t>
  </si>
  <si>
    <t xml:space="preserve">6.5.4 Sincronización entre audio y video (Condicional)</t>
  </si>
  <si>
    <t xml:space="preserve">6.5.5 Indicador visual de audio con video (Condicional)</t>
  </si>
  <si>
    <t xml:space="preserve">6.5.6 Identificación del hablante con comunicación por video (lenguaje de signos)  (Condicional)</t>
  </si>
  <si>
    <t xml:space="preserve">Requisitos: Páginas web con capacidades de vídeo</t>
  </si>
  <si>
    <t xml:space="preserve">TODOS LOS REQUISITOS DE VIDEO</t>
  </si>
  <si>
    <t xml:space="preserve">7.1.1 Reproducción del subtitulado (Condicional)</t>
  </si>
  <si>
    <t xml:space="preserve">7.1.2 Sincronización del subtitulado (Condicional)</t>
  </si>
  <si>
    <t xml:space="preserve">7.1.3 Preservación del subtitulado (Condicional)</t>
  </si>
  <si>
    <t xml:space="preserve">7.1.4 Características de los subtítulos (Condicional)</t>
  </si>
  <si>
    <t xml:space="preserve">7.1.5 Subtítulos hablados (Condicional)</t>
  </si>
  <si>
    <t xml:space="preserve">7.2.1 Reproducción de la audiodescripción (Condicional)</t>
  </si>
  <si>
    <t xml:space="preserve">7.2.2 Sincronización de la audiodescripción (Condicional)</t>
  </si>
  <si>
    <t xml:space="preserve">7.2.3 Preservación de la audiodescripción (Condicional)</t>
  </si>
  <si>
    <t xml:space="preserve">7.3 Controles de usuario para subtítulos y audiodescripción (Condicional)</t>
  </si>
  <si>
    <t xml:space="preserve">Requisitos: Perceptible (9.1), Operable (9.2), Comprensible (9.3) y Robusto (9.4)</t>
  </si>
  <si>
    <t xml:space="preserve">TODOS LOS REQUSITOS DE WEB</t>
  </si>
  <si>
    <t xml:space="preserve">9.1.1.1 Contenido no textual (Condicional)</t>
  </si>
  <si>
    <t xml:space="preserve">9.1.2.1 Solo audio y solo vídeo (grabado)  (Condicional)</t>
  </si>
  <si>
    <t xml:space="preserve">9.1.2.2 Subtítulos (grabados) (Condicional)</t>
  </si>
  <si>
    <t xml:space="preserve">9.1.2.3 Audiodescripción o Medio Alternativo (grabado) (Condicional)</t>
  </si>
  <si>
    <t xml:space="preserve">9.1.2.5 Audiodescripción (grabada) (Condicional)</t>
  </si>
  <si>
    <t xml:space="preserve">9.1.3.1 Información y relaciones (Condicional)</t>
  </si>
  <si>
    <t xml:space="preserve">9.1.3.2 Secuencia significativa (Condicional)</t>
  </si>
  <si>
    <t xml:space="preserve">9.1.3.3 Características sensoriales (Condicional)</t>
  </si>
  <si>
    <t xml:space="preserve">9.1.3.4 Orientación (Condicional)</t>
  </si>
  <si>
    <t xml:space="preserve">9.1.3.5 Identificación del propósito de la entrada (Condicional)</t>
  </si>
  <si>
    <t xml:space="preserve">9.1.4.1 Uso del Color (Condicional)</t>
  </si>
  <si>
    <t xml:space="preserve">9.1.4.2 Control del audio (Condicional)</t>
  </si>
  <si>
    <t xml:space="preserve">9.1.4.3 Contraste (mínimo) (Condicional)</t>
  </si>
  <si>
    <t xml:space="preserve">9.1.4.4 Cambio de tamaño del texto (Condicional)</t>
  </si>
  <si>
    <t xml:space="preserve">9.1.4.5 Imágenes de texto (Condicional)</t>
  </si>
  <si>
    <t xml:space="preserve">9.1.4.10 Reajuste del texto (Condicional)</t>
  </si>
  <si>
    <t xml:space="preserve">9.1.4.11 Contraste no textual (Condicional)</t>
  </si>
  <si>
    <t xml:space="preserve">9.1.4.12 Espaciado del texto (Condicional)</t>
  </si>
  <si>
    <t xml:space="preserve">9.1.4.13 Contenido señalado con el puntero o que tiene el foco (Condicional)</t>
  </si>
  <si>
    <t xml:space="preserve">9.2.1.1 Teclado (Condicional)</t>
  </si>
  <si>
    <t xml:space="preserve">9.2.1.2 Sin trampas para el foco del teclado (Condicional)</t>
  </si>
  <si>
    <t xml:space="preserve">9.2.1.4  Atajos del teclado (Condicional)</t>
  </si>
  <si>
    <t xml:space="preserve">9.2.2.1 Tiempo ajustable (Condicional)</t>
  </si>
  <si>
    <t xml:space="preserve">9.2.2.2 Poner en pausa, detener, ocultar (Condicional)</t>
  </si>
  <si>
    <t xml:space="preserve">9.2.3.1 Umbral de tres destellos o menos (Condicional)</t>
  </si>
  <si>
    <t xml:space="preserve">9.2.4.1 Evitar bloques (Condicional)</t>
  </si>
  <si>
    <t xml:space="preserve">9.2.4.2 Titulado de páginas (Condicional)</t>
  </si>
  <si>
    <t xml:space="preserve">9.2.4.3 Orden del foco (Condicional)</t>
  </si>
  <si>
    <t xml:space="preserve">9.2.4.4 Propósito de los enlaces (en contexto) (Condicional)</t>
  </si>
  <si>
    <t xml:space="preserve">9.2.4.5 Múltiples vías (Condicional)</t>
  </si>
  <si>
    <t xml:space="preserve">9.2.4.6 Encabezados y etiquetas (Condicional)</t>
  </si>
  <si>
    <t xml:space="preserve">9.2.4.7 Foco visible (Condicional)</t>
  </si>
  <si>
    <t xml:space="preserve">9.2.5.1 Gestos con el puntero (Condicional)</t>
  </si>
  <si>
    <t xml:space="preserve">9.2.5.2 Cancelación del puntero (Condicional)</t>
  </si>
  <si>
    <t xml:space="preserve">9.2.5.3 Inclusión de la etiqueta en el nombre (Condicional)</t>
  </si>
  <si>
    <t xml:space="preserve">9.2.5.4. Activación mediante movimiento (Condicional)</t>
  </si>
  <si>
    <t xml:space="preserve">9.3.1.1 Idioma de la página (Condicional)</t>
  </si>
  <si>
    <t xml:space="preserve">9.3.1.2 Idioma de las partes (Condicional)</t>
  </si>
  <si>
    <t xml:space="preserve">9.3.2.1 Al recibir el foco (Condicional)</t>
  </si>
  <si>
    <t xml:space="preserve">9.3.2.2 Al recibir entradas (Condicional)</t>
  </si>
  <si>
    <t xml:space="preserve">9.3.2.3 Navegación coherente (Condicional)</t>
  </si>
  <si>
    <t xml:space="preserve">9.3.2.4 Identificación coherente (Condicional)</t>
  </si>
  <si>
    <t xml:space="preserve">9.3.3.1 Identificación de errores (Condicional)</t>
  </si>
  <si>
    <t xml:space="preserve">9.3.3.2 Etiquetas o instrucciones (Condicional)</t>
  </si>
  <si>
    <t xml:space="preserve">9.3.3.3 Sugerencias ante errores (Condicional)</t>
  </si>
  <si>
    <t xml:space="preserve">9.3.3.4 Prevención de errores (legales, financieros, de datos) (Condicional)</t>
  </si>
  <si>
    <t xml:space="preserve">9.4.1.1 Procesamiento (Condicional)</t>
  </si>
  <si>
    <t xml:space="preserve">9.4.1.2 Nombre, función, valor (Condicional)</t>
  </si>
  <si>
    <t xml:space="preserve">9.4.1.3 Mensajes de estado (Condicional)</t>
  </si>
  <si>
    <t xml:space="preserve">9.6 Requisitos de conformidad de las Pautas WCAG (Condicional)</t>
  </si>
  <si>
    <t xml:space="preserve">Requisitos: Perceptible (10.1), Operable (10.2), Comprensible (10.3) y Robusto (10.4)</t>
  </si>
  <si>
    <t xml:space="preserve">Los requisitos recogidos en esta hoja solo se deben evaluar para DOCUMENTOS NO WEB.</t>
  </si>
  <si>
    <t xml:space="preserve">TODOS LOS REQUISITOS DE DOCUMENTOS NO WEB</t>
  </si>
  <si>
    <t xml:space="preserve">10.1.1.1 Contenido no textual (Condicional)</t>
  </si>
  <si>
    <t xml:space="preserve">10.1.2.1 Solo audio y solo vídeo (grabado) (Condicional)</t>
  </si>
  <si>
    <t xml:space="preserve">10.1.2.2 Subtítulos (grabados) (Condicional)</t>
  </si>
  <si>
    <t xml:space="preserve">10.1.2.3 Audiodescripción o contenido multimedia alternativo (grabado) (Condicional)</t>
  </si>
  <si>
    <t xml:space="preserve">10.1.2.5 Audiodescripción (grabada) (Condicional)</t>
  </si>
  <si>
    <t xml:space="preserve">10.1.3.1 Información y relaciones (Condicional)</t>
  </si>
  <si>
    <t xml:space="preserve">10.1.3.2 Secuencia significativa (Condicional)</t>
  </si>
  <si>
    <t xml:space="preserve">10.1.3.3 Características sensoriales (Condicional)</t>
  </si>
  <si>
    <t xml:space="preserve">10.1.3.4 Orientación (Condicional)</t>
  </si>
  <si>
    <t xml:space="preserve">10.1.3.5 Identificación del propósito de la entrada (Condicional)</t>
  </si>
  <si>
    <t xml:space="preserve">10.1.4.1 Uso del Color (Condicional)</t>
  </si>
  <si>
    <t xml:space="preserve">10.1.4.2 Control del audio (Condicional)</t>
  </si>
  <si>
    <t xml:space="preserve">10.1.4.3 Contraste (mínimo) (Condicional)</t>
  </si>
  <si>
    <t xml:space="preserve">10.1.4.4 Cambio de tamaño del texto (Condicional)</t>
  </si>
  <si>
    <t xml:space="preserve">10.1.4.5 Imágenes de texto (Condicional)</t>
  </si>
  <si>
    <t xml:space="preserve">10.1.4.10 Reajuste del texto (Condicional)</t>
  </si>
  <si>
    <t xml:space="preserve">10.1.4.11 Contraste no textual (Condicional)</t>
  </si>
  <si>
    <t xml:space="preserve">10.1.4.12 Espaciado del texto (Condicional)</t>
  </si>
  <si>
    <t xml:space="preserve">10.1.4.13 Contenido señalado con el puntero o que tiene el foco (Condicional)</t>
  </si>
  <si>
    <t xml:space="preserve">10.2.1.1 Teclado (Condicional)</t>
  </si>
  <si>
    <t xml:space="preserve">10.2.1.2 Sin trampas para el foco del teclado (Condicional)</t>
  </si>
  <si>
    <t xml:space="preserve">10.2.1.4  Atajos del teclado (Condicional)</t>
  </si>
  <si>
    <t xml:space="preserve">10.2.2.1 Tiempo ajustable (Condicional)</t>
  </si>
  <si>
    <t xml:space="preserve">10.2.2.2 Poner en pausa, detener, ocultar (Condicional)</t>
  </si>
  <si>
    <t xml:space="preserve">10.2.3.1 Umbral de tres destellos o menos (Condicional)</t>
  </si>
  <si>
    <t xml:space="preserve">10.2.4.2 Titulado de documento (Condicional)</t>
  </si>
  <si>
    <t xml:space="preserve">10.2.4.3 Orden del foco (Condicional)</t>
  </si>
  <si>
    <t xml:space="preserve">10.2.4.4 Propósito de los enlaces (en contexto) (Condicional)</t>
  </si>
  <si>
    <t xml:space="preserve">10.2.4.6 Encabezados y etiquetas (Condicional)</t>
  </si>
  <si>
    <t xml:space="preserve">10.2.4.7 Foco visible (Condicional)</t>
  </si>
  <si>
    <t xml:space="preserve">10.2.5.1 Gestos con el puntero (Condicional)</t>
  </si>
  <si>
    <t xml:space="preserve">10.2.5.2 Cancelación del puntero (Condicional)</t>
  </si>
  <si>
    <t xml:space="preserve">10.2.5.3 Inclusión de la etiqueta en el nombre (Condicional)</t>
  </si>
  <si>
    <t xml:space="preserve">10.2.5.4. Activación mediante movimiento (Condicional)</t>
  </si>
  <si>
    <t xml:space="preserve">10.3.1.1 Idioma de la página (Condicional)</t>
  </si>
  <si>
    <t xml:space="preserve">10.3.1.2 Idioma de las partes (Condicional)</t>
  </si>
  <si>
    <t xml:space="preserve">10.3.2.1 Al recibir el foco (Condicional)</t>
  </si>
  <si>
    <t xml:space="preserve">10.3.2.2 Al recibir entradas (Condicional)</t>
  </si>
  <si>
    <t xml:space="preserve">10.3.3.1 Identificación de errores (Condicional)</t>
  </si>
  <si>
    <t xml:space="preserve">10.3.3.2 Etiquetas o instrucciones (Condicional)</t>
  </si>
  <si>
    <t xml:space="preserve">10.3.3.3 Sugerencias ante errores (Condicional)</t>
  </si>
  <si>
    <t xml:space="preserve">10.3.3.4 Prevención de errores (legales, financieros, datos) (Condicional)</t>
  </si>
  <si>
    <t xml:space="preserve">10.4.1.1 Procesamiento (Condicional)</t>
  </si>
  <si>
    <t xml:space="preserve">10.4.1.2 Nombre, función, valor (Condicional)</t>
  </si>
  <si>
    <t xml:space="preserve">10.4.1.3 Mensajes de estado (Condicional)</t>
  </si>
  <si>
    <t xml:space="preserve">Requisitos: Preferencias de usuario (11.7) y Herramientas de Autor (11.8)</t>
  </si>
  <si>
    <t xml:space="preserve">TODOS LOS REQUISITOS DE SOFTWARE</t>
  </si>
  <si>
    <t xml:space="preserve">11.7 Preferencias de usuario</t>
  </si>
  <si>
    <t xml:space="preserve">11.8.1 Tecnología de gestión de contenidos (Condicional)</t>
  </si>
  <si>
    <t xml:space="preserve">11.8.2 Creación de contenidos accesibles (Condicional)</t>
  </si>
  <si>
    <t xml:space="preserve">11.8.3 Preservación de la información de accesibilidad durante las transformaciones (Condicional)</t>
  </si>
  <si>
    <t xml:space="preserve">11.8.4 Servicio de reparación (Condicional)</t>
  </si>
  <si>
    <t xml:space="preserve">11.8.5 Plantillas (Condicional)</t>
  </si>
  <si>
    <t xml:space="preserve">Requisitos: Documentación y Servicios de Apoyo</t>
  </si>
  <si>
    <t xml:space="preserve">12.1.1 Características de accesibilidad y compatibilidad</t>
  </si>
  <si>
    <t xml:space="preserve">12.1.2 Documentación accesible</t>
  </si>
  <si>
    <t xml:space="preserve">12.2.2 Información sobre las características de accesibilidad y compatibilidad</t>
  </si>
  <si>
    <t xml:space="preserve">12.2.3 Comunicación efectiva</t>
  </si>
  <si>
    <t xml:space="preserve">12.2.4 Documentación accesible</t>
  </si>
  <si>
    <t xml:space="preserve">Resultados agregados</t>
  </si>
  <si>
    <t xml:space="preserve">EVALUADO</t>
  </si>
  <si>
    <t xml:space="preserve">PENDIENTE DE EVALUAR</t>
  </si>
  <si>
    <t xml:space="preserve">Conforme</t>
  </si>
  <si>
    <t xml:space="preserve">No conforme</t>
  </si>
  <si>
    <t xml:space="preserve">Error</t>
  </si>
  <si>
    <t xml:space="preserve">En Curso</t>
  </si>
  <si>
    <t xml:space="preserve">SUMA (Conf. y No conf.)</t>
  </si>
  <si>
    <t xml:space="preserve">Evaluación</t>
  </si>
  <si>
    <t xml:space="preserve">Nº Requisitos x Nº Páginas</t>
  </si>
  <si>
    <t xml:space="preserve">PÁGINAS WEB</t>
  </si>
  <si>
    <t xml:space="preserve">Pasa </t>
  </si>
  <si>
    <t xml:space="preserve">DOCUMENTOS NO WEB</t>
  </si>
  <si>
    <t xml:space="preserve">SITIO WEB</t>
  </si>
  <si>
    <t xml:space="preserve">TOTAL</t>
  </si>
  <si>
    <t xml:space="preserve">Situación de Cumplimiento</t>
  </si>
  <si>
    <t xml:space="preserve">Puntuación Media del Sitio Web</t>
  </si>
  <si>
    <t xml:space="preserve">¿Muestra Correcta?</t>
  </si>
  <si>
    <t xml:space="preserve">Muestra</t>
  </si>
  <si>
    <t xml:space="preserve">Nombre corto</t>
  </si>
  <si>
    <t xml:space="preserve">URL de la Página web</t>
  </si>
  <si>
    <t xml:space="preserve">5.2</t>
  </si>
  <si>
    <t xml:space="preserve">5.3</t>
  </si>
  <si>
    <t xml:space="preserve">5.4</t>
  </si>
  <si>
    <t xml:space="preserve">6.1</t>
  </si>
  <si>
    <t xml:space="preserve">6.2.1.1</t>
  </si>
  <si>
    <t xml:space="preserve">6.2.1.2</t>
  </si>
  <si>
    <t xml:space="preserve">6.2.2.1</t>
  </si>
  <si>
    <t xml:space="preserve">6.2.2.2</t>
  </si>
  <si>
    <t xml:space="preserve">6.2.2.3</t>
  </si>
  <si>
    <t xml:space="preserve">6.2.2.4</t>
  </si>
  <si>
    <t xml:space="preserve">6.2.3 a)</t>
  </si>
  <si>
    <t xml:space="preserve">6.2.3 b)</t>
  </si>
  <si>
    <t xml:space="preserve">6.2.3 c)</t>
  </si>
  <si>
    <t xml:space="preserve">6.2.3 d)</t>
  </si>
  <si>
    <t xml:space="preserve">6.2.4</t>
  </si>
  <si>
    <t xml:space="preserve">6.3</t>
  </si>
  <si>
    <t xml:space="preserve">6.4</t>
  </si>
  <si>
    <t xml:space="preserve">6.5.2</t>
  </si>
  <si>
    <t xml:space="preserve">6.5.3</t>
  </si>
  <si>
    <t xml:space="preserve">6.5.4</t>
  </si>
  <si>
    <t xml:space="preserve">6.5.5</t>
  </si>
  <si>
    <t xml:space="preserve">6.5.6</t>
  </si>
  <si>
    <t xml:space="preserve">7.1.1</t>
  </si>
  <si>
    <t xml:space="preserve">7.1.2</t>
  </si>
  <si>
    <t xml:space="preserve">7.1.3</t>
  </si>
  <si>
    <t xml:space="preserve">7.1.4</t>
  </si>
  <si>
    <t xml:space="preserve">7.1.5</t>
  </si>
  <si>
    <t xml:space="preserve">7.2.1</t>
  </si>
  <si>
    <t xml:space="preserve">7.2.2</t>
  </si>
  <si>
    <t xml:space="preserve">7.2.3</t>
  </si>
  <si>
    <t xml:space="preserve">7.3</t>
  </si>
  <si>
    <t xml:space="preserve">9.1.1.1</t>
  </si>
  <si>
    <t xml:space="preserve">9.1.2.1</t>
  </si>
  <si>
    <t xml:space="preserve">9.1.2.2</t>
  </si>
  <si>
    <t xml:space="preserve">9.1.2.3</t>
  </si>
  <si>
    <t xml:space="preserve">9.1.2.5</t>
  </si>
  <si>
    <t xml:space="preserve">9.1.3.1</t>
  </si>
  <si>
    <t xml:space="preserve">9.1.3.2</t>
  </si>
  <si>
    <t xml:space="preserve">9.1.3.3</t>
  </si>
  <si>
    <t xml:space="preserve">9.1.3.4</t>
  </si>
  <si>
    <t xml:space="preserve">9.1.3.5</t>
  </si>
  <si>
    <t xml:space="preserve">9.1.4.1</t>
  </si>
  <si>
    <t xml:space="preserve">9.1.4.2</t>
  </si>
  <si>
    <t xml:space="preserve">9.1.4.3</t>
  </si>
  <si>
    <t xml:space="preserve">9.1.4.4</t>
  </si>
  <si>
    <t xml:space="preserve">9.1.4.5</t>
  </si>
  <si>
    <t xml:space="preserve">9.1.4.10</t>
  </si>
  <si>
    <t xml:space="preserve">9.1.4.11</t>
  </si>
  <si>
    <t xml:space="preserve">9.1.4.12</t>
  </si>
  <si>
    <t xml:space="preserve">9.1.4.13</t>
  </si>
  <si>
    <t xml:space="preserve">9.2.1.1</t>
  </si>
  <si>
    <t xml:space="preserve">9.2.1.2</t>
  </si>
  <si>
    <t xml:space="preserve">9.2.1.4</t>
  </si>
  <si>
    <t xml:space="preserve">9.2.2.1</t>
  </si>
  <si>
    <t xml:space="preserve">9.2.2.2</t>
  </si>
  <si>
    <t xml:space="preserve">9.2.3.1</t>
  </si>
  <si>
    <t xml:space="preserve">9.2.4.1</t>
  </si>
  <si>
    <t xml:space="preserve">9.2.4.2</t>
  </si>
  <si>
    <t xml:space="preserve">9.2.4.3</t>
  </si>
  <si>
    <t xml:space="preserve">9.2.4.4</t>
  </si>
  <si>
    <t xml:space="preserve">9.2.4.5</t>
  </si>
  <si>
    <t xml:space="preserve">9.2.4.6</t>
  </si>
  <si>
    <t xml:space="preserve">9.2.4.7</t>
  </si>
  <si>
    <t xml:space="preserve">9.2.5.1</t>
  </si>
  <si>
    <t xml:space="preserve">9.2.5.2</t>
  </si>
  <si>
    <t xml:space="preserve">9.2.5.3</t>
  </si>
  <si>
    <t xml:space="preserve">9.2.5.4</t>
  </si>
  <si>
    <t xml:space="preserve">9.3.1.1</t>
  </si>
  <si>
    <t xml:space="preserve">9.3.1.2</t>
  </si>
  <si>
    <t xml:space="preserve">9.3.2.1</t>
  </si>
  <si>
    <t xml:space="preserve">9.3.2.2</t>
  </si>
  <si>
    <t xml:space="preserve">9.3.2.3</t>
  </si>
  <si>
    <t xml:space="preserve">9.3.2.4</t>
  </si>
  <si>
    <t xml:space="preserve">9.3.3.1</t>
  </si>
  <si>
    <t xml:space="preserve">9.3.3.2</t>
  </si>
  <si>
    <t xml:space="preserve">9.3.3.3</t>
  </si>
  <si>
    <t xml:space="preserve">9.3.3.4</t>
  </si>
  <si>
    <t xml:space="preserve">9.4.1.1</t>
  </si>
  <si>
    <t xml:space="preserve">9.4.1.2</t>
  </si>
  <si>
    <t xml:space="preserve">9.4.1.3</t>
  </si>
  <si>
    <t xml:space="preserve">9.6</t>
  </si>
  <si>
    <t xml:space="preserve">11.7</t>
  </si>
  <si>
    <t xml:space="preserve">11.8.1</t>
  </si>
  <si>
    <t xml:space="preserve">11.8.2</t>
  </si>
  <si>
    <t xml:space="preserve">11.8.3</t>
  </si>
  <si>
    <t xml:space="preserve">11.8.4</t>
  </si>
  <si>
    <t xml:space="preserve">11.8.5</t>
  </si>
  <si>
    <t xml:space="preserve">12.1.1</t>
  </si>
  <si>
    <t xml:space="preserve">12.1.2</t>
  </si>
  <si>
    <t xml:space="preserve">12.2.2</t>
  </si>
  <si>
    <t xml:space="preserve">12.2.3</t>
  </si>
  <si>
    <t xml:space="preserve">12.2.4</t>
  </si>
  <si>
    <t xml:space="preserve">URL del Documento no web</t>
  </si>
  <si>
    <t xml:space="preserve">10.1.1.1</t>
  </si>
  <si>
    <t xml:space="preserve">10.1.2.1</t>
  </si>
  <si>
    <t xml:space="preserve">10.1.2.2</t>
  </si>
  <si>
    <t xml:space="preserve">10.1.2.3</t>
  </si>
  <si>
    <t xml:space="preserve">10.1.2.5</t>
  </si>
  <si>
    <t xml:space="preserve">10.1.3.1</t>
  </si>
  <si>
    <t xml:space="preserve">10.1.3.2</t>
  </si>
  <si>
    <t xml:space="preserve">10.1.3.3</t>
  </si>
  <si>
    <t xml:space="preserve">10.1.3.4</t>
  </si>
  <si>
    <t xml:space="preserve">10.1.3.5</t>
  </si>
  <si>
    <t xml:space="preserve">10.1.4.1</t>
  </si>
  <si>
    <t xml:space="preserve">10.1.4.2</t>
  </si>
  <si>
    <t xml:space="preserve">10.1.4.3</t>
  </si>
  <si>
    <t xml:space="preserve">10.1.4.4</t>
  </si>
  <si>
    <t xml:space="preserve">10.1.4.5</t>
  </si>
  <si>
    <t xml:space="preserve">10.1.4.10</t>
  </si>
  <si>
    <t xml:space="preserve">10.1.4.11</t>
  </si>
  <si>
    <t xml:space="preserve">10.1.4.12</t>
  </si>
  <si>
    <t xml:space="preserve">10.1.4.13</t>
  </si>
  <si>
    <t xml:space="preserve">10.2.1.1</t>
  </si>
  <si>
    <t xml:space="preserve">10.2.1.2</t>
  </si>
  <si>
    <t xml:space="preserve">10.2.1.4</t>
  </si>
  <si>
    <t xml:space="preserve">10.2.2.1</t>
  </si>
  <si>
    <t xml:space="preserve">10.2.2.2</t>
  </si>
  <si>
    <t xml:space="preserve">10.2.3.1</t>
  </si>
  <si>
    <t xml:space="preserve">10.2.4.2</t>
  </si>
  <si>
    <t xml:space="preserve">10.2.4.3</t>
  </si>
  <si>
    <t xml:space="preserve">10.2.4.4</t>
  </si>
  <si>
    <t xml:space="preserve">10.2.4.6</t>
  </si>
  <si>
    <t xml:space="preserve">10.2.4.7</t>
  </si>
  <si>
    <t xml:space="preserve">10.2.5.1</t>
  </si>
  <si>
    <t xml:space="preserve">10.2.5.2</t>
  </si>
  <si>
    <t xml:space="preserve">10.2.5.3</t>
  </si>
  <si>
    <t xml:space="preserve">10.2.5.4</t>
  </si>
  <si>
    <t xml:space="preserve">10.3.1.1</t>
  </si>
  <si>
    <t xml:space="preserve">10.3.1.2</t>
  </si>
  <si>
    <t xml:space="preserve">10.3.2.1</t>
  </si>
  <si>
    <t xml:space="preserve">10.3.2.2</t>
  </si>
  <si>
    <t xml:space="preserve">10.3.3.1</t>
  </si>
  <si>
    <t xml:space="preserve">10.3.3.2</t>
  </si>
  <si>
    <t xml:space="preserve">10.3.3.3</t>
  </si>
  <si>
    <t xml:space="preserve">10.3.3.4</t>
  </si>
  <si>
    <t xml:space="preserve">10.4.1.1</t>
  </si>
  <si>
    <t xml:space="preserve">10.4.1.2</t>
  </si>
  <si>
    <t xml:space="preserve">10.4.1.3</t>
  </si>
  <si>
    <t xml:space="preserve">Ambito geográfico</t>
  </si>
  <si>
    <t xml:space="preserve">Ambito temático</t>
  </si>
  <si>
    <t xml:space="preserve">Tipo de evaluación</t>
  </si>
  <si>
    <t xml:space="preserve">Nivel compliance</t>
  </si>
  <si>
    <t xml:space="preserve">V/F</t>
  </si>
  <si>
    <t xml:space="preserve">Tipos de página</t>
  </si>
  <si>
    <t xml:space="preserve">Tipo de sitio web</t>
  </si>
  <si>
    <t xml:space="preserve">-</t>
  </si>
  <si>
    <t xml:space="preserve">AGE</t>
  </si>
  <si>
    <t xml:space="preserve">Educación</t>
  </si>
  <si>
    <t xml:space="preserve">Autoevaluacion con recursos propios</t>
  </si>
  <si>
    <t xml:space="preserve">A WCAG2.1</t>
  </si>
  <si>
    <t xml:space="preserve">Fija</t>
  </si>
  <si>
    <t xml:space="preserve">Sedes electrónicas y servicios electrónicos</t>
  </si>
  <si>
    <t xml:space="preserve">CCAA</t>
  </si>
  <si>
    <t xml:space="preserve">Empleo y Fiscalidad</t>
  </si>
  <si>
    <t xml:space="preserve">AA WCAG 2.1</t>
  </si>
  <si>
    <t xml:space="preserve">Aleatoria</t>
  </si>
  <si>
    <t xml:space="preserve">Inicio de sesión</t>
  </si>
  <si>
    <t xml:space="preserve">Sitios web</t>
  </si>
  <si>
    <t xml:space="preserve">EELL</t>
  </si>
  <si>
    <t xml:space="preserve">Protección del Medio Ambiente</t>
  </si>
  <si>
    <t xml:space="preserve">Inspección acreditada por ENAC</t>
  </si>
  <si>
    <t xml:space="preserve">Mapa web</t>
  </si>
  <si>
    <t xml:space="preserve">Intranets y Extranets</t>
  </si>
  <si>
    <t xml:space="preserve">Otros</t>
  </si>
  <si>
    <t xml:space="preserve">Ocio y Cultura</t>
  </si>
  <si>
    <t xml:space="preserve">Protección social</t>
  </si>
  <si>
    <t xml:space="preserve">Ayuda</t>
  </si>
  <si>
    <t xml:space="preserve">Sanidad</t>
  </si>
  <si>
    <t xml:space="preserve">Orden Público y Seguridad</t>
  </si>
  <si>
    <t xml:space="preserve">Servicio / Proceso</t>
  </si>
  <si>
    <t xml:space="preserve">Vivienda y Servicios Comunitarios</t>
  </si>
  <si>
    <t xml:space="preserve">Búsqueda</t>
  </si>
  <si>
    <t xml:space="preserve">Transporte</t>
  </si>
  <si>
    <t xml:space="preserve">Mecanismo de comunicación</t>
  </si>
  <si>
    <t xml:space="preserve">Otras páginas</t>
  </si>
  <si>
    <t xml:space="preserve">Documento descargable</t>
  </si>
  <si>
    <t xml:space="preserve">PARÁMETROS DE CONTEO</t>
  </si>
  <si>
    <t xml:space="preserve">Porcentaje fallos por criterio para OK</t>
  </si>
  <si>
    <t xml:space="preserve">Límite para Situación Cumplimiento = No Conforme</t>
  </si>
  <si>
    <t xml:space="preserve">Límite para Situación Cumplimiento = Plenamente Conforme</t>
  </si>
  <si>
    <t xml:space="preserve">CÁLCULOS INTERMEDIOS</t>
  </si>
  <si>
    <t xml:space="preserve">Columnas A</t>
  </si>
  <si>
    <t xml:space="preserve">Columnas AA</t>
  </si>
  <si>
    <t xml:space="preserve">Pestaña 00.Info</t>
  </si>
  <si>
    <t xml:space="preserve">Pestaña 01. Definición de ámbito</t>
  </si>
  <si>
    <t xml:space="preserve">Pestaña 02.Tecnologías</t>
  </si>
  <si>
    <t xml:space="preserve">Pestaña 03. Muestra</t>
  </si>
  <si>
    <t xml:space="preserve">DOCUMENTO NO WEB</t>
  </si>
  <si>
    <t xml:space="preserve">Versión</t>
  </si>
  <si>
    <t xml:space="preserve">Nombre de la URA*</t>
  </si>
  <si>
    <t xml:space="preserve">Nombre</t>
  </si>
  <si>
    <t xml:space="preserve">url</t>
  </si>
  <si>
    <t xml:space="preserve">Páginas seleccionadas</t>
  </si>
  <si>
    <t xml:space="preserve">Id</t>
  </si>
  <si>
    <t xml:space="preserve">Clase</t>
  </si>
  <si>
    <t xml:space="preserve">Tipo</t>
  </si>
  <si>
    <t xml:space="preserve">URL</t>
  </si>
  <si>
    <t xml:space="preserve">Migas</t>
  </si>
  <si>
    <t xml:space="preserve">DIR3 de la URA*</t>
  </si>
  <si>
    <t xml:space="preserve">Páginas no aleatorias</t>
  </si>
  <si>
    <t xml:space="preserve">Ámbito competencial de la URA*</t>
  </si>
  <si>
    <t xml:space="preserve">Páginas aleatorias</t>
  </si>
  <si>
    <t xml:space="preserve">DIR3 del ámbito competencial de la URA*</t>
  </si>
  <si>
    <t xml:space="preserve">¿Muestra correcta?</t>
  </si>
  <si>
    <t xml:space="preserve">Entidad responsable del Sitio web*</t>
  </si>
  <si>
    <t xml:space="preserve">DIR3 de la Entidad responsable*</t>
  </si>
  <si>
    <t xml:space="preserve">Pestaña RESULTADOS</t>
  </si>
  <si>
    <t xml:space="preserve">Criterios de conformidad</t>
  </si>
  <si>
    <t xml:space="preserve">En curso</t>
  </si>
  <si>
    <t xml:space="preserve">Funcionalidad esencial del sitio web*</t>
  </si>
  <si>
    <t xml:space="preserve">Pantallas</t>
  </si>
  <si>
    <t xml:space="preserve">Documentos no web</t>
  </si>
  <si>
    <t xml:space="preserve">Ámbito territorial*</t>
  </si>
  <si>
    <t xml:space="preserve">Evaluado</t>
  </si>
  <si>
    <t xml:space="preserve">Pendiente de evaluar</t>
  </si>
  <si>
    <t xml:space="preserve">Situación de cumplimiento</t>
  </si>
  <si>
    <t xml:space="preserve">Puntuación media del sitio web</t>
  </si>
</sst>
</file>

<file path=xl/styles.xml><?xml version="1.0" encoding="utf-8"?>
<styleSheet xmlns="http://schemas.openxmlformats.org/spreadsheetml/2006/main">
  <numFmts count="11">
    <numFmt numFmtId="164" formatCode="[h]:mm:ss"/>
    <numFmt numFmtId="165" formatCode="General"/>
    <numFmt numFmtId="166" formatCode="[$-407]General"/>
    <numFmt numFmtId="167" formatCode="[$$-409]#,##0.00;\-[$$-409]#,##0.00"/>
    <numFmt numFmtId="168" formatCode="d/m/yy"/>
    <numFmt numFmtId="169" formatCode="0.00\ %"/>
    <numFmt numFmtId="170" formatCode="0;\-0;;@"/>
    <numFmt numFmtId="171" formatCode="#,##0.00"/>
    <numFmt numFmtId="172" formatCode="0.00"/>
    <numFmt numFmtId="173" formatCode="[=0]&quot;&quot;;[&lt;&gt;0]0;General"/>
    <numFmt numFmtId="174" formatCode="0.00%"/>
  </numFmts>
  <fonts count="68">
    <font>
      <sz val="10"/>
      <color rgb="FF000000"/>
      <name val="Arial"/>
      <family val="0"/>
      <charset val="1"/>
    </font>
    <font>
      <sz val="10"/>
      <name val="Arial"/>
      <family val="0"/>
    </font>
    <font>
      <sz val="10"/>
      <name val="Arial"/>
      <family val="0"/>
    </font>
    <font>
      <sz val="10"/>
      <name val="Arial"/>
      <family val="0"/>
    </font>
    <font>
      <sz val="10"/>
      <color rgb="FFC0C0C0"/>
      <name val="Arial"/>
      <family val="2"/>
      <charset val="1"/>
    </font>
    <font>
      <b val="true"/>
      <sz val="9"/>
      <color rgb="FFCC0000"/>
      <name val="Arial"/>
      <family val="2"/>
      <charset val="1"/>
    </font>
    <font>
      <b val="true"/>
      <sz val="8"/>
      <color rgb="FFCC0000"/>
      <name val="Arial"/>
      <family val="2"/>
      <charset val="1"/>
    </font>
    <font>
      <sz val="10"/>
      <color rgb="FF000000"/>
      <name val="Arial"/>
      <family val="2"/>
      <charset val="1"/>
    </font>
    <font>
      <b val="true"/>
      <sz val="10"/>
      <color rgb="FF3465A4"/>
      <name val="Arial"/>
      <family val="2"/>
      <charset val="1"/>
    </font>
    <font>
      <b val="true"/>
      <sz val="10"/>
      <color rgb="FF006600"/>
      <name val="Arial"/>
      <family val="2"/>
      <charset val="1"/>
    </font>
    <font>
      <b val="true"/>
      <sz val="10"/>
      <color rgb="FF000000"/>
      <name val="Arial"/>
      <family val="2"/>
      <charset val="1"/>
    </font>
    <font>
      <b val="true"/>
      <sz val="10"/>
      <color rgb="FFFFFFFF"/>
      <name val="Arial Black"/>
      <family val="2"/>
      <charset val="1"/>
    </font>
    <font>
      <b val="true"/>
      <sz val="24"/>
      <color rgb="FF000000"/>
      <name val="Arial"/>
      <family val="2"/>
      <charset val="1"/>
    </font>
    <font>
      <sz val="22"/>
      <color rgb="FF000000"/>
      <name val="Arial Black"/>
      <family val="2"/>
      <charset val="1"/>
    </font>
    <font>
      <sz val="22"/>
      <color rgb="FF000000"/>
      <name val="Calibri"/>
      <family val="2"/>
      <charset val="1"/>
    </font>
    <font>
      <sz val="11"/>
      <color rgb="FF000000"/>
      <name val="Calibri"/>
      <family val="2"/>
      <charset val="1"/>
    </font>
    <font>
      <b val="true"/>
      <sz val="24"/>
      <color rgb="FF3465A4"/>
      <name val="Arial"/>
      <family val="2"/>
      <charset val="1"/>
    </font>
    <font>
      <sz val="14"/>
      <color rgb="FF000000"/>
      <name val="Calibri"/>
      <family val="2"/>
      <charset val="1"/>
    </font>
    <font>
      <sz val="20"/>
      <color rgb="FF3465A4"/>
      <name val="Arial"/>
      <family val="2"/>
      <charset val="1"/>
    </font>
    <font>
      <sz val="12"/>
      <color rgb="FF3465A4"/>
      <name val="Helvetica Neue"/>
      <family val="0"/>
      <charset val="1"/>
    </font>
    <font>
      <b val="true"/>
      <sz val="18"/>
      <color rgb="FF000000"/>
      <name val="Helvetica Neue"/>
      <family val="0"/>
      <charset val="1"/>
    </font>
    <font>
      <sz val="11"/>
      <color rgb="FF000000"/>
      <name val="Helvetica Neue"/>
      <family val="0"/>
      <charset val="1"/>
    </font>
    <font>
      <sz val="10"/>
      <color rgb="FF000000"/>
      <name val="Helvetica Neue"/>
      <family val="0"/>
      <charset val="1"/>
    </font>
    <font>
      <b val="true"/>
      <sz val="12"/>
      <color rgb="FF000000"/>
      <name val="Arial"/>
      <family val="2"/>
      <charset val="1"/>
    </font>
    <font>
      <sz val="12"/>
      <name val="Arial"/>
      <family val="2"/>
      <charset val="1"/>
    </font>
    <font>
      <sz val="12"/>
      <color rgb="FF000000"/>
      <name val="Arial"/>
      <family val="2"/>
      <charset val="1"/>
    </font>
    <font>
      <u val="single"/>
      <sz val="12"/>
      <color theme="10"/>
      <name val="Arial"/>
      <family val="2"/>
      <charset val="1"/>
    </font>
    <font>
      <u val="single"/>
      <sz val="10"/>
      <color theme="10"/>
      <name val="Arial"/>
      <family val="2"/>
      <charset val="1"/>
    </font>
    <font>
      <b val="true"/>
      <sz val="12"/>
      <color rgb="FF000000"/>
      <name val="Calibri"/>
      <family val="2"/>
      <charset val="1"/>
    </font>
    <font>
      <b val="true"/>
      <sz val="11"/>
      <color rgb="FF000000"/>
      <name val="Helvetica Neue"/>
      <family val="0"/>
      <charset val="1"/>
    </font>
    <font>
      <b val="true"/>
      <sz val="10"/>
      <color rgb="FF000000"/>
      <name val="Helvetica Neue"/>
      <family val="0"/>
      <charset val="1"/>
    </font>
    <font>
      <sz val="10"/>
      <name val="Helvetica Neue"/>
      <family val="0"/>
      <charset val="1"/>
    </font>
    <font>
      <b val="true"/>
      <sz val="10"/>
      <color rgb="FFFF0000"/>
      <name val="Helvetica Neue"/>
      <family val="0"/>
      <charset val="1"/>
    </font>
    <font>
      <sz val="9"/>
      <color rgb="FF000000"/>
      <name val="Arial"/>
      <family val="2"/>
      <charset val="1"/>
    </font>
    <font>
      <sz val="10"/>
      <name val="Arial"/>
      <family val="2"/>
    </font>
    <font>
      <b val="true"/>
      <sz val="18"/>
      <color rgb="FF000000"/>
      <name val="Arial"/>
      <family val="2"/>
      <charset val="1"/>
    </font>
    <font>
      <b val="true"/>
      <sz val="11"/>
      <color rgb="FF000000"/>
      <name val="Arial"/>
      <family val="2"/>
      <charset val="1"/>
    </font>
    <font>
      <sz val="14"/>
      <color rgb="FF000000"/>
      <name val="Arial"/>
      <family val="2"/>
      <charset val="1"/>
    </font>
    <font>
      <b val="true"/>
      <sz val="16"/>
      <color rgb="FF000000"/>
      <name val="Calibri"/>
      <family val="2"/>
      <charset val="1"/>
    </font>
    <font>
      <sz val="11"/>
      <name val="Calibri"/>
      <family val="2"/>
      <charset val="1"/>
    </font>
    <font>
      <b val="true"/>
      <sz val="14"/>
      <name val="Helvetica Neue"/>
      <family val="0"/>
      <charset val="1"/>
    </font>
    <font>
      <sz val="11"/>
      <name val="Helvetica Neue"/>
      <family val="0"/>
      <charset val="1"/>
    </font>
    <font>
      <b val="true"/>
      <sz val="12"/>
      <color rgb="FF000000"/>
      <name val="Helvetica Neue"/>
      <family val="0"/>
      <charset val="1"/>
    </font>
    <font>
      <b val="true"/>
      <sz val="14"/>
      <color rgb="FF000000"/>
      <name val="Calibri"/>
      <family val="2"/>
      <charset val="1"/>
    </font>
    <font>
      <sz val="22"/>
      <color rgb="FF000000"/>
      <name val="Arial"/>
      <family val="2"/>
      <charset val="1"/>
    </font>
    <font>
      <sz val="11"/>
      <color rgb="FF000000"/>
      <name val="Arial"/>
      <family val="2"/>
      <charset val="1"/>
    </font>
    <font>
      <b val="true"/>
      <sz val="8"/>
      <color rgb="FF000000"/>
      <name val="Arial"/>
      <family val="2"/>
      <charset val="1"/>
    </font>
    <font>
      <b val="true"/>
      <sz val="11"/>
      <color rgb="FF000000"/>
      <name val="Calibri"/>
      <family val="2"/>
      <charset val="1"/>
    </font>
    <font>
      <b val="true"/>
      <sz val="24"/>
      <color rgb="FF000000"/>
      <name val="Calibri"/>
      <family val="2"/>
      <charset val="1"/>
    </font>
    <font>
      <sz val="11"/>
      <color theme="0"/>
      <name val="Calibri"/>
      <family val="2"/>
      <charset val="1"/>
    </font>
    <font>
      <sz val="2"/>
      <color rgb="FF000000"/>
      <name val="Calibri"/>
      <family val="2"/>
      <charset val="1"/>
    </font>
    <font>
      <sz val="10"/>
      <name val="Arial"/>
      <family val="2"/>
      <charset val="1"/>
    </font>
    <font>
      <b val="true"/>
      <sz val="11"/>
      <color theme="0"/>
      <name val="Calibri"/>
      <family val="2"/>
      <charset val="1"/>
    </font>
    <font>
      <b val="true"/>
      <sz val="12"/>
      <name val="Arial"/>
      <family val="2"/>
      <charset val="1"/>
    </font>
    <font>
      <sz val="10"/>
      <color theme="0"/>
      <name val="Arial"/>
      <family val="2"/>
      <charset val="1"/>
    </font>
    <font>
      <sz val="20"/>
      <color rgb="FF3465A4"/>
      <name val="Helvetica Neue"/>
      <family val="0"/>
      <charset val="1"/>
    </font>
    <font>
      <b val="true"/>
      <sz val="10"/>
      <name val="Arial"/>
      <family val="2"/>
      <charset val="1"/>
    </font>
    <font>
      <b val="true"/>
      <sz val="10"/>
      <color theme="0"/>
      <name val="Arial"/>
      <family val="2"/>
      <charset val="1"/>
    </font>
    <font>
      <sz val="18"/>
      <color rgb="FF000000"/>
      <name val="Arial"/>
      <family val="2"/>
      <charset val="1"/>
    </font>
    <font>
      <sz val="17"/>
      <color rgb="FF000000"/>
      <name val="Arial"/>
      <family val="2"/>
      <charset val="1"/>
    </font>
    <font>
      <sz val="18"/>
      <color rgb="FFF10D0C"/>
      <name val="Arial"/>
      <family val="2"/>
      <charset val="1"/>
    </font>
    <font>
      <b val="true"/>
      <sz val="16"/>
      <color rgb="FF000000"/>
      <name val="Arial"/>
      <family val="2"/>
      <charset val="1"/>
    </font>
    <font>
      <sz val="8"/>
      <color rgb="FF000000"/>
      <name val="Arial"/>
      <family val="2"/>
      <charset val="1"/>
    </font>
    <font>
      <b val="true"/>
      <sz val="13"/>
      <name val="Arial Black"/>
      <family val="2"/>
      <charset val="1"/>
    </font>
    <font>
      <b val="true"/>
      <sz val="8"/>
      <name val="Arial"/>
      <family val="2"/>
      <charset val="1"/>
    </font>
    <font>
      <b val="true"/>
      <u val="single"/>
      <sz val="12"/>
      <color rgb="FF000000"/>
      <name val="Arial"/>
      <family val="2"/>
      <charset val="1"/>
    </font>
    <font>
      <b val="true"/>
      <sz val="12"/>
      <color rgb="FF5983B0"/>
      <name val="Arial"/>
      <family val="2"/>
      <charset val="1"/>
    </font>
    <font>
      <b val="true"/>
      <u val="single"/>
      <sz val="11"/>
      <color rgb="FF000000"/>
      <name val="Arial"/>
      <family val="2"/>
      <charset val="1"/>
    </font>
  </fonts>
  <fills count="38">
    <fill>
      <patternFill patternType="none"/>
    </fill>
    <fill>
      <patternFill patternType="gray125"/>
    </fill>
    <fill>
      <patternFill patternType="solid">
        <fgColor rgb="FFFFFFFF"/>
        <bgColor rgb="FFEDF9F4"/>
      </patternFill>
    </fill>
    <fill>
      <patternFill patternType="solid">
        <fgColor rgb="FF4C1900"/>
        <bgColor rgb="FF333333"/>
      </patternFill>
    </fill>
    <fill>
      <patternFill patternType="solid">
        <fgColor rgb="FFFDEAEC"/>
        <bgColor rgb="FFEEEEEE"/>
      </patternFill>
    </fill>
    <fill>
      <patternFill patternType="solid">
        <fgColor rgb="FFFFCC99"/>
        <bgColor rgb="FFFFDBB6"/>
      </patternFill>
    </fill>
    <fill>
      <patternFill patternType="solid">
        <fgColor rgb="FFFF9966"/>
        <bgColor rgb="FFEA9999"/>
      </patternFill>
    </fill>
    <fill>
      <patternFill patternType="solid">
        <fgColor rgb="FFEDF9F4"/>
        <bgColor rgb="FFF2F2F2"/>
      </patternFill>
    </fill>
    <fill>
      <patternFill patternType="solid">
        <fgColor rgb="FF77BC65"/>
        <bgColor rgb="FFAFD095"/>
      </patternFill>
    </fill>
    <fill>
      <patternFill patternType="solid">
        <fgColor rgb="FFCCCCCC"/>
        <bgColor rgb="FFC0C0C0"/>
      </patternFill>
    </fill>
    <fill>
      <patternFill patternType="solid">
        <fgColor rgb="FFDEE6EF"/>
        <bgColor rgb="FFEEEEEE"/>
      </patternFill>
    </fill>
    <fill>
      <patternFill patternType="solid">
        <fgColor rgb="FFFFFF99"/>
        <bgColor rgb="FFE8F2A1"/>
      </patternFill>
    </fill>
    <fill>
      <patternFill patternType="solid">
        <fgColor rgb="FFB4C7DC"/>
        <bgColor rgb="FFC0C0C0"/>
      </patternFill>
    </fill>
    <fill>
      <patternFill patternType="solid">
        <fgColor rgb="FFFFDBB6"/>
        <bgColor rgb="FFFFCC99"/>
      </patternFill>
    </fill>
    <fill>
      <patternFill patternType="solid">
        <fgColor rgb="FF00B050"/>
        <bgColor rgb="FF00B0F0"/>
      </patternFill>
    </fill>
    <fill>
      <patternFill patternType="solid">
        <fgColor rgb="FFE8F2A1"/>
        <bgColor rgb="FFFFFF99"/>
      </patternFill>
    </fill>
    <fill>
      <patternFill patternType="solid">
        <fgColor theme="0" tint="-0.15"/>
        <bgColor rgb="FFDDE8CB"/>
      </patternFill>
    </fill>
    <fill>
      <patternFill patternType="solid">
        <fgColor rgb="FFEA9999"/>
        <bgColor rgb="FFFF9966"/>
      </patternFill>
    </fill>
    <fill>
      <patternFill patternType="solid">
        <fgColor rgb="FFB6D7A8"/>
        <bgColor rgb="FFAFD095"/>
      </patternFill>
    </fill>
    <fill>
      <patternFill patternType="solid">
        <fgColor theme="3" tint="0.5999"/>
        <bgColor rgb="FF729FCF"/>
      </patternFill>
    </fill>
    <fill>
      <patternFill patternType="solid">
        <fgColor rgb="FFC9DAF8"/>
        <bgColor rgb="FFC6D9F1"/>
      </patternFill>
    </fill>
    <fill>
      <patternFill patternType="solid">
        <fgColor rgb="FFBEE3D3"/>
        <bgColor rgb="FFB7E1CD"/>
      </patternFill>
    </fill>
    <fill>
      <patternFill patternType="solid">
        <fgColor rgb="FFC2E0AE"/>
        <bgColor rgb="FFB6D7A8"/>
      </patternFill>
    </fill>
    <fill>
      <patternFill patternType="solid">
        <fgColor rgb="FFFFBF00"/>
        <bgColor rgb="FFFF9966"/>
      </patternFill>
    </fill>
    <fill>
      <patternFill patternType="solid">
        <fgColor rgb="FFFF6D6D"/>
        <bgColor rgb="FFFF9966"/>
      </patternFill>
    </fill>
    <fill>
      <patternFill patternType="solid">
        <fgColor rgb="FF00B0F0"/>
        <bgColor rgb="FF00B050"/>
      </patternFill>
    </fill>
    <fill>
      <patternFill patternType="solid">
        <fgColor theme="2" tint="-0.5"/>
        <bgColor rgb="FF808080"/>
      </patternFill>
    </fill>
    <fill>
      <patternFill patternType="solid">
        <fgColor rgb="FFD4EA6B"/>
        <bgColor rgb="FFE8F2A1"/>
      </patternFill>
    </fill>
    <fill>
      <patternFill patternType="solid">
        <fgColor theme="7" tint="-0.25"/>
        <bgColor rgb="FF3465A4"/>
      </patternFill>
    </fill>
    <fill>
      <patternFill patternType="solid">
        <fgColor rgb="FFDDE8CB"/>
        <bgColor rgb="FFDEE6EF"/>
      </patternFill>
    </fill>
    <fill>
      <patternFill patternType="solid">
        <fgColor rgb="FFAFD095"/>
        <bgColor rgb="FFB6D7A8"/>
      </patternFill>
    </fill>
    <fill>
      <patternFill patternType="solid">
        <fgColor theme="3" tint="0.7999"/>
        <bgColor rgb="FFC9DAF8"/>
      </patternFill>
    </fill>
    <fill>
      <patternFill patternType="solid">
        <fgColor theme="3" tint="0.3999"/>
        <bgColor rgb="FF5983B0"/>
      </patternFill>
    </fill>
    <fill>
      <patternFill patternType="solid">
        <fgColor theme="3" tint="-0.25"/>
        <bgColor rgb="FF333333"/>
      </patternFill>
    </fill>
    <fill>
      <patternFill patternType="solid">
        <fgColor theme="0" tint="-0.05"/>
        <bgColor rgb="FFEEEEEE"/>
      </patternFill>
    </fill>
    <fill>
      <patternFill patternType="solid">
        <fgColor rgb="FFEEEEEE"/>
        <bgColor rgb="FFF2F2F2"/>
      </patternFill>
    </fill>
    <fill>
      <patternFill patternType="solid">
        <fgColor rgb="FF002060"/>
        <bgColor rgb="FF17375E"/>
      </patternFill>
    </fill>
    <fill>
      <patternFill patternType="solid">
        <fgColor rgb="FFFFFF00"/>
        <bgColor rgb="FFD4EA6B"/>
      </patternFill>
    </fill>
  </fills>
  <borders count="39">
    <border diagonalUp="false" diagonalDown="false">
      <left/>
      <right/>
      <top/>
      <bottom/>
      <diagonal/>
    </border>
    <border diagonalUp="false" diagonalDown="false">
      <left style="thin"/>
      <right style="thin"/>
      <top style="thin"/>
      <bottom style="thin"/>
      <diagonal/>
    </border>
    <border diagonalUp="false" diagonalDown="false">
      <left/>
      <right/>
      <top/>
      <bottom style="hair">
        <color rgb="FF4C1900"/>
      </bottom>
      <diagonal/>
    </border>
    <border diagonalUp="false" diagonalDown="false">
      <left style="hair">
        <color rgb="FF4C1900"/>
      </left>
      <right/>
      <top/>
      <bottom style="hair">
        <color rgb="FF4C1900"/>
      </bottom>
      <diagonal/>
    </border>
    <border diagonalUp="false" diagonalDown="false">
      <left/>
      <right style="hair">
        <color rgb="FF4C1900"/>
      </right>
      <top/>
      <bottom style="hair">
        <color rgb="FF4C1900"/>
      </bottom>
      <diagonal/>
    </border>
    <border diagonalUp="false" diagonalDown="false">
      <left style="hair">
        <color rgb="FF4C1900"/>
      </left>
      <right/>
      <top/>
      <bottom/>
      <diagonal/>
    </border>
    <border diagonalUp="false" diagonalDown="false">
      <left/>
      <right style="hair">
        <color rgb="FF4C1900"/>
      </right>
      <top/>
      <bottom/>
      <diagonal/>
    </border>
    <border diagonalUp="false" diagonalDown="false">
      <left/>
      <right/>
      <top style="hair">
        <color rgb="FF4C1900"/>
      </top>
      <bottom/>
      <diagonal/>
    </border>
    <border diagonalUp="false" diagonalDown="false">
      <left style="hair">
        <color rgb="FF4C1900"/>
      </left>
      <right/>
      <top style="hair">
        <color rgb="FF4C1900"/>
      </top>
      <bottom/>
      <diagonal/>
    </border>
    <border diagonalUp="false" diagonalDown="false">
      <left/>
      <right style="hair">
        <color rgb="FF4C1900"/>
      </right>
      <top style="hair">
        <color rgb="FF4C1900"/>
      </top>
      <bottom/>
      <diagonal/>
    </border>
    <border diagonalUp="false" diagonalDown="false">
      <left style="hair"/>
      <right style="hair"/>
      <top style="hair"/>
      <bottom style="hair"/>
      <diagonal/>
    </border>
    <border diagonalUp="false" diagonalDown="false">
      <left style="thick"/>
      <right style="thick"/>
      <top style="thick"/>
      <bottom style="thick"/>
      <diagonal/>
    </border>
    <border diagonalUp="false" diagonalDown="false">
      <left style="hair">
        <color rgb="FF729FCF"/>
      </left>
      <right style="hair">
        <color rgb="FF729FCF"/>
      </right>
      <top style="hair">
        <color rgb="FF729FCF"/>
      </top>
      <bottom style="hair">
        <color rgb="FF729FCF"/>
      </bottom>
      <diagonal/>
    </border>
    <border diagonalUp="false" diagonalDown="false">
      <left/>
      <right/>
      <top/>
      <bottom style="thick">
        <color rgb="FFCCCCCC"/>
      </bottom>
      <diagonal/>
    </border>
    <border diagonalUp="false" diagonalDown="false">
      <left style="thin">
        <color rgb="FF729FCF"/>
      </left>
      <right style="thin">
        <color rgb="FF729FCF"/>
      </right>
      <top style="thin">
        <color rgb="FF729FCF"/>
      </top>
      <bottom style="thin">
        <color rgb="FF729FCF"/>
      </bottom>
      <diagonal/>
    </border>
    <border diagonalUp="false" diagonalDown="false">
      <left style="thin">
        <color rgb="FF729FCF"/>
      </left>
      <right style="thin">
        <color rgb="FF729FCF"/>
      </right>
      <top/>
      <bottom style="thin">
        <color rgb="FF729FCF"/>
      </bottom>
      <diagonal/>
    </border>
    <border diagonalUp="false" diagonalDown="false">
      <left style="thin">
        <color rgb="FF729FCF"/>
      </left>
      <right/>
      <top/>
      <bottom style="thin">
        <color rgb="FF729FCF"/>
      </bottom>
      <diagonal/>
    </border>
    <border diagonalUp="false" diagonalDown="false">
      <left style="thin">
        <color rgb="FF729FCF"/>
      </left>
      <right/>
      <top style="thin">
        <color rgb="FF729FCF"/>
      </top>
      <bottom style="thin">
        <color rgb="FF729FCF"/>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thin"/>
      <right style="thin"/>
      <top style="thin"/>
      <bottom/>
      <diagonal/>
    </border>
    <border diagonalUp="false" diagonalDown="false">
      <left style="thin"/>
      <right style="thin"/>
      <top style="thin"/>
      <bottom style="medium"/>
      <diagonal/>
    </border>
    <border diagonalUp="false" diagonalDown="false">
      <left style="thick">
        <color rgb="FFFF0000"/>
      </left>
      <right style="thick">
        <color rgb="FFFF0000"/>
      </right>
      <top style="thick">
        <color rgb="FFFF0000"/>
      </top>
      <bottom style="thick">
        <color rgb="FFFF0000"/>
      </bottom>
      <diagonal/>
    </border>
    <border diagonalUp="false" diagonalDown="false">
      <left/>
      <right style="medium"/>
      <top/>
      <bottom/>
      <diagonal/>
    </border>
    <border diagonalUp="false" diagonalDown="false">
      <left/>
      <right style="thin"/>
      <top style="thin"/>
      <bottom style="thin"/>
      <diagonal/>
    </border>
    <border diagonalUp="false" diagonalDown="false">
      <left style="thin"/>
      <right style="medium"/>
      <top style="thin"/>
      <bottom/>
      <diagonal/>
    </border>
    <border diagonalUp="false" diagonalDown="false">
      <left style="thin"/>
      <right/>
      <top style="thin"/>
      <bottom/>
      <diagonal/>
    </border>
    <border diagonalUp="false" diagonalDown="false">
      <left style="medium"/>
      <right style="medium"/>
      <top/>
      <bottom/>
      <diagonal/>
    </border>
    <border diagonalUp="false" diagonalDown="false">
      <left/>
      <right/>
      <top style="medium"/>
      <bottom/>
      <diagonal/>
    </border>
    <border diagonalUp="false" diagonalDown="false">
      <left style="thick"/>
      <right style="thick"/>
      <top style="thick"/>
      <bottom style="thin"/>
      <diagonal/>
    </border>
    <border diagonalUp="false" diagonalDown="false">
      <left style="thick"/>
      <right style="thick"/>
      <top style="thin"/>
      <bottom style="thick"/>
      <diagonal/>
    </border>
    <border diagonalUp="false" diagonalDown="false">
      <left style="thin"/>
      <right/>
      <top style="thin"/>
      <bottom style="thin"/>
      <diagonal/>
    </border>
    <border diagonalUp="false" diagonalDown="false">
      <left/>
      <right/>
      <top style="thin"/>
      <bottom style="medium"/>
      <diagonal/>
    </border>
  </borders>
  <cellStyleXfs count="44">
    <xf numFmtId="165" fontId="0" fillId="2"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3" borderId="0" applyFont="true" applyBorder="true" applyAlignment="true" applyProtection="true">
      <alignment horizontal="general" vertical="bottom" textRotation="0" wrapText="false" indent="0" shrinkToFit="false"/>
      <protection locked="true" hidden="false"/>
    </xf>
    <xf numFmtId="165" fontId="5" fillId="4" borderId="1" applyFont="true" applyBorder="true" applyAlignment="true" applyProtection="true">
      <alignment horizontal="center" vertical="bottom" textRotation="0" wrapText="false" indent="0" shrinkToFit="false"/>
      <protection locked="true" hidden="false"/>
    </xf>
    <xf numFmtId="165" fontId="6" fillId="4" borderId="1" applyFont="true" applyBorder="true" applyAlignment="true" applyProtection="true">
      <alignment horizontal="center" vertical="bottom" textRotation="0" wrapText="false" indent="0" shrinkToFit="false"/>
      <protection locked="true" hidden="false"/>
    </xf>
    <xf numFmtId="165" fontId="7" fillId="2" borderId="0" applyFont="true" applyBorder="true" applyAlignment="true" applyProtection="true">
      <alignment horizontal="center" vertical="center" textRotation="0" wrapText="false" indent="0" shrinkToFit="false"/>
      <protection locked="true" hidden="false"/>
    </xf>
    <xf numFmtId="165" fontId="7" fillId="5" borderId="0" applyFont="true" applyBorder="true" applyAlignment="true" applyProtection="true">
      <alignment horizontal="right" vertical="bottom" textRotation="0" wrapText="false" indent="0" shrinkToFit="false"/>
      <protection locked="true" hidden="false"/>
    </xf>
    <xf numFmtId="165" fontId="7" fillId="5" borderId="2" applyFont="true" applyBorder="true" applyAlignment="true" applyProtection="true">
      <alignment horizontal="right" vertical="bottom" textRotation="0" wrapText="false" indent="0" shrinkToFit="false"/>
      <protection locked="true" hidden="false"/>
    </xf>
    <xf numFmtId="165" fontId="7" fillId="5" borderId="3" applyFont="true" applyBorder="true" applyAlignment="true" applyProtection="true">
      <alignment horizontal="right" vertical="bottom" textRotation="0" wrapText="false" indent="0" shrinkToFit="false"/>
      <protection locked="true" hidden="false"/>
    </xf>
    <xf numFmtId="165" fontId="7" fillId="5" borderId="4" applyFont="true" applyBorder="true" applyAlignment="true" applyProtection="true">
      <alignment horizontal="right" vertical="bottom" textRotation="0" wrapText="false" indent="0" shrinkToFit="false"/>
      <protection locked="true" hidden="false"/>
    </xf>
    <xf numFmtId="165" fontId="7" fillId="5" borderId="5" applyFont="true" applyBorder="true" applyAlignment="true" applyProtection="true">
      <alignment horizontal="right" vertical="bottom" textRotation="0" wrapText="false" indent="0" shrinkToFit="false"/>
      <protection locked="true" hidden="false"/>
    </xf>
    <xf numFmtId="165" fontId="7" fillId="5" borderId="6" applyFont="true" applyBorder="true" applyAlignment="true" applyProtection="true">
      <alignment horizontal="right" vertical="bottom" textRotation="0" wrapText="false" indent="0" shrinkToFit="false"/>
      <protection locked="true" hidden="false"/>
    </xf>
    <xf numFmtId="165" fontId="7" fillId="5" borderId="7" applyFont="true" applyBorder="true" applyAlignment="true" applyProtection="true">
      <alignment horizontal="right" vertical="bottom" textRotation="0" wrapText="false" indent="0" shrinkToFit="false"/>
      <protection locked="true" hidden="false"/>
    </xf>
    <xf numFmtId="165" fontId="7" fillId="5" borderId="8" applyFont="true" applyBorder="true" applyAlignment="true" applyProtection="true">
      <alignment horizontal="right" vertical="bottom" textRotation="0" wrapText="false" indent="0" shrinkToFit="false"/>
      <protection locked="true" hidden="false"/>
    </xf>
    <xf numFmtId="165" fontId="7" fillId="5" borderId="9" applyFont="true" applyBorder="true" applyAlignment="true" applyProtection="true">
      <alignment horizontal="right" vertical="bottom" textRotation="0" wrapText="false" indent="0" shrinkToFit="false"/>
      <protection locked="true" hidden="false"/>
    </xf>
    <xf numFmtId="166" fontId="7" fillId="6" borderId="10" applyFont="true" applyBorder="true" applyAlignment="true" applyProtection="true">
      <alignment horizontal="right" vertical="bottom" textRotation="0" wrapText="true" indent="0" shrinkToFit="false"/>
      <protection locked="true" hidden="false"/>
    </xf>
    <xf numFmtId="165" fontId="8" fillId="2" borderId="0" applyFont="true" applyBorder="true" applyAlignment="true" applyProtection="true">
      <alignment horizontal="general" vertical="bottom" textRotation="0" wrapText="false" indent="0" shrinkToFit="false"/>
      <protection locked="true" hidden="false"/>
    </xf>
    <xf numFmtId="165" fontId="9" fillId="7" borderId="0" applyFont="true" applyBorder="true" applyAlignment="true" applyProtection="true">
      <alignment horizontal="general" vertical="bottom" textRotation="0" wrapText="false" indent="0" shrinkToFit="false"/>
      <protection locked="true" hidden="false"/>
    </xf>
    <xf numFmtId="165" fontId="9" fillId="7" borderId="0" applyFont="true" applyBorder="true" applyAlignment="true" applyProtection="true">
      <alignment horizontal="center" vertical="bottom" textRotation="0" wrapText="false" indent="0" shrinkToFit="false"/>
      <protection locked="true" hidden="false"/>
    </xf>
    <xf numFmtId="167" fontId="7" fillId="0" borderId="10" applyFont="true" applyBorder="true" applyAlignment="true" applyProtection="true">
      <alignment horizontal="general" vertical="bottom" textRotation="0" wrapText="false" indent="0" shrinkToFit="false"/>
      <protection locked="false" hidden="false"/>
    </xf>
    <xf numFmtId="165" fontId="10" fillId="2" borderId="0" applyFont="true" applyBorder="true" applyAlignment="true" applyProtection="true">
      <alignment horizontal="general" vertical="bottom" textRotation="0" wrapText="false" indent="0" shrinkToFit="false"/>
      <protection locked="true" hidden="false"/>
    </xf>
    <xf numFmtId="165" fontId="7" fillId="2" borderId="0" applyFont="true" applyBorder="true" applyAlignment="true" applyProtection="true">
      <alignment horizontal="general" vertical="bottom" textRotation="0" wrapText="false" indent="0" shrinkToFit="false"/>
      <protection locked="true" hidden="false"/>
    </xf>
    <xf numFmtId="167" fontId="7" fillId="5" borderId="10" applyFont="true" applyBorder="true" applyAlignment="true" applyProtection="true">
      <alignment horizontal="general" vertical="bottom" textRotation="0" wrapText="false" indent="0" shrinkToFit="false"/>
      <protection locked="true" hidden="false"/>
    </xf>
    <xf numFmtId="164" fontId="11" fillId="8" borderId="10" applyFont="true" applyBorder="true" applyAlignment="true" applyProtection="true">
      <alignment horizontal="general" vertical="center" textRotation="0" wrapText="false" indent="0" shrinkToFit="false"/>
      <protection locked="true" hidden="false"/>
    </xf>
    <xf numFmtId="165" fontId="12" fillId="2" borderId="0" applyFont="true" applyBorder="true" applyAlignment="true" applyProtection="true">
      <alignment horizontal="general" vertical="bottom" textRotation="0" wrapText="false" indent="0" shrinkToFit="false"/>
      <protection locked="true" hidden="false"/>
    </xf>
    <xf numFmtId="165" fontId="10" fillId="6" borderId="0" applyFont="true" applyBorder="true" applyAlignment="true" applyProtection="true">
      <alignment horizontal="general" vertical="bottom" textRotation="0" wrapText="false" indent="0" shrinkToFit="false"/>
      <protection locked="true" hidden="false"/>
    </xf>
  </cellStyleXfs>
  <cellXfs count="245">
    <xf numFmtId="165" fontId="0" fillId="2" borderId="0" xfId="0" applyFont="fals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general" vertical="bottom" textRotation="0" wrapText="false" indent="0" shrinkToFit="false"/>
      <protection locked="true" hidden="false"/>
    </xf>
    <xf numFmtId="165" fontId="13" fillId="2" borderId="0" xfId="0" applyFont="true" applyBorder="false" applyAlignment="true" applyProtection="false">
      <alignment horizontal="left" vertical="center" textRotation="0" wrapText="false" indent="0" shrinkToFit="false"/>
      <protection locked="true" hidden="false"/>
    </xf>
    <xf numFmtId="165" fontId="14" fillId="2" borderId="0" xfId="0" applyFont="true" applyBorder="false" applyAlignment="true" applyProtection="false">
      <alignment horizontal="left" vertical="center" textRotation="0" wrapText="false" indent="0" shrinkToFit="false"/>
      <protection locked="true" hidden="false"/>
    </xf>
    <xf numFmtId="165" fontId="15" fillId="2" borderId="0" xfId="0" applyFont="true" applyBorder="false" applyAlignment="true" applyProtection="false">
      <alignment horizontal="general" vertical="bottom" textRotation="0" wrapText="false" indent="0" shrinkToFit="false"/>
      <protection locked="true" hidden="false"/>
    </xf>
    <xf numFmtId="165" fontId="16" fillId="2" borderId="0" xfId="0" applyFont="true" applyBorder="false" applyAlignment="true" applyProtection="false">
      <alignment horizontal="general" vertical="bottom" textRotation="0" wrapText="false" indent="0" shrinkToFit="false"/>
      <protection locked="true" hidden="false"/>
    </xf>
    <xf numFmtId="165" fontId="17" fillId="2" borderId="11" xfId="0" applyFont="true" applyBorder="true" applyAlignment="true" applyProtection="false">
      <alignment horizontal="center" vertical="center" textRotation="0" wrapText="false" indent="0" shrinkToFit="false"/>
      <protection locked="true" hidden="false"/>
    </xf>
    <xf numFmtId="165" fontId="18" fillId="2" borderId="0" xfId="0" applyFont="true" applyBorder="false" applyAlignment="true" applyProtection="false">
      <alignment horizontal="general" vertical="bottom" textRotation="0" wrapText="false" indent="0" shrinkToFit="false"/>
      <protection locked="true" hidden="false"/>
    </xf>
    <xf numFmtId="165" fontId="19" fillId="2" borderId="0" xfId="0" applyFont="true" applyBorder="false" applyAlignment="true" applyProtection="false">
      <alignment horizontal="general" vertical="bottom" textRotation="0" wrapText="false" indent="0" shrinkToFit="false"/>
      <protection locked="true" hidden="false"/>
    </xf>
    <xf numFmtId="165" fontId="20" fillId="9" borderId="0" xfId="0" applyFont="true" applyBorder="false" applyAlignment="true" applyProtection="false">
      <alignment horizontal="left" vertical="center" textRotation="0" wrapText="false" indent="0" shrinkToFit="false"/>
      <protection locked="true" hidden="false"/>
    </xf>
    <xf numFmtId="165" fontId="21" fillId="9" borderId="0" xfId="0" applyFont="true" applyBorder="false" applyAlignment="true" applyProtection="false">
      <alignment horizontal="general" vertical="bottom" textRotation="0" wrapText="false" indent="0" shrinkToFit="false"/>
      <protection locked="true" hidden="false"/>
    </xf>
    <xf numFmtId="165" fontId="21" fillId="2" borderId="0" xfId="0" applyFont="true" applyBorder="false" applyAlignment="true" applyProtection="false">
      <alignment horizontal="general" vertical="bottom" textRotation="0" wrapText="false" indent="0" shrinkToFit="false"/>
      <protection locked="true" hidden="false"/>
    </xf>
    <xf numFmtId="165" fontId="22" fillId="2" borderId="0" xfId="0" applyFont="true" applyBorder="false" applyAlignment="true" applyProtection="false">
      <alignment horizontal="general" vertical="bottom" textRotation="0" wrapText="false" indent="0" shrinkToFit="false"/>
      <protection locked="true" hidden="false"/>
    </xf>
    <xf numFmtId="165" fontId="23" fillId="2" borderId="0" xfId="0" applyFont="true" applyBorder="false" applyAlignment="true" applyProtection="false">
      <alignment horizontal="general" vertical="bottom" textRotation="0" wrapText="false" indent="0" shrinkToFit="false"/>
      <protection locked="true" hidden="false"/>
    </xf>
    <xf numFmtId="165" fontId="23" fillId="10" borderId="12" xfId="0" applyFont="true" applyBorder="true" applyAlignment="true" applyProtection="false">
      <alignment horizontal="left" vertical="center" textRotation="0" wrapText="true" indent="0" shrinkToFit="false"/>
      <protection locked="true" hidden="false"/>
    </xf>
    <xf numFmtId="165" fontId="24" fillId="10" borderId="12" xfId="0" applyFont="true" applyBorder="true" applyAlignment="true" applyProtection="false">
      <alignment horizontal="left" vertical="center" textRotation="0" wrapText="true" indent="0" shrinkToFit="false"/>
      <protection locked="true" hidden="false"/>
    </xf>
    <xf numFmtId="165" fontId="25" fillId="10" borderId="12" xfId="0" applyFont="true" applyBorder="true" applyAlignment="true" applyProtection="false">
      <alignment horizontal="left" vertical="center" textRotation="0" wrapText="true" indent="0" shrinkToFit="false"/>
      <protection locked="true" hidden="false"/>
    </xf>
    <xf numFmtId="166" fontId="26" fillId="2" borderId="0" xfId="33" applyFont="true" applyBorder="true" applyAlignment="true" applyProtection="false">
      <alignment horizontal="general" vertical="bottom" textRotation="0" wrapText="false" indent="0" shrinkToFit="false"/>
      <protection locked="true" hidden="false"/>
    </xf>
    <xf numFmtId="166" fontId="27" fillId="2" borderId="0" xfId="33" applyFont="true" applyBorder="true" applyAlignment="true" applyProtection="false">
      <alignment horizontal="general" vertical="bottom" textRotation="0" wrapText="false" indent="0" shrinkToFit="false"/>
      <protection locked="true" hidden="false"/>
    </xf>
    <xf numFmtId="166" fontId="26" fillId="2" borderId="0" xfId="33" applyFont="true" applyBorder="true" applyAlignment="true" applyProtection="false">
      <alignment horizontal="general" vertical="top" textRotation="0" wrapText="false" indent="0" shrinkToFit="false"/>
      <protection locked="true" hidden="false"/>
    </xf>
    <xf numFmtId="165" fontId="0" fillId="2" borderId="0" xfId="0" applyFont="false" applyBorder="false" applyAlignment="true" applyProtection="false">
      <alignment horizontal="general" vertical="top" textRotation="0" wrapText="false" indent="0" shrinkToFit="false"/>
      <protection locked="true" hidden="false"/>
    </xf>
    <xf numFmtId="165" fontId="25" fillId="2" borderId="0" xfId="0" applyFont="true" applyBorder="false" applyAlignment="true" applyProtection="false">
      <alignment horizontal="general" vertical="bottom" textRotation="0" wrapText="false" indent="0" shrinkToFit="false"/>
      <protection locked="true" hidden="false"/>
    </xf>
    <xf numFmtId="165" fontId="0" fillId="2" borderId="0" xfId="0" applyFont="false" applyBorder="false" applyAlignment="true" applyProtection="false">
      <alignment horizontal="general" vertical="center" textRotation="0" wrapText="false" indent="0" shrinkToFit="false"/>
      <protection locked="true" hidden="false"/>
    </xf>
    <xf numFmtId="165" fontId="15" fillId="2" borderId="0" xfId="0" applyFont="true" applyBorder="false" applyAlignment="true" applyProtection="false">
      <alignment horizontal="general" vertical="center" textRotation="0" wrapText="false" indent="0" shrinkToFit="false"/>
      <protection locked="true" hidden="false"/>
    </xf>
    <xf numFmtId="165" fontId="16" fillId="2" borderId="0" xfId="0" applyFont="true" applyBorder="false" applyAlignment="true" applyProtection="false">
      <alignment horizontal="general" vertical="center" textRotation="0" wrapText="false" indent="0" shrinkToFit="false"/>
      <protection locked="true" hidden="false"/>
    </xf>
    <xf numFmtId="165" fontId="18" fillId="2" borderId="0" xfId="0" applyFont="true" applyBorder="false" applyAlignment="true" applyProtection="false">
      <alignment horizontal="general" vertical="center" textRotation="0" wrapText="false" indent="0" shrinkToFit="false"/>
      <protection locked="true" hidden="false"/>
    </xf>
    <xf numFmtId="165" fontId="28" fillId="11" borderId="1" xfId="0" applyFont="true" applyBorder="true" applyAlignment="true" applyProtection="false">
      <alignment horizontal="center" vertical="center" textRotation="0" wrapText="false" indent="0" shrinkToFit="false"/>
      <protection locked="true" hidden="false"/>
    </xf>
    <xf numFmtId="165" fontId="19" fillId="2" borderId="0" xfId="0" applyFont="true" applyBorder="false" applyAlignment="true" applyProtection="false">
      <alignment horizontal="general" vertical="center" textRotation="0" wrapText="false" indent="0" shrinkToFit="false"/>
      <protection locked="true" hidden="false"/>
    </xf>
    <xf numFmtId="165" fontId="21" fillId="2" borderId="0" xfId="0" applyFont="true" applyBorder="false" applyAlignment="true" applyProtection="false">
      <alignment horizontal="general" vertical="center" textRotation="0" wrapText="false" indent="0" shrinkToFit="false"/>
      <protection locked="true" hidden="false"/>
    </xf>
    <xf numFmtId="165" fontId="22" fillId="2" borderId="0" xfId="0" applyFont="true" applyBorder="false" applyAlignment="true" applyProtection="false">
      <alignment horizontal="general" vertical="center" textRotation="0" wrapText="false" indent="0" shrinkToFit="false"/>
      <protection locked="true" hidden="false"/>
    </xf>
    <xf numFmtId="165" fontId="29" fillId="2" borderId="0" xfId="0" applyFont="true" applyBorder="false" applyAlignment="true" applyProtection="false">
      <alignment horizontal="general" vertical="center" textRotation="0" wrapText="false" indent="0" shrinkToFit="false"/>
      <protection locked="true" hidden="false"/>
    </xf>
    <xf numFmtId="165" fontId="29" fillId="10" borderId="12" xfId="0" applyFont="true" applyBorder="true" applyAlignment="true" applyProtection="true">
      <alignment horizontal="general" vertical="center" textRotation="0" wrapText="false" indent="0" shrinkToFit="false"/>
      <protection locked="false" hidden="false"/>
    </xf>
    <xf numFmtId="165" fontId="30" fillId="2" borderId="0" xfId="0" applyFont="true" applyBorder="false" applyAlignment="true" applyProtection="false">
      <alignment horizontal="general" vertical="center" textRotation="0" wrapText="false" indent="0" shrinkToFit="false"/>
      <protection locked="true" hidden="false"/>
    </xf>
    <xf numFmtId="165" fontId="13" fillId="0" borderId="0" xfId="0" applyFont="true" applyBorder="false" applyAlignment="true" applyProtection="false">
      <alignment horizontal="left" vertical="center" textRotation="0" wrapText="false" indent="0" shrinkToFit="false"/>
      <protection locked="true" hidden="false"/>
    </xf>
    <xf numFmtId="165" fontId="14" fillId="9" borderId="0" xfId="0" applyFont="true" applyBorder="false" applyAlignment="true" applyProtection="false">
      <alignment horizontal="left" vertical="center" textRotation="0" wrapText="false" indent="0" shrinkToFit="false"/>
      <protection locked="true" hidden="false"/>
    </xf>
    <xf numFmtId="165" fontId="31" fillId="2" borderId="0" xfId="0" applyFont="true" applyBorder="false" applyAlignment="true" applyProtection="false">
      <alignment horizontal="general" vertical="center" textRotation="0" wrapText="false" indent="0" shrinkToFit="false"/>
      <protection locked="true" hidden="false"/>
    </xf>
    <xf numFmtId="165" fontId="32" fillId="2" borderId="0" xfId="0" applyFont="true" applyBorder="false" applyAlignment="true" applyProtection="false">
      <alignment horizontal="general" vertical="center" textRotation="0" wrapText="false" indent="0" shrinkToFit="false"/>
      <protection locked="true" hidden="false"/>
    </xf>
    <xf numFmtId="165" fontId="31" fillId="2" borderId="0" xfId="0" applyFont="true" applyBorder="false" applyAlignment="true" applyProtection="false">
      <alignment horizontal="left" vertical="center" textRotation="0" wrapText="false" indent="0" shrinkToFit="false"/>
      <protection locked="true" hidden="false"/>
    </xf>
    <xf numFmtId="168" fontId="29" fillId="10" borderId="12" xfId="0" applyFont="true" applyBorder="true" applyAlignment="true" applyProtection="true">
      <alignment horizontal="general" vertical="center" textRotation="0" wrapText="false" indent="0" shrinkToFit="false"/>
      <protection locked="false" hidden="false"/>
    </xf>
    <xf numFmtId="165" fontId="29" fillId="10" borderId="12" xfId="0" applyFont="true" applyBorder="true" applyAlignment="true" applyProtection="true">
      <alignment horizontal="center" vertical="center" textRotation="0" wrapText="false" indent="0" shrinkToFit="false"/>
      <protection locked="false" hidden="false"/>
    </xf>
    <xf numFmtId="165" fontId="33" fillId="2" borderId="0" xfId="0" applyFont="true" applyBorder="false" applyAlignment="true" applyProtection="false">
      <alignment horizontal="general" vertical="center" textRotation="0" wrapText="false" indent="0" shrinkToFit="false"/>
      <protection locked="true" hidden="false"/>
    </xf>
    <xf numFmtId="165" fontId="29" fillId="0" borderId="0" xfId="0" applyFont="true" applyBorder="false" applyAlignment="true" applyProtection="false">
      <alignment horizontal="general" vertical="center" textRotation="0" wrapText="false" indent="0" shrinkToFit="false"/>
      <protection locked="true" hidden="false"/>
    </xf>
    <xf numFmtId="165" fontId="29" fillId="10" borderId="12" xfId="0" applyFont="true" applyBorder="true" applyAlignment="true" applyProtection="true">
      <alignment horizontal="general" vertical="center" textRotation="0" wrapText="true" indent="0" shrinkToFit="false"/>
      <protection locked="false" hidden="false"/>
    </xf>
    <xf numFmtId="165" fontId="7" fillId="2" borderId="0" xfId="0" applyFont="true" applyBorder="false" applyAlignment="true" applyProtection="false">
      <alignment horizontal="general" vertical="bottom" textRotation="0" wrapText="false" indent="0" shrinkToFit="false"/>
      <protection locked="true" hidden="false"/>
    </xf>
    <xf numFmtId="165" fontId="35" fillId="2" borderId="13" xfId="0" applyFont="true" applyBorder="true" applyAlignment="true" applyProtection="false">
      <alignment horizontal="left" vertical="center" textRotation="0" wrapText="false" indent="0" shrinkToFit="false"/>
      <protection locked="true" hidden="false"/>
    </xf>
    <xf numFmtId="165" fontId="23" fillId="2" borderId="0" xfId="0" applyFont="true" applyBorder="true" applyAlignment="true" applyProtection="false">
      <alignment horizontal="left" vertical="center" textRotation="0" wrapText="true" indent="0" shrinkToFit="false"/>
      <protection locked="true" hidden="false"/>
    </xf>
    <xf numFmtId="165" fontId="10" fillId="2" borderId="0" xfId="0" applyFont="true" applyBorder="false" applyAlignment="true" applyProtection="false">
      <alignment horizontal="general" vertical="center" textRotation="0" wrapText="false" indent="0" shrinkToFit="false"/>
      <protection locked="true" hidden="false"/>
    </xf>
    <xf numFmtId="165" fontId="7" fillId="2" borderId="10" xfId="0" applyFont="true" applyBorder="true" applyAlignment="true" applyProtection="true">
      <alignment horizontal="center" vertical="center" textRotation="0" wrapText="false" indent="0" shrinkToFit="false"/>
      <protection locked="false" hidden="false"/>
    </xf>
    <xf numFmtId="165" fontId="36" fillId="9" borderId="10" xfId="0" applyFont="true" applyBorder="true" applyAlignment="true" applyProtection="false">
      <alignment horizontal="center" vertical="center" textRotation="0" wrapText="false" indent="0" shrinkToFit="false"/>
      <protection locked="true" hidden="false"/>
    </xf>
    <xf numFmtId="165" fontId="7" fillId="2" borderId="10" xfId="0" applyFont="true" applyBorder="true" applyAlignment="true" applyProtection="true">
      <alignment horizontal="left" vertical="center" textRotation="0" wrapText="false" indent="0" shrinkToFit="false"/>
      <protection locked="false" hidden="false"/>
    </xf>
    <xf numFmtId="165" fontId="37" fillId="11" borderId="1" xfId="0" applyFont="true" applyBorder="true" applyAlignment="true" applyProtection="false">
      <alignment horizontal="center" vertical="center" textRotation="0" wrapText="false" indent="0" shrinkToFit="false"/>
      <protection locked="true" hidden="false"/>
    </xf>
    <xf numFmtId="165" fontId="38" fillId="11" borderId="11" xfId="0" applyFont="true" applyBorder="true" applyAlignment="true" applyProtection="false">
      <alignment horizontal="center" vertical="center" textRotation="0" wrapText="false" indent="0" shrinkToFit="false"/>
      <protection locked="true" hidden="false"/>
    </xf>
    <xf numFmtId="165" fontId="20" fillId="9" borderId="0" xfId="0" applyFont="true" applyBorder="true" applyAlignment="true" applyProtection="false">
      <alignment horizontal="left" vertical="center" textRotation="0" wrapText="false" indent="0" shrinkToFit="false"/>
      <protection locked="true" hidden="false"/>
    </xf>
    <xf numFmtId="165" fontId="39" fillId="2" borderId="0" xfId="0" applyFont="true" applyBorder="false" applyAlignment="true" applyProtection="false">
      <alignment horizontal="general" vertical="center" textRotation="0" wrapText="false" indent="0" shrinkToFit="false"/>
      <protection locked="true" hidden="false"/>
    </xf>
    <xf numFmtId="165" fontId="39" fillId="0" borderId="0" xfId="0" applyFont="true" applyBorder="false" applyAlignment="true" applyProtection="false">
      <alignment horizontal="general" vertical="center" textRotation="0" wrapText="false" indent="0" shrinkToFit="false"/>
      <protection locked="true" hidden="false"/>
    </xf>
    <xf numFmtId="165" fontId="40" fillId="9" borderId="14" xfId="0" applyFont="true" applyBorder="true" applyAlignment="true" applyProtection="false">
      <alignment horizontal="center" vertical="center" textRotation="0" wrapText="false" indent="0" shrinkToFit="false"/>
      <protection locked="true" hidden="false"/>
    </xf>
    <xf numFmtId="165" fontId="41" fillId="2" borderId="15" xfId="0" applyFont="true" applyBorder="true" applyAlignment="true" applyProtection="false">
      <alignment horizontal="center" vertical="center" textRotation="0" wrapText="false" indent="0" shrinkToFit="false"/>
      <protection locked="true" hidden="false"/>
    </xf>
    <xf numFmtId="165" fontId="41" fillId="2" borderId="16" xfId="0" applyFont="true" applyBorder="true" applyAlignment="true" applyProtection="true">
      <alignment horizontal="left" vertical="center" textRotation="0" wrapText="true" indent="0" shrinkToFit="false"/>
      <protection locked="false" hidden="false"/>
    </xf>
    <xf numFmtId="165" fontId="41" fillId="2" borderId="17" xfId="0" applyFont="true" applyBorder="true" applyAlignment="true" applyProtection="true">
      <alignment horizontal="general" vertical="center" textRotation="0" wrapText="false" indent="0" shrinkToFit="false"/>
      <protection locked="false" hidden="false"/>
    </xf>
    <xf numFmtId="165" fontId="41" fillId="2" borderId="14" xfId="0" applyFont="true" applyBorder="true" applyAlignment="true" applyProtection="true">
      <alignment horizontal="general" vertical="center" textRotation="0" wrapText="false" indent="0" shrinkToFit="false"/>
      <protection locked="false" hidden="false"/>
    </xf>
    <xf numFmtId="165" fontId="21" fillId="2" borderId="14" xfId="0" applyFont="true" applyBorder="true" applyAlignment="true" applyProtection="true">
      <alignment horizontal="general" vertical="center" textRotation="0" wrapText="false" indent="0" shrinkToFit="false"/>
      <protection locked="false" hidden="false"/>
    </xf>
    <xf numFmtId="165" fontId="41" fillId="2" borderId="14" xfId="0" applyFont="true" applyBorder="true" applyAlignment="true" applyProtection="false">
      <alignment horizontal="center" vertical="center" textRotation="0" wrapText="false" indent="0" shrinkToFit="false"/>
      <protection locked="true" hidden="false"/>
    </xf>
    <xf numFmtId="165" fontId="41" fillId="2" borderId="17" xfId="0" applyFont="true" applyBorder="true" applyAlignment="true" applyProtection="true">
      <alignment horizontal="left" vertical="center" textRotation="0" wrapText="true" indent="0" shrinkToFit="false"/>
      <protection locked="false" hidden="false"/>
    </xf>
    <xf numFmtId="165" fontId="22" fillId="2" borderId="14" xfId="0" applyFont="true" applyBorder="true" applyAlignment="true" applyProtection="true">
      <alignment horizontal="general" vertical="center" textRotation="0" wrapText="false" indent="0" shrinkToFit="false"/>
      <protection locked="false" hidden="false"/>
    </xf>
    <xf numFmtId="165" fontId="41" fillId="2" borderId="0" xfId="0" applyFont="true" applyBorder="false" applyAlignment="true" applyProtection="false">
      <alignment horizontal="general" vertical="center" textRotation="0" wrapText="false" indent="0" shrinkToFit="false"/>
      <protection locked="true" hidden="false"/>
    </xf>
    <xf numFmtId="165" fontId="42" fillId="12" borderId="0" xfId="0" applyFont="true" applyBorder="false" applyAlignment="true" applyProtection="false">
      <alignment horizontal="general" vertical="center" textRotation="0" wrapText="false" indent="0" shrinkToFit="false"/>
      <protection locked="true" hidden="false"/>
    </xf>
    <xf numFmtId="165" fontId="0" fillId="12" borderId="0" xfId="0" applyFont="false" applyBorder="false" applyAlignment="true" applyProtection="false">
      <alignment horizontal="general" vertical="center" textRotation="0" wrapText="false" indent="0" shrinkToFit="false"/>
      <protection locked="true" hidden="false"/>
    </xf>
    <xf numFmtId="165" fontId="43" fillId="13" borderId="0" xfId="0" applyFont="true" applyBorder="false" applyAlignment="true" applyProtection="false">
      <alignment horizontal="general" vertical="center" textRotation="0" wrapText="false" indent="0" shrinkToFit="false"/>
      <protection locked="true" hidden="false"/>
    </xf>
    <xf numFmtId="165" fontId="21" fillId="12" borderId="0" xfId="0" applyFont="true" applyBorder="false" applyAlignment="true" applyProtection="false">
      <alignment horizontal="general" vertical="center" textRotation="0" wrapText="false" indent="0" shrinkToFit="false"/>
      <protection locked="true" hidden="false"/>
    </xf>
    <xf numFmtId="165" fontId="28" fillId="2" borderId="0" xfId="0" applyFont="true" applyBorder="false" applyAlignment="true" applyProtection="false">
      <alignment horizontal="center" vertical="center" textRotation="0" wrapText="false" indent="0" shrinkToFit="false"/>
      <protection locked="true" hidden="false"/>
    </xf>
    <xf numFmtId="165" fontId="0" fillId="0" borderId="0" xfId="0" applyFont="false" applyBorder="false" applyAlignment="true" applyProtection="false">
      <alignment horizontal="general" vertical="center" textRotation="0" wrapText="false" indent="0" shrinkToFit="false"/>
      <protection locked="true" hidden="false"/>
    </xf>
    <xf numFmtId="165" fontId="0" fillId="2" borderId="0" xfId="0" applyFont="false" applyBorder="false" applyAlignment="true" applyProtection="false">
      <alignment horizontal="center" vertical="center" textRotation="0" wrapText="false" indent="0" shrinkToFit="false"/>
      <protection locked="true" hidden="false"/>
    </xf>
    <xf numFmtId="165" fontId="7" fillId="2" borderId="0" xfId="0" applyFont="true" applyBorder="false" applyAlignment="true" applyProtection="false">
      <alignment horizontal="center" vertical="center" textRotation="0" wrapText="false" indent="0" shrinkToFit="false"/>
      <protection locked="true" hidden="false"/>
    </xf>
    <xf numFmtId="165" fontId="44" fillId="2" borderId="0" xfId="0" applyFont="true" applyBorder="false" applyAlignment="true" applyProtection="false">
      <alignment horizontal="left" vertical="center" textRotation="0" wrapText="false" indent="0" shrinkToFit="false"/>
      <protection locked="true" hidden="false"/>
    </xf>
    <xf numFmtId="165" fontId="45" fillId="2" borderId="0" xfId="0" applyFont="true" applyBorder="false" applyAlignment="true" applyProtection="false">
      <alignment horizontal="general" vertical="center" textRotation="0" wrapText="false" indent="0" shrinkToFit="false"/>
      <protection locked="true" hidden="false"/>
    </xf>
    <xf numFmtId="165" fontId="15" fillId="2" borderId="0" xfId="0" applyFont="true" applyBorder="false" applyAlignment="true" applyProtection="false">
      <alignment horizontal="center" vertical="center" textRotation="0" wrapText="false" indent="0" shrinkToFit="false"/>
      <protection locked="true" hidden="false"/>
    </xf>
    <xf numFmtId="165" fontId="7" fillId="2" borderId="0" xfId="0" applyFont="true" applyBorder="false" applyAlignment="true" applyProtection="false">
      <alignment horizontal="general" vertical="center" textRotation="0" wrapText="false" indent="0" shrinkToFit="false"/>
      <protection locked="true" hidden="false"/>
    </xf>
    <xf numFmtId="165" fontId="21" fillId="9" borderId="0" xfId="0" applyFont="true" applyBorder="false" applyAlignment="true" applyProtection="false">
      <alignment horizontal="general" vertical="center" textRotation="0" wrapText="false" indent="0" shrinkToFit="false"/>
      <protection locked="true" hidden="false"/>
    </xf>
    <xf numFmtId="165" fontId="21" fillId="9" borderId="0" xfId="0" applyFont="true" applyBorder="false" applyAlignment="true" applyProtection="false">
      <alignment horizontal="center" vertical="center" textRotation="0" wrapText="false" indent="0" shrinkToFit="false"/>
      <protection locked="true" hidden="false"/>
    </xf>
    <xf numFmtId="165" fontId="0" fillId="14" borderId="0" xfId="0" applyFont="false" applyBorder="false" applyAlignment="true" applyProtection="false">
      <alignment horizontal="general" vertical="center" textRotation="0" wrapText="false" indent="0" shrinkToFit="false"/>
      <protection locked="true" hidden="false"/>
    </xf>
    <xf numFmtId="165" fontId="0" fillId="14" borderId="0" xfId="0" applyFont="false" applyBorder="false" applyAlignment="true" applyProtection="false">
      <alignment horizontal="center" vertical="center" textRotation="0" wrapText="false" indent="0" shrinkToFit="false"/>
      <protection locked="true" hidden="false"/>
    </xf>
    <xf numFmtId="165" fontId="35" fillId="2" borderId="0" xfId="0" applyFont="true" applyBorder="false" applyAlignment="true" applyProtection="false">
      <alignment horizontal="left" vertical="center" textRotation="0" wrapText="false" indent="0" shrinkToFit="false"/>
      <protection locked="true" hidden="false"/>
    </xf>
    <xf numFmtId="165" fontId="46" fillId="2" borderId="0" xfId="0" applyFont="true" applyBorder="true" applyAlignment="true" applyProtection="false">
      <alignment horizontal="left" vertical="center" textRotation="0" wrapText="true" indent="0" shrinkToFit="false"/>
      <protection locked="true" hidden="false"/>
    </xf>
    <xf numFmtId="165" fontId="10" fillId="15" borderId="18" xfId="0" applyFont="true" applyBorder="true" applyAlignment="true" applyProtection="false">
      <alignment horizontal="center" vertical="center" textRotation="0" wrapText="false" indent="0" shrinkToFit="false"/>
      <protection locked="true" hidden="false"/>
    </xf>
    <xf numFmtId="165" fontId="10" fillId="15" borderId="19" xfId="0" applyFont="true" applyBorder="true" applyAlignment="true" applyProtection="false">
      <alignment horizontal="center" vertical="center" textRotation="0" wrapText="true" indent="0" shrinkToFit="false"/>
      <protection locked="true" hidden="false"/>
    </xf>
    <xf numFmtId="165" fontId="10" fillId="15" borderId="20" xfId="0" applyFont="true" applyBorder="true" applyAlignment="true" applyProtection="false">
      <alignment horizontal="center" vertical="center" textRotation="0" wrapText="false" indent="0" shrinkToFit="false"/>
      <protection locked="true" hidden="false"/>
    </xf>
    <xf numFmtId="165" fontId="15" fillId="2" borderId="0" xfId="0" applyFont="true" applyBorder="false" applyAlignment="true" applyProtection="false">
      <alignment horizontal="general" vertical="top" textRotation="0" wrapText="false" indent="0" shrinkToFit="false"/>
      <protection locked="true" hidden="false"/>
    </xf>
    <xf numFmtId="165" fontId="10" fillId="16" borderId="21" xfId="0" applyFont="true" applyBorder="true" applyAlignment="true" applyProtection="false">
      <alignment horizontal="center" vertical="center" textRotation="0" wrapText="false" indent="0" shrinkToFit="false"/>
      <protection locked="true" hidden="false"/>
    </xf>
    <xf numFmtId="165" fontId="10" fillId="16" borderId="22" xfId="0" applyFont="true" applyBorder="true" applyAlignment="true" applyProtection="false">
      <alignment horizontal="general" vertical="center" textRotation="0" wrapText="false" indent="0" shrinkToFit="false"/>
      <protection locked="true" hidden="false"/>
    </xf>
    <xf numFmtId="165" fontId="10" fillId="16" borderId="21" xfId="0" applyFont="true" applyBorder="true" applyAlignment="true" applyProtection="false">
      <alignment horizontal="left" vertical="center" textRotation="0" wrapText="false" indent="0" shrinkToFit="false"/>
      <protection locked="true" hidden="false"/>
    </xf>
    <xf numFmtId="165" fontId="10" fillId="16" borderId="1" xfId="0" applyFont="true" applyBorder="true" applyAlignment="true" applyProtection="false">
      <alignment horizontal="center" vertical="center" textRotation="0" wrapText="false" indent="0" shrinkToFit="false"/>
      <protection locked="true" hidden="false"/>
    </xf>
    <xf numFmtId="169" fontId="7" fillId="16" borderId="22" xfId="0" applyFont="true" applyBorder="true" applyAlignment="true" applyProtection="false">
      <alignment horizontal="center" vertical="center" textRotation="0" wrapText="false" indent="0" shrinkToFit="false"/>
      <protection locked="true" hidden="false"/>
    </xf>
    <xf numFmtId="165" fontId="10" fillId="16" borderId="21" xfId="0" applyFont="true" applyBorder="true" applyAlignment="true" applyProtection="false">
      <alignment horizontal="general" vertical="center" textRotation="0" wrapText="false" indent="0" shrinkToFit="false"/>
      <protection locked="true" hidden="false"/>
    </xf>
    <xf numFmtId="165" fontId="47" fillId="2" borderId="1" xfId="0" applyFont="true" applyBorder="true" applyAlignment="true" applyProtection="false">
      <alignment horizontal="center" vertical="center" textRotation="0" wrapText="false" indent="0" shrinkToFit="false"/>
      <protection locked="true" hidden="false"/>
    </xf>
    <xf numFmtId="165" fontId="47" fillId="2" borderId="0" xfId="0" applyFont="true" applyBorder="false" applyAlignment="true" applyProtection="false">
      <alignment horizontal="general" vertical="center" textRotation="0" wrapText="false" indent="0" shrinkToFit="false"/>
      <protection locked="true" hidden="false"/>
    </xf>
    <xf numFmtId="165" fontId="47" fillId="17" borderId="1" xfId="0" applyFont="true" applyBorder="true" applyAlignment="true" applyProtection="false">
      <alignment horizontal="center" vertical="center" textRotation="0" wrapText="false" indent="0" shrinkToFit="false"/>
      <protection locked="true" hidden="false"/>
    </xf>
    <xf numFmtId="165" fontId="10" fillId="16" borderId="23" xfId="0" applyFont="true" applyBorder="true" applyAlignment="true" applyProtection="false">
      <alignment horizontal="center" vertical="center" textRotation="0" wrapText="false" indent="0" shrinkToFit="false"/>
      <protection locked="true" hidden="false"/>
    </xf>
    <xf numFmtId="165" fontId="10" fillId="16" borderId="24" xfId="0" applyFont="true" applyBorder="true" applyAlignment="true" applyProtection="false">
      <alignment horizontal="general" vertical="center" textRotation="0" wrapText="false" indent="0" shrinkToFit="false"/>
      <protection locked="true" hidden="false"/>
    </xf>
    <xf numFmtId="165" fontId="10" fillId="16" borderId="25" xfId="0" applyFont="true" applyBorder="true" applyAlignment="true" applyProtection="false">
      <alignment horizontal="general" vertical="center" textRotation="0" wrapText="false" indent="0" shrinkToFit="false"/>
      <protection locked="true" hidden="false"/>
    </xf>
    <xf numFmtId="165" fontId="10" fillId="16" borderId="26" xfId="0" applyFont="true" applyBorder="true" applyAlignment="true" applyProtection="false">
      <alignment horizontal="center" vertical="center" textRotation="0" wrapText="false" indent="0" shrinkToFit="false"/>
      <protection locked="true" hidden="false"/>
    </xf>
    <xf numFmtId="165" fontId="47" fillId="18" borderId="1" xfId="0" applyFont="true" applyBorder="true" applyAlignment="true" applyProtection="false">
      <alignment horizontal="center" vertical="center" textRotation="0" wrapText="false" indent="0" shrinkToFit="false"/>
      <protection locked="true" hidden="false"/>
    </xf>
    <xf numFmtId="165" fontId="10" fillId="16" borderId="27" xfId="0" applyFont="true" applyBorder="true" applyAlignment="true" applyProtection="false">
      <alignment horizontal="center" vertical="center" textRotation="0" wrapText="false" indent="0" shrinkToFit="false"/>
      <protection locked="true" hidden="false"/>
    </xf>
    <xf numFmtId="169" fontId="10" fillId="16" borderId="24" xfId="0" applyFont="true" applyBorder="true" applyAlignment="true" applyProtection="false">
      <alignment horizontal="center" vertical="center" textRotation="0" wrapText="false" indent="0" shrinkToFit="false"/>
      <protection locked="true" hidden="false"/>
    </xf>
    <xf numFmtId="165" fontId="10" fillId="2" borderId="0" xfId="0" applyFont="true" applyBorder="false" applyAlignment="true" applyProtection="false">
      <alignment horizontal="center" vertical="center" textRotation="0" wrapText="false" indent="0" shrinkToFit="false"/>
      <protection locked="true" hidden="false"/>
    </xf>
    <xf numFmtId="169" fontId="10" fillId="2" borderId="0" xfId="0" applyFont="true" applyBorder="false" applyAlignment="true" applyProtection="false">
      <alignment horizontal="center" vertical="center" textRotation="0" wrapText="false" indent="0" shrinkToFit="false"/>
      <protection locked="true" hidden="false"/>
    </xf>
    <xf numFmtId="165" fontId="23" fillId="19" borderId="1" xfId="0" applyFont="true" applyBorder="true" applyAlignment="true" applyProtection="false">
      <alignment horizontal="center" vertical="center" textRotation="0" wrapText="true" indent="0" shrinkToFit="false"/>
      <protection locked="true" hidden="false"/>
    </xf>
    <xf numFmtId="165" fontId="48" fillId="20" borderId="1" xfId="0" applyFont="true" applyBorder="true" applyAlignment="true" applyProtection="false">
      <alignment horizontal="center" vertical="center" textRotation="0" wrapText="false" indent="0" shrinkToFit="false"/>
      <protection locked="true" hidden="false"/>
    </xf>
    <xf numFmtId="165" fontId="23" fillId="20" borderId="1" xfId="0" applyFont="true" applyBorder="true" applyAlignment="true" applyProtection="false">
      <alignment horizontal="center" vertical="center" textRotation="0" wrapText="true" indent="0" shrinkToFit="false"/>
      <protection locked="true" hidden="false"/>
    </xf>
    <xf numFmtId="165" fontId="47" fillId="20" borderId="1" xfId="0" applyFont="true" applyBorder="true" applyAlignment="true" applyProtection="false">
      <alignment horizontal="center" vertical="center" textRotation="0" wrapText="false" indent="0" shrinkToFit="false"/>
      <protection locked="true" hidden="false"/>
    </xf>
    <xf numFmtId="165" fontId="10" fillId="2" borderId="28" xfId="0" applyFont="true" applyBorder="true" applyAlignment="true" applyProtection="false">
      <alignment horizontal="center" vertical="center" textRotation="0" wrapText="true" indent="0" shrinkToFit="false"/>
      <protection locked="true" hidden="false"/>
    </xf>
    <xf numFmtId="165" fontId="0" fillId="16" borderId="1" xfId="0" applyFont="true" applyBorder="true" applyAlignment="true" applyProtection="false">
      <alignment horizontal="center" vertical="center" textRotation="0" wrapText="false" indent="0" shrinkToFit="false"/>
      <protection locked="true" hidden="false"/>
    </xf>
    <xf numFmtId="165" fontId="7" fillId="2" borderId="1" xfId="0" applyFont="true" applyBorder="true" applyAlignment="true" applyProtection="false">
      <alignment horizontal="center" vertical="center" textRotation="0" wrapText="false" indent="0" shrinkToFit="false"/>
      <protection locked="true" hidden="false"/>
    </xf>
    <xf numFmtId="165" fontId="47" fillId="2" borderId="0" xfId="0" applyFont="true" applyBorder="false" applyAlignment="true" applyProtection="false">
      <alignment horizontal="center" vertical="center" textRotation="0" wrapText="false" indent="0" shrinkToFit="false"/>
      <protection locked="true" hidden="false"/>
    </xf>
    <xf numFmtId="165" fontId="0" fillId="16" borderId="1" xfId="0" applyFont="false" applyBorder="true" applyAlignment="true" applyProtection="false">
      <alignment horizontal="general" vertical="bottom" textRotation="0" wrapText="false" indent="0" shrinkToFit="false"/>
      <protection locked="true" hidden="false"/>
    </xf>
    <xf numFmtId="170" fontId="7" fillId="2" borderId="1" xfId="37" applyFont="true" applyBorder="true" applyAlignment="true" applyProtection="true">
      <alignment horizontal="center" vertical="center" textRotation="0" wrapText="false" indent="0" shrinkToFit="false"/>
      <protection locked="false" hidden="false"/>
    </xf>
    <xf numFmtId="165" fontId="47" fillId="16" borderId="1" xfId="0" applyFont="true" applyBorder="true" applyAlignment="true" applyProtection="false">
      <alignment horizontal="center" vertical="center" textRotation="0" wrapText="false" indent="0" shrinkToFit="false"/>
      <protection locked="true" hidden="false"/>
    </xf>
    <xf numFmtId="165" fontId="47" fillId="21" borderId="1" xfId="0" applyFont="true" applyBorder="true" applyAlignment="true" applyProtection="false">
      <alignment horizontal="center" vertical="center" textRotation="0" wrapText="false" indent="0" shrinkToFit="false"/>
      <protection locked="true" hidden="false"/>
    </xf>
    <xf numFmtId="165" fontId="47" fillId="22" borderId="1" xfId="0" applyFont="true" applyBorder="true" applyAlignment="true" applyProtection="false">
      <alignment horizontal="center" vertical="center" textRotation="0" wrapText="false" indent="0" shrinkToFit="false"/>
      <protection locked="true" hidden="false"/>
    </xf>
    <xf numFmtId="165" fontId="15" fillId="16" borderId="1" xfId="0" applyFont="true" applyBorder="true" applyAlignment="true" applyProtection="false">
      <alignment horizontal="center" vertical="center" textRotation="0" wrapText="false" indent="0" shrinkToFit="false"/>
      <protection locked="true" hidden="false"/>
    </xf>
    <xf numFmtId="165" fontId="49" fillId="2" borderId="0" xfId="0" applyFont="true" applyBorder="false" applyAlignment="true" applyProtection="false">
      <alignment horizontal="general" vertical="center" textRotation="0" wrapText="false" indent="0" shrinkToFit="false"/>
      <protection locked="true" hidden="false"/>
    </xf>
    <xf numFmtId="165" fontId="0" fillId="2" borderId="0" xfId="0" applyFont="false" applyBorder="false" applyAlignment="true" applyProtection="false">
      <alignment horizontal="general" vertical="bottom" textRotation="0" wrapText="false" indent="0" shrinkToFit="false"/>
      <protection locked="true" hidden="false"/>
    </xf>
    <xf numFmtId="165" fontId="7" fillId="2" borderId="0" xfId="37" applyFont="true" applyBorder="true" applyAlignment="true" applyProtection="true">
      <alignment horizontal="center" vertical="center" textRotation="0" wrapText="false" indent="0" shrinkToFit="false"/>
      <protection locked="false" hidden="false"/>
    </xf>
    <xf numFmtId="165" fontId="23" fillId="2" borderId="0" xfId="0" applyFont="true" applyBorder="false" applyAlignment="true" applyProtection="false">
      <alignment horizontal="center" vertical="center" textRotation="0" wrapText="true" indent="0" shrinkToFit="false"/>
      <protection locked="true" hidden="false"/>
    </xf>
    <xf numFmtId="165" fontId="48" fillId="2" borderId="0" xfId="0" applyFont="true" applyBorder="false" applyAlignment="true" applyProtection="false">
      <alignment horizontal="center" vertical="center" textRotation="0" wrapText="false" indent="0" shrinkToFit="false"/>
      <protection locked="true" hidden="false"/>
    </xf>
    <xf numFmtId="165" fontId="50" fillId="2" borderId="0" xfId="0" applyFont="true" applyBorder="false" applyAlignment="true" applyProtection="false">
      <alignment horizontal="center" vertical="center" textRotation="0" wrapText="false" indent="0" shrinkToFit="false"/>
      <protection locked="true" hidden="false"/>
    </xf>
    <xf numFmtId="165" fontId="0" fillId="16" borderId="1" xfId="0" applyFont="false" applyBorder="true" applyAlignment="true" applyProtection="false">
      <alignment horizontal="center" vertical="center" textRotation="0" wrapText="true" indent="0" shrinkToFit="false"/>
      <protection locked="true" hidden="false"/>
    </xf>
    <xf numFmtId="165" fontId="0" fillId="16" borderId="1" xfId="0" applyFont="false" applyBorder="true" applyAlignment="true" applyProtection="false">
      <alignment horizontal="left" vertical="center" textRotation="0" wrapText="true" indent="0" shrinkToFit="false"/>
      <protection locked="true" hidden="false"/>
    </xf>
    <xf numFmtId="165" fontId="0" fillId="2" borderId="0" xfId="0" applyFont="false" applyBorder="false" applyAlignment="true" applyProtection="false">
      <alignment horizontal="center" vertical="center" textRotation="0" wrapText="true" indent="0" shrinkToFit="false"/>
      <protection locked="true" hidden="false"/>
    </xf>
    <xf numFmtId="165" fontId="0" fillId="2" borderId="0" xfId="0" applyFont="false" applyBorder="false" applyAlignment="true" applyProtection="false">
      <alignment horizontal="left" vertical="center" textRotation="0" wrapText="true" indent="0" shrinkToFit="false"/>
      <protection locked="true" hidden="false"/>
    </xf>
    <xf numFmtId="170" fontId="0" fillId="2" borderId="0" xfId="0" applyFont="false" applyBorder="false" applyAlignment="true" applyProtection="false">
      <alignment horizontal="center" vertical="center" textRotation="0" wrapText="false" indent="0" shrinkToFit="false"/>
      <protection locked="true" hidden="false"/>
    </xf>
    <xf numFmtId="170" fontId="45" fillId="2" borderId="0" xfId="0" applyFont="true" applyBorder="false" applyAlignment="true" applyProtection="false">
      <alignment horizontal="general" vertical="center" textRotation="0" wrapText="false" indent="0" shrinkToFit="false"/>
      <protection locked="true" hidden="false"/>
    </xf>
    <xf numFmtId="170" fontId="0" fillId="2" borderId="0" xfId="0" applyFont="false" applyBorder="false" applyAlignment="true" applyProtection="false">
      <alignment horizontal="general" vertical="center" textRotation="0" wrapText="false" indent="0" shrinkToFit="false"/>
      <protection locked="true" hidden="false"/>
    </xf>
    <xf numFmtId="170" fontId="21" fillId="9" borderId="0" xfId="0" applyFont="true" applyBorder="false" applyAlignment="true" applyProtection="false">
      <alignment horizontal="general" vertical="center" textRotation="0" wrapText="false" indent="0" shrinkToFit="false"/>
      <protection locked="true" hidden="false"/>
    </xf>
    <xf numFmtId="165" fontId="0" fillId="23" borderId="0" xfId="0" applyFont="false" applyBorder="false" applyAlignment="true" applyProtection="false">
      <alignment horizontal="general" vertical="center" textRotation="0" wrapText="false" indent="0" shrinkToFit="false"/>
      <protection locked="true" hidden="false"/>
    </xf>
    <xf numFmtId="170" fontId="0" fillId="23" borderId="0" xfId="0" applyFont="false" applyBorder="false" applyAlignment="true" applyProtection="false">
      <alignment horizontal="general" vertical="center" textRotation="0" wrapText="false" indent="0" shrinkToFit="false"/>
      <protection locked="true" hidden="false"/>
    </xf>
    <xf numFmtId="165" fontId="0" fillId="23" borderId="0" xfId="0" applyFont="false" applyBorder="false" applyAlignment="true" applyProtection="false">
      <alignment horizontal="center" vertical="center" textRotation="0" wrapText="false" indent="0" shrinkToFit="false"/>
      <protection locked="true" hidden="false"/>
    </xf>
    <xf numFmtId="170" fontId="15" fillId="2" borderId="0" xfId="0" applyFont="true" applyBorder="false" applyAlignment="true" applyProtection="false">
      <alignment horizontal="general" vertical="center" textRotation="0" wrapText="false" indent="0" shrinkToFit="false"/>
      <protection locked="true" hidden="false"/>
    </xf>
    <xf numFmtId="170" fontId="15" fillId="2" borderId="0" xfId="0" applyFont="true" applyBorder="false" applyAlignment="true" applyProtection="false">
      <alignment horizontal="center" vertical="center" textRotation="0" wrapText="false" indent="0" shrinkToFit="false"/>
      <protection locked="true" hidden="false"/>
    </xf>
    <xf numFmtId="170" fontId="7" fillId="2" borderId="0" xfId="0" applyFont="true" applyBorder="false" applyAlignment="true" applyProtection="false">
      <alignment horizontal="general" vertical="center" textRotation="0" wrapText="false" indent="0" shrinkToFit="false"/>
      <protection locked="true" hidden="false"/>
    </xf>
    <xf numFmtId="170" fontId="47" fillId="20" borderId="1" xfId="0" applyFont="true" applyBorder="true" applyAlignment="true" applyProtection="false">
      <alignment horizontal="center" vertical="center" textRotation="0" wrapText="false" indent="0" shrinkToFit="false"/>
      <protection locked="true" hidden="false"/>
    </xf>
    <xf numFmtId="170" fontId="7" fillId="2" borderId="1" xfId="0" applyFont="true" applyBorder="true" applyAlignment="true" applyProtection="false">
      <alignment horizontal="center" vertical="center" textRotation="0" wrapText="false" indent="0" shrinkToFit="false"/>
      <protection locked="true" hidden="false"/>
    </xf>
    <xf numFmtId="165" fontId="51" fillId="16" borderId="1" xfId="0" applyFont="true" applyBorder="true" applyAlignment="true" applyProtection="true">
      <alignment horizontal="general" vertical="center" textRotation="0" wrapText="false" indent="0" shrinkToFit="false"/>
      <protection locked="true" hidden="true"/>
    </xf>
    <xf numFmtId="165" fontId="52" fillId="2" borderId="0" xfId="0" applyFont="true" applyBorder="false" applyAlignment="true" applyProtection="false">
      <alignment horizontal="center" vertical="center" textRotation="0" wrapText="false" indent="0" shrinkToFit="false"/>
      <protection locked="true" hidden="false"/>
    </xf>
    <xf numFmtId="165" fontId="49" fillId="2" borderId="0" xfId="0" applyFont="true" applyBorder="false" applyAlignment="true" applyProtection="false">
      <alignment horizontal="center" vertical="center" textRotation="0" wrapText="false" indent="0" shrinkToFit="false"/>
      <protection locked="true" hidden="false"/>
    </xf>
    <xf numFmtId="165" fontId="51" fillId="2" borderId="0" xfId="0" applyFont="true" applyBorder="false" applyAlignment="true" applyProtection="true">
      <alignment horizontal="general" vertical="center" textRotation="0" wrapText="false" indent="0" shrinkToFit="false"/>
      <protection locked="true" hidden="true"/>
    </xf>
    <xf numFmtId="170" fontId="7" fillId="2" borderId="0" xfId="37" applyFont="true" applyBorder="true" applyAlignment="true" applyProtection="true">
      <alignment horizontal="center" vertical="center" textRotation="0" wrapText="false" indent="0" shrinkToFit="false"/>
      <protection locked="false" hidden="false"/>
    </xf>
    <xf numFmtId="170" fontId="47" fillId="2" borderId="0" xfId="0" applyFont="true" applyBorder="false" applyAlignment="true" applyProtection="false">
      <alignment horizontal="center" vertical="center" textRotation="0" wrapText="false" indent="0" shrinkToFit="false"/>
      <protection locked="true" hidden="false"/>
    </xf>
    <xf numFmtId="170" fontId="7" fillId="2" borderId="0" xfId="0" applyFont="true" applyBorder="false" applyAlignment="true" applyProtection="false">
      <alignment horizontal="center" vertical="center" textRotation="0" wrapText="false" indent="0" shrinkToFit="false"/>
      <protection locked="true" hidden="false"/>
    </xf>
    <xf numFmtId="165" fontId="53" fillId="20" borderId="1" xfId="0" applyFont="true" applyBorder="true" applyAlignment="true" applyProtection="false">
      <alignment horizontal="center" vertical="center" textRotation="0" wrapText="true" indent="0" shrinkToFit="false"/>
      <protection locked="true" hidden="false"/>
    </xf>
    <xf numFmtId="165" fontId="0" fillId="2" borderId="1" xfId="0" applyFont="false" applyBorder="true" applyAlignment="true" applyProtection="false">
      <alignment horizontal="center" vertical="center" textRotation="0" wrapText="false" indent="0" shrinkToFit="false"/>
      <protection locked="true" hidden="false"/>
    </xf>
    <xf numFmtId="165" fontId="51" fillId="2" borderId="1" xfId="0" applyFont="true" applyBorder="true" applyAlignment="true" applyProtection="true">
      <alignment horizontal="general" vertical="center" textRotation="0" wrapText="false" indent="0" shrinkToFit="false"/>
      <protection locked="true" hidden="true"/>
    </xf>
    <xf numFmtId="165" fontId="0" fillId="24" borderId="0" xfId="0" applyFont="false" applyBorder="false" applyAlignment="true" applyProtection="false">
      <alignment horizontal="general" vertical="center" textRotation="0" wrapText="false" indent="0" shrinkToFit="false"/>
      <protection locked="true" hidden="false"/>
    </xf>
    <xf numFmtId="170" fontId="0" fillId="24" borderId="0" xfId="0" applyFont="false" applyBorder="false" applyAlignment="true" applyProtection="false">
      <alignment horizontal="general" vertical="center" textRotation="0" wrapText="false" indent="0" shrinkToFit="false"/>
      <protection locked="true" hidden="false"/>
    </xf>
    <xf numFmtId="165" fontId="0" fillId="24" borderId="0" xfId="0" applyFont="false" applyBorder="false" applyAlignment="true" applyProtection="false">
      <alignment horizontal="center" vertical="center" textRotation="0" wrapText="false" indent="0" shrinkToFit="false"/>
      <protection locked="true" hidden="false"/>
    </xf>
    <xf numFmtId="165" fontId="0" fillId="25" borderId="0" xfId="0" applyFont="false" applyBorder="false" applyAlignment="true" applyProtection="false">
      <alignment horizontal="general" vertical="center" textRotation="0" wrapText="false" indent="0" shrinkToFit="false"/>
      <protection locked="true" hidden="false"/>
    </xf>
    <xf numFmtId="170" fontId="0" fillId="25" borderId="0" xfId="0" applyFont="false" applyBorder="false" applyAlignment="true" applyProtection="false">
      <alignment horizontal="general" vertical="center" textRotation="0" wrapText="false" indent="0" shrinkToFit="false"/>
      <protection locked="true" hidden="false"/>
    </xf>
    <xf numFmtId="165" fontId="0" fillId="25" borderId="0" xfId="0" applyFont="false" applyBorder="false" applyAlignment="true" applyProtection="false">
      <alignment horizontal="center" vertical="center" textRotation="0" wrapText="false" indent="0" shrinkToFit="false"/>
      <protection locked="true" hidden="false"/>
    </xf>
    <xf numFmtId="165" fontId="0" fillId="2" borderId="0" xfId="0" applyFont="false" applyBorder="false" applyAlignment="true" applyProtection="true">
      <alignment horizontal="general" vertical="center" textRotation="0" wrapText="false" indent="0" shrinkToFit="false"/>
      <protection locked="false" hidden="false"/>
    </xf>
    <xf numFmtId="165" fontId="15" fillId="0" borderId="0" xfId="0" applyFont="true" applyBorder="false" applyAlignment="true" applyProtection="false">
      <alignment horizontal="general" vertical="center" textRotation="0" wrapText="false" indent="0" shrinkToFit="false"/>
      <protection locked="true" hidden="false"/>
    </xf>
    <xf numFmtId="165" fontId="54" fillId="2" borderId="0" xfId="0" applyFont="true" applyBorder="false" applyAlignment="true" applyProtection="false">
      <alignment horizontal="general" vertical="center" textRotation="0" wrapText="false" indent="0" shrinkToFit="false"/>
      <protection locked="true" hidden="false"/>
    </xf>
    <xf numFmtId="165" fontId="0" fillId="26" borderId="0" xfId="0" applyFont="false" applyBorder="false" applyAlignment="true" applyProtection="false">
      <alignment horizontal="general" vertical="center" textRotation="0" wrapText="false" indent="0" shrinkToFit="false"/>
      <protection locked="true" hidden="false"/>
    </xf>
    <xf numFmtId="170" fontId="0" fillId="26" borderId="0" xfId="0" applyFont="false" applyBorder="false" applyAlignment="true" applyProtection="false">
      <alignment horizontal="general" vertical="center" textRotation="0" wrapText="false" indent="0" shrinkToFit="false"/>
      <protection locked="true" hidden="false"/>
    </xf>
    <xf numFmtId="165" fontId="0" fillId="26" borderId="0" xfId="0" applyFont="false" applyBorder="false" applyAlignment="true" applyProtection="false">
      <alignment horizontal="center" vertical="center" textRotation="0" wrapText="false" indent="0" shrinkToFit="false"/>
      <protection locked="true" hidden="false"/>
    </xf>
    <xf numFmtId="165" fontId="35" fillId="2" borderId="0" xfId="0" applyFont="true" applyBorder="true" applyAlignment="true" applyProtection="false">
      <alignment horizontal="left" vertical="center" textRotation="0" wrapText="true" indent="0" shrinkToFit="false"/>
      <protection locked="true" hidden="false"/>
    </xf>
    <xf numFmtId="165" fontId="47" fillId="17" borderId="0" xfId="0" applyFont="true" applyBorder="false" applyAlignment="true" applyProtection="false">
      <alignment horizontal="center" vertical="center" textRotation="0" wrapText="false" indent="0" shrinkToFit="false"/>
      <protection locked="true" hidden="false"/>
    </xf>
    <xf numFmtId="165" fontId="47" fillId="18" borderId="0" xfId="0" applyFont="true" applyBorder="false" applyAlignment="true" applyProtection="false">
      <alignment horizontal="center" vertical="center" textRotation="0" wrapText="false" indent="0" shrinkToFit="false"/>
      <protection locked="true" hidden="false"/>
    </xf>
    <xf numFmtId="165" fontId="0" fillId="27" borderId="0" xfId="0" applyFont="false" applyBorder="false" applyAlignment="true" applyProtection="false">
      <alignment horizontal="general" vertical="center" textRotation="0" wrapText="false" indent="0" shrinkToFit="false"/>
      <protection locked="true" hidden="false"/>
    </xf>
    <xf numFmtId="170" fontId="0" fillId="27" borderId="0" xfId="0" applyFont="false" applyBorder="false" applyAlignment="true" applyProtection="false">
      <alignment horizontal="general" vertical="center" textRotation="0" wrapText="false" indent="0" shrinkToFit="false"/>
      <protection locked="true" hidden="false"/>
    </xf>
    <xf numFmtId="165" fontId="0" fillId="27" borderId="0" xfId="0" applyFont="false" applyBorder="false" applyAlignment="true" applyProtection="false">
      <alignment horizontal="center" vertical="center" textRotation="0" wrapText="false" indent="0" shrinkToFit="false"/>
      <protection locked="true" hidden="false"/>
    </xf>
    <xf numFmtId="165" fontId="46" fillId="2" borderId="0" xfId="0" applyFont="true" applyBorder="false" applyAlignment="true" applyProtection="false">
      <alignment horizontal="general" vertical="center" textRotation="0" wrapText="true" indent="0" shrinkToFit="false"/>
      <protection locked="true" hidden="false"/>
    </xf>
    <xf numFmtId="170" fontId="46" fillId="2" borderId="0" xfId="0" applyFont="true" applyBorder="false" applyAlignment="true" applyProtection="false">
      <alignment horizontal="general" vertical="center" textRotation="0" wrapText="true" indent="0" shrinkToFit="false"/>
      <protection locked="true" hidden="false"/>
    </xf>
    <xf numFmtId="165" fontId="0" fillId="28" borderId="0" xfId="0" applyFont="false" applyBorder="false" applyAlignment="true" applyProtection="false">
      <alignment horizontal="general" vertical="center" textRotation="0" wrapText="false" indent="0" shrinkToFit="false"/>
      <protection locked="true" hidden="false"/>
    </xf>
    <xf numFmtId="170" fontId="0" fillId="28" borderId="0" xfId="0" applyFont="false" applyBorder="false" applyAlignment="true" applyProtection="false">
      <alignment horizontal="general" vertical="center" textRotation="0" wrapText="false" indent="0" shrinkToFit="false"/>
      <protection locked="true" hidden="false"/>
    </xf>
    <xf numFmtId="165" fontId="0" fillId="28" borderId="0" xfId="0" applyFont="false" applyBorder="false" applyAlignment="true" applyProtection="false">
      <alignment horizontal="center" vertical="center" textRotation="0" wrapText="false" indent="0" shrinkToFit="false"/>
      <protection locked="true" hidden="false"/>
    </xf>
    <xf numFmtId="165" fontId="0" fillId="2" borderId="0" xfId="0" applyFont="false" applyBorder="false" applyAlignment="true" applyProtection="false">
      <alignment horizontal="right" vertical="center" textRotation="0" wrapText="false" indent="0" shrinkToFit="false"/>
      <protection locked="true" hidden="false"/>
    </xf>
    <xf numFmtId="165" fontId="13" fillId="2" borderId="0" xfId="0" applyFont="true" applyBorder="false" applyAlignment="true" applyProtection="false">
      <alignment horizontal="center" vertical="center" textRotation="0" wrapText="false" indent="0" shrinkToFit="false"/>
      <protection locked="true" hidden="false"/>
    </xf>
    <xf numFmtId="165" fontId="55" fillId="2" borderId="0" xfId="0" applyFont="true" applyBorder="false" applyAlignment="true" applyProtection="false">
      <alignment horizontal="general" vertical="center" textRotation="0" wrapText="false" indent="0" shrinkToFit="false"/>
      <protection locked="true" hidden="false"/>
    </xf>
    <xf numFmtId="165" fontId="21" fillId="2" borderId="0" xfId="0" applyFont="true" applyBorder="false" applyAlignment="true" applyProtection="false">
      <alignment horizontal="center" vertical="center" textRotation="0" wrapText="false" indent="0" shrinkToFit="false"/>
      <protection locked="true" hidden="false"/>
    </xf>
    <xf numFmtId="165" fontId="29" fillId="29" borderId="0" xfId="0" applyFont="true" applyBorder="true" applyAlignment="true" applyProtection="false">
      <alignment horizontal="center" vertical="center" textRotation="0" wrapText="false" indent="0" shrinkToFit="false"/>
      <protection locked="true" hidden="false"/>
    </xf>
    <xf numFmtId="165" fontId="56" fillId="14" borderId="18" xfId="0" applyFont="true" applyBorder="true" applyAlignment="true" applyProtection="false">
      <alignment horizontal="center" vertical="center" textRotation="0" wrapText="false" indent="0" shrinkToFit="false"/>
      <protection locked="true" hidden="false"/>
    </xf>
    <xf numFmtId="165" fontId="10" fillId="15" borderId="19" xfId="0" applyFont="true" applyBorder="true" applyAlignment="true" applyProtection="false">
      <alignment horizontal="center" vertical="center" textRotation="0" wrapText="false" indent="0" shrinkToFit="false"/>
      <protection locked="true" hidden="false"/>
    </xf>
    <xf numFmtId="165" fontId="57" fillId="2" borderId="0" xfId="0" applyFont="true" applyBorder="false" applyAlignment="true" applyProtection="false">
      <alignment horizontal="general" vertical="center" textRotation="0" wrapText="true" indent="0" shrinkToFit="false"/>
      <protection locked="true" hidden="false"/>
    </xf>
    <xf numFmtId="165" fontId="10" fillId="30" borderId="18" xfId="0" applyFont="true" applyBorder="true" applyAlignment="true" applyProtection="false">
      <alignment horizontal="center" vertical="center" textRotation="0" wrapText="false" indent="0" shrinkToFit="false"/>
      <protection locked="true" hidden="false"/>
    </xf>
    <xf numFmtId="165" fontId="10" fillId="30" borderId="19" xfId="0" applyFont="true" applyBorder="true" applyAlignment="true" applyProtection="false">
      <alignment horizontal="center" vertical="center" textRotation="0" wrapText="true" indent="0" shrinkToFit="false"/>
      <protection locked="true" hidden="false"/>
    </xf>
    <xf numFmtId="165" fontId="10" fillId="30" borderId="20" xfId="0" applyFont="true" applyBorder="true" applyAlignment="true" applyProtection="false">
      <alignment horizontal="center" vertical="center" textRotation="0" wrapText="false" indent="0" shrinkToFit="false"/>
      <protection locked="true" hidden="false"/>
    </xf>
    <xf numFmtId="165" fontId="10" fillId="31" borderId="21" xfId="0" applyFont="true" applyBorder="true" applyAlignment="true" applyProtection="false">
      <alignment horizontal="center" vertical="center" textRotation="0" wrapText="false" indent="0" shrinkToFit="false"/>
      <protection locked="true" hidden="false"/>
    </xf>
    <xf numFmtId="165" fontId="7" fillId="16" borderId="1" xfId="0" applyFont="true" applyBorder="true" applyAlignment="true" applyProtection="false">
      <alignment horizontal="center" vertical="center" textRotation="0" wrapText="false" indent="0" shrinkToFit="false"/>
      <protection locked="true" hidden="false"/>
    </xf>
    <xf numFmtId="165" fontId="0" fillId="16" borderId="22" xfId="0" applyFont="false" applyBorder="true" applyAlignment="true" applyProtection="false">
      <alignment horizontal="center" vertical="center" textRotation="0" wrapText="false" indent="0" shrinkToFit="false"/>
      <protection locked="true" hidden="false"/>
    </xf>
    <xf numFmtId="165" fontId="54" fillId="2" borderId="0" xfId="0" applyFont="true" applyBorder="false" applyAlignment="true" applyProtection="false">
      <alignment horizontal="center" vertical="center" textRotation="0" wrapText="false" indent="0" shrinkToFit="false"/>
      <protection locked="true" hidden="false"/>
    </xf>
    <xf numFmtId="165" fontId="7" fillId="16" borderId="21" xfId="0" applyFont="true" applyBorder="true" applyAlignment="true" applyProtection="false">
      <alignment horizontal="general" vertical="center" textRotation="0" wrapText="false" indent="0" shrinkToFit="false"/>
      <protection locked="true" hidden="false"/>
    </xf>
    <xf numFmtId="165" fontId="0" fillId="2" borderId="29" xfId="0" applyFont="false" applyBorder="true" applyAlignment="true" applyProtection="false">
      <alignment horizontal="center" vertical="center" textRotation="0" wrapText="false" indent="0" shrinkToFit="false"/>
      <protection locked="true" hidden="false"/>
    </xf>
    <xf numFmtId="165" fontId="10" fillId="32" borderId="30" xfId="0" applyFont="true" applyBorder="true" applyAlignment="true" applyProtection="false">
      <alignment horizontal="center" vertical="center" textRotation="0" wrapText="false" indent="0" shrinkToFit="false"/>
      <protection locked="true" hidden="false"/>
    </xf>
    <xf numFmtId="165" fontId="7" fillId="16" borderId="26" xfId="0" applyFont="true" applyBorder="true" applyAlignment="true" applyProtection="false">
      <alignment horizontal="center" vertical="center" textRotation="0" wrapText="false" indent="0" shrinkToFit="false"/>
      <protection locked="true" hidden="false"/>
    </xf>
    <xf numFmtId="165" fontId="0" fillId="16" borderId="26" xfId="0" applyFont="false" applyBorder="true" applyAlignment="true" applyProtection="false">
      <alignment horizontal="center" vertical="center" textRotation="0" wrapText="false" indent="0" shrinkToFit="false"/>
      <protection locked="true" hidden="false"/>
    </xf>
    <xf numFmtId="165" fontId="0" fillId="16" borderId="31" xfId="0" applyFont="false" applyBorder="true" applyAlignment="true" applyProtection="false">
      <alignment horizontal="center" vertical="center" textRotation="0" wrapText="false" indent="0" shrinkToFit="false"/>
      <protection locked="true" hidden="false"/>
    </xf>
    <xf numFmtId="165" fontId="57" fillId="33" borderId="25" xfId="0" applyFont="true" applyBorder="true" applyAlignment="true" applyProtection="false">
      <alignment horizontal="center" vertical="center" textRotation="0" wrapText="false" indent="0" shrinkToFit="false"/>
      <protection locked="true" hidden="false"/>
    </xf>
    <xf numFmtId="165" fontId="51" fillId="16" borderId="26" xfId="0" applyFont="true" applyBorder="true" applyAlignment="true" applyProtection="false">
      <alignment horizontal="center" vertical="center" textRotation="0" wrapText="false" indent="0" shrinkToFit="false"/>
      <protection locked="true" hidden="false"/>
    </xf>
    <xf numFmtId="165" fontId="51" fillId="16" borderId="32" xfId="0" applyFont="true" applyBorder="true" applyAlignment="true" applyProtection="false">
      <alignment horizontal="center" vertical="center" textRotation="0" wrapText="false" indent="0" shrinkToFit="false"/>
      <protection locked="true" hidden="false"/>
    </xf>
    <xf numFmtId="165" fontId="0" fillId="2" borderId="33" xfId="0" applyFont="false" applyBorder="true" applyAlignment="true" applyProtection="false">
      <alignment horizontal="general" vertical="center" textRotation="0" wrapText="false" indent="0" shrinkToFit="false"/>
      <protection locked="true" hidden="false"/>
    </xf>
    <xf numFmtId="165" fontId="7" fillId="16" borderId="25" xfId="0" applyFont="true" applyBorder="true" applyAlignment="true" applyProtection="false">
      <alignment horizontal="general" vertical="center" textRotation="0" wrapText="false" indent="0" shrinkToFit="false"/>
      <protection locked="true" hidden="false"/>
    </xf>
    <xf numFmtId="165" fontId="7" fillId="2" borderId="34" xfId="0" applyFont="true" applyBorder="true" applyAlignment="true" applyProtection="false">
      <alignment horizontal="center" vertical="center" textRotation="0" wrapText="false" indent="0" shrinkToFit="false"/>
      <protection locked="true" hidden="false"/>
    </xf>
    <xf numFmtId="165" fontId="57" fillId="0" borderId="34" xfId="0" applyFont="true" applyBorder="true" applyAlignment="true" applyProtection="false">
      <alignment horizontal="center" vertical="center" textRotation="0" wrapText="false" indent="0" shrinkToFit="false"/>
      <protection locked="true" hidden="false"/>
    </xf>
    <xf numFmtId="165" fontId="7" fillId="16" borderId="23" xfId="0" applyFont="true" applyBorder="true" applyAlignment="true" applyProtection="false">
      <alignment horizontal="general" vertical="center" textRotation="0" wrapText="false" indent="0" shrinkToFit="false"/>
      <protection locked="true" hidden="false"/>
    </xf>
    <xf numFmtId="165" fontId="58" fillId="14" borderId="35" xfId="0" applyFont="true" applyBorder="true" applyAlignment="true" applyProtection="false">
      <alignment horizontal="center" vertical="center" textRotation="0" wrapText="false" indent="0" shrinkToFit="false"/>
      <protection locked="true" hidden="false"/>
    </xf>
    <xf numFmtId="165" fontId="59" fillId="2" borderId="35" xfId="0" applyFont="true" applyBorder="true" applyAlignment="true" applyProtection="false">
      <alignment horizontal="center" vertical="center" textRotation="0" wrapText="false" indent="0" shrinkToFit="false"/>
      <protection locked="true" hidden="false"/>
    </xf>
    <xf numFmtId="171" fontId="60" fillId="16" borderId="36" xfId="0" applyFont="true" applyBorder="true" applyAlignment="true" applyProtection="false">
      <alignment horizontal="center" vertical="center" textRotation="0" wrapText="false" indent="0" shrinkToFit="false"/>
      <protection locked="true" hidden="false"/>
    </xf>
    <xf numFmtId="172" fontId="61" fillId="16" borderId="36" xfId="0" applyFont="true" applyBorder="true" applyAlignment="true" applyProtection="false">
      <alignment horizontal="center" vertical="center" textRotation="0" wrapText="false" indent="0" shrinkToFit="false"/>
      <protection locked="true" hidden="false"/>
    </xf>
    <xf numFmtId="172" fontId="61" fillId="34" borderId="36" xfId="0" applyFont="true" applyBorder="true" applyAlignment="true" applyProtection="false">
      <alignment horizontal="center" vertical="center" textRotation="0" wrapText="false" indent="0" shrinkToFit="false"/>
      <protection locked="true" hidden="false"/>
    </xf>
    <xf numFmtId="171" fontId="60" fillId="2" borderId="0" xfId="0" applyFont="true" applyBorder="false" applyAlignment="true" applyProtection="false">
      <alignment horizontal="center" vertical="center" textRotation="0" wrapText="false" indent="0" shrinkToFit="false"/>
      <protection locked="true" hidden="false"/>
    </xf>
    <xf numFmtId="165" fontId="10" fillId="2" borderId="1" xfId="0" applyFont="true" applyBorder="true" applyAlignment="true" applyProtection="false">
      <alignment horizontal="center" vertical="center" textRotation="0" wrapText="false" indent="0" shrinkToFit="false"/>
      <protection locked="true" hidden="false"/>
    </xf>
    <xf numFmtId="165" fontId="10" fillId="0" borderId="1" xfId="0" applyFont="true" applyBorder="true" applyAlignment="true" applyProtection="false">
      <alignment horizontal="center" vertical="center" textRotation="0" wrapText="false" indent="0" shrinkToFit="false"/>
      <protection locked="true" hidden="false"/>
    </xf>
    <xf numFmtId="165" fontId="51" fillId="16" borderId="37" xfId="0" applyFont="true" applyBorder="true" applyAlignment="true" applyProtection="false">
      <alignment horizontal="general" vertical="center" textRotation="0" wrapText="false" indent="0" shrinkToFit="false"/>
      <protection locked="true" hidden="false"/>
    </xf>
    <xf numFmtId="165" fontId="51" fillId="16" borderId="1" xfId="0" applyFont="true" applyBorder="true" applyAlignment="true" applyProtection="false">
      <alignment horizontal="general" vertical="center" textRotation="0" wrapText="false" indent="0" shrinkToFit="false"/>
      <protection locked="true" hidden="false"/>
    </xf>
    <xf numFmtId="170" fontId="62" fillId="2" borderId="1" xfId="0" applyFont="true" applyBorder="true" applyAlignment="true" applyProtection="false">
      <alignment horizontal="center" vertical="center" textRotation="0" wrapText="false" indent="0" shrinkToFit="false"/>
      <protection locked="true" hidden="false"/>
    </xf>
    <xf numFmtId="165" fontId="63" fillId="2" borderId="0" xfId="0" applyFont="true" applyBorder="false" applyAlignment="true" applyProtection="false">
      <alignment horizontal="left" vertical="center" textRotation="0" wrapText="false" indent="0" shrinkToFit="false"/>
      <protection locked="true" hidden="false"/>
    </xf>
    <xf numFmtId="165" fontId="63" fillId="2" borderId="0" xfId="0" applyFont="true" applyBorder="false" applyAlignment="true" applyProtection="false">
      <alignment horizontal="center" vertical="center" textRotation="0" wrapText="false" indent="0" shrinkToFit="false"/>
      <protection locked="true" hidden="false"/>
    </xf>
    <xf numFmtId="165" fontId="56" fillId="35" borderId="1" xfId="0" applyFont="true" applyBorder="true" applyAlignment="true" applyProtection="false">
      <alignment horizontal="general" vertical="center" textRotation="0" wrapText="false" indent="0" shrinkToFit="false"/>
      <protection locked="true" hidden="false"/>
    </xf>
    <xf numFmtId="165" fontId="64" fillId="35" borderId="1" xfId="0" applyFont="true" applyBorder="true" applyAlignment="true" applyProtection="false">
      <alignment horizontal="center" vertical="center" textRotation="0" wrapText="false" indent="0" shrinkToFit="false"/>
      <protection locked="true" hidden="false"/>
    </xf>
    <xf numFmtId="165" fontId="48" fillId="32" borderId="38" xfId="0" applyFont="true" applyBorder="true" applyAlignment="true" applyProtection="false">
      <alignment horizontal="center" vertical="center" textRotation="0" wrapText="false" indent="0" shrinkToFit="false"/>
      <protection locked="true" hidden="false"/>
    </xf>
    <xf numFmtId="165" fontId="0" fillId="9" borderId="0" xfId="0" applyFont="true" applyBorder="false" applyAlignment="true" applyProtection="false">
      <alignment horizontal="center" vertical="center" textRotation="0" wrapText="false" indent="0" shrinkToFit="false"/>
      <protection locked="true" hidden="false"/>
    </xf>
    <xf numFmtId="165" fontId="33" fillId="2" borderId="0" xfId="0" applyFont="true" applyBorder="false" applyAlignment="true" applyProtection="false">
      <alignment horizontal="justify" vertical="bottom" textRotation="0" wrapText="false" indent="0" shrinkToFit="false"/>
      <protection locked="true" hidden="false"/>
    </xf>
    <xf numFmtId="165" fontId="15" fillId="2" borderId="0" xfId="0" applyFont="true" applyBorder="false" applyAlignment="true" applyProtection="false">
      <alignment horizontal="center" vertical="bottom" textRotation="0" wrapText="false" indent="0" shrinkToFit="false"/>
      <protection locked="true" hidden="false"/>
    </xf>
    <xf numFmtId="165" fontId="33" fillId="2" borderId="0" xfId="0" applyFont="true" applyBorder="false" applyAlignment="true" applyProtection="false">
      <alignment horizontal="left" vertical="bottom" textRotation="0" wrapText="false" indent="0" shrinkToFit="false"/>
      <protection locked="true" hidden="false"/>
    </xf>
    <xf numFmtId="165" fontId="33" fillId="2" borderId="0" xfId="0" applyFont="true" applyBorder="false" applyAlignment="true" applyProtection="false">
      <alignment horizontal="general" vertical="bottom" textRotation="0" wrapText="false" indent="0" shrinkToFit="false"/>
      <protection locked="true" hidden="false"/>
    </xf>
    <xf numFmtId="165" fontId="65" fillId="2" borderId="0" xfId="0" applyFont="true" applyBorder="false" applyAlignment="true" applyProtection="false">
      <alignment horizontal="general" vertical="bottom" textRotation="0" wrapText="false" indent="0" shrinkToFit="false"/>
      <protection locked="true" hidden="false"/>
    </xf>
    <xf numFmtId="165" fontId="23" fillId="2" borderId="1" xfId="0" applyFont="true" applyBorder="true" applyAlignment="true" applyProtection="false">
      <alignment horizontal="general" vertical="bottom" textRotation="0" wrapText="false" indent="0" shrinkToFit="false"/>
      <protection locked="true" hidden="false"/>
    </xf>
    <xf numFmtId="169" fontId="66" fillId="35" borderId="1" xfId="0" applyFont="true" applyBorder="true" applyAlignment="true" applyProtection="false">
      <alignment horizontal="general" vertical="bottom" textRotation="0" wrapText="false" indent="0" shrinkToFit="false"/>
      <protection locked="true" hidden="false"/>
    </xf>
    <xf numFmtId="169" fontId="0" fillId="2" borderId="0" xfId="0" applyFont="false" applyBorder="false" applyAlignment="true" applyProtection="false">
      <alignment horizontal="general" vertical="bottom" textRotation="0" wrapText="false" indent="0" shrinkToFit="false"/>
      <protection locked="true" hidden="false"/>
    </xf>
    <xf numFmtId="165" fontId="67" fillId="2" borderId="0" xfId="0" applyFont="true" applyBorder="false" applyAlignment="true" applyProtection="false">
      <alignment horizontal="general" vertical="bottom" textRotation="0" wrapText="false" indent="0" shrinkToFit="false"/>
      <protection locked="true" hidden="false"/>
    </xf>
    <xf numFmtId="169" fontId="45" fillId="2" borderId="0" xfId="0" applyFont="true" applyBorder="false" applyAlignment="true" applyProtection="false">
      <alignment horizontal="general" vertical="bottom" textRotation="0" wrapText="false" indent="0" shrinkToFit="false"/>
      <protection locked="true" hidden="false"/>
    </xf>
    <xf numFmtId="165" fontId="45" fillId="2" borderId="0" xfId="0" applyFont="true" applyBorder="false" applyAlignment="true" applyProtection="false">
      <alignment horizontal="general" vertical="bottom" textRotation="0" wrapText="false" indent="0" shrinkToFit="false"/>
      <protection locked="true" hidden="false"/>
    </xf>
    <xf numFmtId="165" fontId="10" fillId="2" borderId="0" xfId="0" applyFont="true" applyBorder="false" applyAlignment="true" applyProtection="false">
      <alignment horizontal="general" vertical="bottom" textRotation="0" wrapText="false" indent="0" shrinkToFit="false"/>
      <protection locked="true" hidden="false"/>
    </xf>
    <xf numFmtId="165" fontId="10" fillId="20" borderId="0" xfId="0" applyFont="true" applyBorder="true" applyAlignment="true" applyProtection="false">
      <alignment horizontal="left" vertical="center" textRotation="0" wrapText="false" indent="0" shrinkToFit="false"/>
      <protection locked="true" hidden="false"/>
    </xf>
    <xf numFmtId="165" fontId="57" fillId="36" borderId="0" xfId="0" applyFont="true" applyBorder="true" applyAlignment="true" applyProtection="false">
      <alignment horizontal="left" vertical="center" textRotation="0" wrapText="false" indent="0" shrinkToFit="false"/>
      <protection locked="true" hidden="false"/>
    </xf>
    <xf numFmtId="165" fontId="0" fillId="34" borderId="0" xfId="0" applyFont="false" applyBorder="false" applyAlignment="true" applyProtection="false">
      <alignment horizontal="general" vertical="bottom" textRotation="0" wrapText="false" indent="0" shrinkToFit="false"/>
      <protection locked="true" hidden="false"/>
    </xf>
    <xf numFmtId="165" fontId="0" fillId="34" borderId="0" xfId="0" applyFont="false" applyBorder="false" applyAlignment="true" applyProtection="false">
      <alignment horizontal="center" vertical="bottom" textRotation="0" wrapText="false" indent="0" shrinkToFit="false"/>
      <protection locked="true" hidden="false"/>
    </xf>
    <xf numFmtId="165" fontId="0" fillId="2" borderId="0" xfId="0" applyFont="true" applyBorder="false" applyAlignment="true" applyProtection="false">
      <alignment horizontal="center" vertical="bottom" textRotation="0" wrapText="false" indent="0" shrinkToFit="false"/>
      <protection locked="true" hidden="false"/>
    </xf>
    <xf numFmtId="165" fontId="7" fillId="34" borderId="0" xfId="0" applyFont="true" applyBorder="false" applyAlignment="true" applyProtection="false">
      <alignment horizontal="center" vertical="center" textRotation="0" wrapText="false" indent="0" shrinkToFit="false"/>
      <protection locked="true" hidden="false"/>
    </xf>
    <xf numFmtId="165" fontId="0" fillId="34" borderId="0" xfId="0" applyFont="false" applyBorder="false" applyAlignment="true" applyProtection="false">
      <alignment horizontal="center" vertical="center" textRotation="0" wrapText="false" indent="0" shrinkToFit="false"/>
      <protection locked="true" hidden="false"/>
    </xf>
    <xf numFmtId="173" fontId="0" fillId="34" borderId="0" xfId="0" applyFont="false" applyBorder="false" applyAlignment="true" applyProtection="false">
      <alignment horizontal="center" vertical="center" textRotation="0" wrapText="false" indent="0" shrinkToFit="false"/>
      <protection locked="true" hidden="false"/>
    </xf>
    <xf numFmtId="165" fontId="0" fillId="37" borderId="0" xfId="0" applyFont="false" applyBorder="false" applyAlignment="true" applyProtection="false">
      <alignment horizontal="center" vertical="center" textRotation="0" wrapText="false" indent="0" shrinkToFit="false"/>
      <protection locked="true" hidden="false"/>
    </xf>
    <xf numFmtId="168" fontId="0" fillId="34" borderId="0" xfId="0" applyFont="false" applyBorder="false" applyAlignment="true" applyProtection="false">
      <alignment horizontal="center" vertical="bottom" textRotation="0" wrapText="false" indent="0" shrinkToFit="false"/>
      <protection locked="true" hidden="false"/>
    </xf>
    <xf numFmtId="174" fontId="0" fillId="34" borderId="0" xfId="0" applyFont="false" applyBorder="false" applyAlignment="true" applyProtection="false">
      <alignment horizontal="center" vertical="center" textRotation="0" wrapText="false" indent="0" shrinkToFit="false"/>
      <protection locked="true" hidden="false"/>
    </xf>
    <xf numFmtId="171" fontId="0" fillId="34" borderId="0" xfId="0" applyFont="false" applyBorder="false" applyAlignment="true" applyProtection="false">
      <alignment horizontal="general" vertical="bottom" textRotation="0" wrapText="false" indent="0" shrinkToFit="false"/>
      <protection locked="true" hidden="false"/>
    </xf>
    <xf numFmtId="172" fontId="0" fillId="34" borderId="0" xfId="0" applyFont="false" applyBorder="false" applyAlignment="true" applyProtection="false">
      <alignment horizontal="general" vertical="bottom" textRotation="0" wrapText="false" indent="0" shrinkToFit="false"/>
      <protection locked="true" hidden="false"/>
    </xf>
  </cellXfs>
  <cellStyles count="30">
    <cellStyle name="Normal" xfId="0" builtinId="0"/>
    <cellStyle name="Comma" xfId="15" builtinId="3"/>
    <cellStyle name="Comma [0]" xfId="16" builtinId="6"/>
    <cellStyle name="Currency" xfId="17" builtinId="4"/>
    <cellStyle name="Currency [0]" xfId="18" builtinId="7"/>
    <cellStyle name="Percent" xfId="19" builtinId="5"/>
    <cellStyle name="Background" xfId="20"/>
    <cellStyle name="Bad2" xfId="21"/>
    <cellStyle name="Bad3" xfId="22"/>
    <cellStyle name="Blanco" xfId="23"/>
    <cellStyle name="Card" xfId="24"/>
    <cellStyle name="Card B" xfId="25"/>
    <cellStyle name="Card BL" xfId="26"/>
    <cellStyle name="Card BR" xfId="27"/>
    <cellStyle name="Card L" xfId="28"/>
    <cellStyle name="Card R" xfId="29"/>
    <cellStyle name="Card T" xfId="30"/>
    <cellStyle name="Card TL" xfId="31"/>
    <cellStyle name="Card TR" xfId="32"/>
    <cellStyle name="Column Header" xfId="33"/>
    <cellStyle name="Enlace" xfId="34"/>
    <cellStyle name="Good 1" xfId="35"/>
    <cellStyle name="Good2" xfId="36"/>
    <cellStyle name="Input" xfId="37"/>
    <cellStyle name="LINK" xfId="38"/>
    <cellStyle name="Normal 2" xfId="39"/>
    <cellStyle name="Resultado" xfId="40"/>
    <cellStyle name="Resultado2" xfId="41"/>
    <cellStyle name="Título" xfId="42"/>
    <cellStyle name="Título1" xfId="43"/>
  </cellStyles>
  <dxfs count="14">
    <dxf>
      <font>
        <name val="Arial"/>
        <charset val="1"/>
        <family val="0"/>
        <b val="1"/>
        <color rgb="FF000000"/>
        <sz val="10"/>
      </font>
      <fill>
        <patternFill>
          <bgColor rgb="FFB7E1CD"/>
        </patternFill>
      </fill>
    </dxf>
    <dxf>
      <font>
        <name val="Arial Black"/>
        <charset val="1"/>
        <family val="0"/>
        <b val="1"/>
        <color rgb="FFFFFFFF"/>
        <sz val="10"/>
      </font>
      <numFmt numFmtId="164" formatCode="[h]:mm:ss"/>
      <fill>
        <patternFill>
          <bgColor rgb="FF77BC65"/>
        </patternFill>
      </fill>
    </dxf>
    <dxf>
      <font>
        <name val="Arial"/>
        <charset val="1"/>
        <family val="0"/>
        <b val="1"/>
        <color rgb="FFFFFFFF"/>
        <sz val="7"/>
      </font>
      <fill>
        <patternFill>
          <bgColor rgb="FFCC0000"/>
        </patternFill>
      </fill>
    </dxf>
    <dxf>
      <fill>
        <patternFill>
          <bgColor theme="0" tint="-0.15"/>
        </patternFill>
      </fill>
    </dxf>
    <dxf>
      <font>
        <name val="Arial"/>
        <charset val="1"/>
        <family val="0"/>
        <color rgb="FF000000"/>
      </font>
      <fill>
        <patternFill>
          <bgColor rgb="FFFFFFFF"/>
        </patternFill>
      </fill>
    </dxf>
    <dxf>
      <font>
        <name val="Arial"/>
        <charset val="1"/>
        <family val="0"/>
        <b val="1"/>
        <color rgb="FF006600"/>
        <sz val="10"/>
      </font>
      <fill>
        <patternFill>
          <bgColor rgb="FFEDF9F4"/>
        </patternFill>
      </fill>
    </dxf>
    <dxf>
      <font>
        <name val="Arial"/>
        <charset val="1"/>
        <family val="0"/>
        <b val="1"/>
        <color rgb="FFCC0000"/>
        <sz val="10"/>
      </font>
      <fill>
        <patternFill>
          <bgColor rgb="FFFDEAEC"/>
        </patternFill>
      </fill>
    </dxf>
    <dxf>
      <font>
        <name val="Arial"/>
        <charset val="1"/>
        <family val="0"/>
        <b val="1"/>
        <color rgb="FF000000"/>
        <sz val="10"/>
      </font>
      <fill>
        <patternFill>
          <bgColor rgb="FFFFFFFF"/>
        </patternFill>
      </fill>
    </dxf>
    <dxf>
      <font>
        <name val="Arial"/>
        <charset val="1"/>
        <family val="0"/>
        <color rgb="FFFFFFFF"/>
        <sz val="10"/>
      </font>
      <fill>
        <patternFill>
          <bgColor rgb="FF808080"/>
        </patternFill>
      </fill>
    </dxf>
    <dxf>
      <font>
        <name val="Arial"/>
        <charset val="1"/>
        <family val="0"/>
        <b val="1"/>
        <strike val="0"/>
        <outline val="0"/>
        <shadow val="0"/>
        <color rgb="FFCC0000"/>
        <sz val="8"/>
      </font>
      <fill>
        <patternFill>
          <bgColor rgb="FFFDEAEC"/>
        </patternFill>
      </fill>
    </dxf>
    <dxf>
      <fill>
        <patternFill>
          <bgColor rgb="FF00B050"/>
        </patternFill>
      </fill>
    </dxf>
    <dxf>
      <fill>
        <patternFill>
          <bgColor rgb="FFFF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B6D7A8"/>
      <rgbColor rgb="FF0000FF"/>
      <rgbColor rgb="FFFFFF00"/>
      <rgbColor rgb="FFFDEAEC"/>
      <rgbColor rgb="FFB7E1CD"/>
      <rgbColor rgb="FFCC0000"/>
      <rgbColor rgb="FF006600"/>
      <rgbColor rgb="FF002060"/>
      <rgbColor rgb="FFAFD095"/>
      <rgbColor rgb="FF800080"/>
      <rgbColor rgb="FF5983B0"/>
      <rgbColor rgb="FFC0C0C0"/>
      <rgbColor rgb="FF808080"/>
      <rgbColor rgb="FF8EB4E3"/>
      <rgbColor rgb="FFC2E0AE"/>
      <rgbColor rgb="FFEDF9F4"/>
      <rgbColor rgb="FFDEE6EF"/>
      <rgbColor rgb="FF660066"/>
      <rgbColor rgb="FFFF6D6D"/>
      <rgbColor rgb="FFC6D9F1"/>
      <rgbColor rgb="FFC9DAF8"/>
      <rgbColor rgb="FF000080"/>
      <rgbColor rgb="FFF2F2F2"/>
      <rgbColor rgb="FFD4EA6B"/>
      <rgbColor rgb="FFBEE3D3"/>
      <rgbColor rgb="FF800080"/>
      <rgbColor rgb="FF800000"/>
      <rgbColor rgb="FF558ED5"/>
      <rgbColor rgb="FF0000FF"/>
      <rgbColor rgb="FF00B0F0"/>
      <rgbColor rgb="FFEEEEEE"/>
      <rgbColor rgb="FFDDE8CB"/>
      <rgbColor rgb="FFFFFF99"/>
      <rgbColor rgb="FFB4C7DC"/>
      <rgbColor rgb="FFEA9999"/>
      <rgbColor rgb="FFCCCCCC"/>
      <rgbColor rgb="FFFFCC99"/>
      <rgbColor rgb="FF3465A4"/>
      <rgbColor rgb="FF729FCF"/>
      <rgbColor rgb="FF77BC65"/>
      <rgbColor rgb="FFFFBF00"/>
      <rgbColor rgb="FFFF9966"/>
      <rgbColor rgb="FFFFDBB6"/>
      <rgbColor rgb="FF604A7B"/>
      <rgbColor rgb="FF948A54"/>
      <rgbColor rgb="FF17375E"/>
      <rgbColor rgb="FF00B050"/>
      <rgbColor rgb="FF003300"/>
      <rgbColor rgb="FF4C1900"/>
      <rgbColor rgb="FFF10D0C"/>
      <rgbColor rgb="FFD9D9D9"/>
      <rgbColor rgb="FFE8F2A1"/>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1.png"/><Relationship Id="rId3" Type="http://schemas.openxmlformats.org/officeDocument/2006/relationships/image" Target="../media/image1.png"/>
</Relationships>
</file>

<file path=xl/drawings/_rels/drawing2.xml.rels><?xml version="1.0" encoding="UTF-8"?>
<Relationships xmlns="http://schemas.openxmlformats.org/package/2006/relationships"><Relationship Id="rId1" Type="http://schemas.openxmlformats.org/officeDocument/2006/relationships/image" Target="../media/image1.png"/>
</Relationships>
</file>

<file path=xl/drawings/_rels/drawing3.xml.rels><?xml version="1.0" encoding="UTF-8"?>
<Relationships xmlns="http://schemas.openxmlformats.org/package/2006/relationships"><Relationship Id="rId1" Type="http://schemas.openxmlformats.org/officeDocument/2006/relationships/image" Target="../media/image1.png"/>
</Relationships>
</file>

<file path=xl/drawings/_rels/drawing4.xml.rels><?xml version="1.0" encoding="UTF-8"?>
<Relationships xmlns="http://schemas.openxmlformats.org/package/2006/relationships"><Relationship Id="rId1" Type="http://schemas.openxmlformats.org/officeDocument/2006/relationships/image" Target="../media/image1.png"/>
</Relationships>
</file>

<file path=xl/drawings/_rels/drawing5.xml.rels><?xml version="1.0" encoding="UTF-8"?>
<Relationships xmlns="http://schemas.openxmlformats.org/package/2006/relationships"><Relationship Id="rId1" Type="http://schemas.openxmlformats.org/officeDocument/2006/relationships/image" Target="../media/image1.png"/>
</Relationships>
</file>

<file path=xl/drawings/_rels/drawing6.xml.rels><?xml version="1.0" encoding="UTF-8"?>
<Relationships xmlns="http://schemas.openxmlformats.org/package/2006/relationships"><Relationship Id="rId1" Type="http://schemas.openxmlformats.org/officeDocument/2006/relationships/image" Target="../media/image1.png"/>
</Relationships>
</file>

<file path=xl/drawings/_rels/drawing7.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14</xdr:col>
      <xdr:colOff>147600</xdr:colOff>
      <xdr:row>16</xdr:row>
      <xdr:rowOff>171360</xdr:rowOff>
    </xdr:from>
    <xdr:to>
      <xdr:col>14</xdr:col>
      <xdr:colOff>756720</xdr:colOff>
      <xdr:row>19</xdr:row>
      <xdr:rowOff>80280</xdr:rowOff>
    </xdr:to>
    <xdr:pic>
      <xdr:nvPicPr>
        <xdr:cNvPr id="0" name="Image 1" descr=""/>
        <xdr:cNvPicPr/>
      </xdr:nvPicPr>
      <xdr:blipFill>
        <a:blip r:embed="rId1"/>
        <a:stretch/>
      </xdr:blipFill>
      <xdr:spPr>
        <a:xfrm>
          <a:off x="16973280" y="3886200"/>
          <a:ext cx="609120" cy="670680"/>
        </a:xfrm>
        <a:prstGeom prst="rect">
          <a:avLst/>
        </a:prstGeom>
        <a:noFill/>
        <a:ln w="0">
          <a:noFill/>
        </a:ln>
      </xdr:spPr>
    </xdr:pic>
    <xdr:clientData/>
  </xdr:twoCellAnchor>
  <xdr:twoCellAnchor editAs="absolute">
    <xdr:from>
      <xdr:col>14</xdr:col>
      <xdr:colOff>140040</xdr:colOff>
      <xdr:row>33</xdr:row>
      <xdr:rowOff>113760</xdr:rowOff>
    </xdr:from>
    <xdr:to>
      <xdr:col>14</xdr:col>
      <xdr:colOff>803520</xdr:colOff>
      <xdr:row>36</xdr:row>
      <xdr:rowOff>128520</xdr:rowOff>
    </xdr:to>
    <xdr:pic>
      <xdr:nvPicPr>
        <xdr:cNvPr id="1" name="Image 1" descr=""/>
        <xdr:cNvPicPr/>
      </xdr:nvPicPr>
      <xdr:blipFill>
        <a:blip r:embed="rId2"/>
        <a:stretch/>
      </xdr:blipFill>
      <xdr:spPr>
        <a:xfrm>
          <a:off x="16965720" y="6943320"/>
          <a:ext cx="663480" cy="671760"/>
        </a:xfrm>
        <a:prstGeom prst="rect">
          <a:avLst/>
        </a:prstGeom>
        <a:noFill/>
        <a:ln w="0">
          <a:noFill/>
        </a:ln>
      </xdr:spPr>
    </xdr:pic>
    <xdr:clientData/>
  </xdr:twoCellAnchor>
  <xdr:twoCellAnchor editAs="absolute">
    <xdr:from>
      <xdr:col>14</xdr:col>
      <xdr:colOff>119880</xdr:colOff>
      <xdr:row>51</xdr:row>
      <xdr:rowOff>75600</xdr:rowOff>
    </xdr:from>
    <xdr:to>
      <xdr:col>14</xdr:col>
      <xdr:colOff>729000</xdr:colOff>
      <xdr:row>54</xdr:row>
      <xdr:rowOff>200880</xdr:rowOff>
    </xdr:to>
    <xdr:pic>
      <xdr:nvPicPr>
        <xdr:cNvPr id="2" name="Image 1" descr=""/>
        <xdr:cNvPicPr/>
      </xdr:nvPicPr>
      <xdr:blipFill>
        <a:blip r:embed="rId3"/>
        <a:stretch/>
      </xdr:blipFill>
      <xdr:spPr>
        <a:xfrm>
          <a:off x="16945560" y="10257840"/>
          <a:ext cx="609120" cy="67788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14</xdr:col>
      <xdr:colOff>126000</xdr:colOff>
      <xdr:row>14</xdr:row>
      <xdr:rowOff>135720</xdr:rowOff>
    </xdr:from>
    <xdr:to>
      <xdr:col>14</xdr:col>
      <xdr:colOff>735120</xdr:colOff>
      <xdr:row>17</xdr:row>
      <xdr:rowOff>126000</xdr:rowOff>
    </xdr:to>
    <xdr:pic>
      <xdr:nvPicPr>
        <xdr:cNvPr id="3" name="Image 1" descr=""/>
        <xdr:cNvPicPr/>
      </xdr:nvPicPr>
      <xdr:blipFill>
        <a:blip r:embed="rId1"/>
        <a:stretch/>
      </xdr:blipFill>
      <xdr:spPr>
        <a:xfrm>
          <a:off x="16678440" y="3574080"/>
          <a:ext cx="609120" cy="70488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15</xdr:col>
      <xdr:colOff>813960</xdr:colOff>
      <xdr:row>14</xdr:row>
      <xdr:rowOff>146880</xdr:rowOff>
    </xdr:from>
    <xdr:to>
      <xdr:col>16</xdr:col>
      <xdr:colOff>55800</xdr:colOff>
      <xdr:row>17</xdr:row>
      <xdr:rowOff>123120</xdr:rowOff>
    </xdr:to>
    <xdr:pic>
      <xdr:nvPicPr>
        <xdr:cNvPr id="4" name="Image 1" descr=""/>
        <xdr:cNvPicPr/>
      </xdr:nvPicPr>
      <xdr:blipFill>
        <a:blip r:embed="rId1"/>
        <a:stretch/>
      </xdr:blipFill>
      <xdr:spPr>
        <a:xfrm>
          <a:off x="18252360" y="3585240"/>
          <a:ext cx="621000" cy="690840"/>
        </a:xfrm>
        <a:prstGeom prst="rect">
          <a:avLst/>
        </a:prstGeom>
        <a:noFill/>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15</xdr:col>
      <xdr:colOff>1302120</xdr:colOff>
      <xdr:row>15</xdr:row>
      <xdr:rowOff>2160</xdr:rowOff>
    </xdr:from>
    <xdr:to>
      <xdr:col>17</xdr:col>
      <xdr:colOff>81720</xdr:colOff>
      <xdr:row>17</xdr:row>
      <xdr:rowOff>122760</xdr:rowOff>
    </xdr:to>
    <xdr:pic>
      <xdr:nvPicPr>
        <xdr:cNvPr id="5" name="Image 1" descr=""/>
        <xdr:cNvPicPr/>
      </xdr:nvPicPr>
      <xdr:blipFill>
        <a:blip r:embed="rId1"/>
        <a:stretch/>
      </xdr:blipFill>
      <xdr:spPr>
        <a:xfrm>
          <a:off x="18609840" y="3564360"/>
          <a:ext cx="641160" cy="682560"/>
        </a:xfrm>
        <a:prstGeom prst="rect">
          <a:avLst/>
        </a:prstGeom>
        <a:noFill/>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16</xdr:col>
      <xdr:colOff>150480</xdr:colOff>
      <xdr:row>11</xdr:row>
      <xdr:rowOff>102960</xdr:rowOff>
    </xdr:from>
    <xdr:to>
      <xdr:col>17</xdr:col>
      <xdr:colOff>283320</xdr:colOff>
      <xdr:row>16</xdr:row>
      <xdr:rowOff>34200</xdr:rowOff>
    </xdr:to>
    <xdr:pic>
      <xdr:nvPicPr>
        <xdr:cNvPr id="6" name="Image 1" descr=""/>
        <xdr:cNvPicPr/>
      </xdr:nvPicPr>
      <xdr:blipFill>
        <a:blip r:embed="rId1"/>
        <a:stretch/>
      </xdr:blipFill>
      <xdr:spPr>
        <a:xfrm>
          <a:off x="19058760" y="2979360"/>
          <a:ext cx="615600" cy="693360"/>
        </a:xfrm>
        <a:prstGeom prst="rect">
          <a:avLst/>
        </a:prstGeom>
        <a:noFill/>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absolute">
    <xdr:from>
      <xdr:col>14</xdr:col>
      <xdr:colOff>790560</xdr:colOff>
      <xdr:row>16</xdr:row>
      <xdr:rowOff>361800</xdr:rowOff>
    </xdr:from>
    <xdr:to>
      <xdr:col>15</xdr:col>
      <xdr:colOff>579600</xdr:colOff>
      <xdr:row>20</xdr:row>
      <xdr:rowOff>5760</xdr:rowOff>
    </xdr:to>
    <xdr:pic>
      <xdr:nvPicPr>
        <xdr:cNvPr id="7" name="Image 1" descr=""/>
        <xdr:cNvPicPr/>
      </xdr:nvPicPr>
      <xdr:blipFill>
        <a:blip r:embed="rId1"/>
        <a:stretch/>
      </xdr:blipFill>
      <xdr:spPr>
        <a:xfrm>
          <a:off x="18189000" y="4076640"/>
          <a:ext cx="674640" cy="634320"/>
        </a:xfrm>
        <a:prstGeom prst="rect">
          <a:avLst/>
        </a:prstGeom>
        <a:noFill/>
        <a:ln w="0">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absolute">
    <xdr:from>
      <xdr:col>13</xdr:col>
      <xdr:colOff>421560</xdr:colOff>
      <xdr:row>14</xdr:row>
      <xdr:rowOff>110160</xdr:rowOff>
    </xdr:from>
    <xdr:to>
      <xdr:col>14</xdr:col>
      <xdr:colOff>152280</xdr:colOff>
      <xdr:row>17</xdr:row>
      <xdr:rowOff>108720</xdr:rowOff>
    </xdr:to>
    <xdr:pic>
      <xdr:nvPicPr>
        <xdr:cNvPr id="8" name="Image 1" descr=""/>
        <xdr:cNvPicPr/>
      </xdr:nvPicPr>
      <xdr:blipFill>
        <a:blip r:embed="rId1"/>
        <a:stretch/>
      </xdr:blipFill>
      <xdr:spPr>
        <a:xfrm>
          <a:off x="16077960" y="3520080"/>
          <a:ext cx="616680" cy="712800"/>
        </a:xfrm>
        <a:prstGeom prst="rect">
          <a:avLst/>
        </a:prstGeom>
        <a:noFill/>
        <a:ln w="0">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file://talleragencia.synology.me/Dropbox%20Taller/Users/david.lubian/Desktop/Informe%20Revision%20Accesibilidad%20-%20Sitios%20web%20-%20v2.0_desprotegido.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00.Info"/>
      <sheetName val="01.Definición de ámbito"/>
      <sheetName val="02.Tecnologías"/>
      <sheetName val="03.Muestra"/>
      <sheetName val="P1.Perceptible"/>
      <sheetName val="P2.Operable"/>
      <sheetName val="P3.Comprensible"/>
      <sheetName val="P4.Robusto"/>
      <sheetName val="RESULTADOS"/>
      <sheetName val="Para BD+DWH - Oculta"/>
      <sheetName val="Change Log"/>
      <sheetName val="DATA - Oculta"/>
      <sheetName val="DatosBD - Ocul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id="1" name="Ambito_tematico" displayName="Ambito_tematico" ref="E9:E17" headerRowCount="1" totalsRowCount="0" totalsRowShown="0">
  <tableColumns count="1">
    <tableColumn id="1" name="Educación"/>
  </tableColumns>
</table>
</file>

<file path=xl/tables/table2.xml><?xml version="1.0" encoding="utf-8"?>
<table xmlns="http://schemas.openxmlformats.org/spreadsheetml/2006/main" id="2" name="Tipo_de_evaluación" displayName="Tipo_de_evaluación" ref="G9:G11" headerRowCount="1" totalsRowCount="0" totalsRowShown="0">
  <tableColumns count="1">
    <tableColumn id="1" name="Autoevaluacion con recursos propios"/>
  </tableColumns>
</table>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www.etsi.org/deliver/etsi_en/301500_301599/301549/03.02.01_60/en_301549v030201p.pdf" TargetMode="External"/><Relationship Id="rId2" Type="http://schemas.openxmlformats.org/officeDocument/2006/relationships/hyperlink" Target="http://www.etsi.org/deliver/etsi_en/301500_301599/301549/03.02.01_60/en_301549v030201p.pdf" TargetMode="External"/><Relationship Id="rId3" Type="http://schemas.openxmlformats.org/officeDocument/2006/relationships/hyperlink" Target="http://www.etsi.org/deliver/etsi_en/301500_301599/301549/03.02.01_60/en_301549v030201p.pdf" TargetMode="External"/><Relationship Id="rId4" Type="http://schemas.openxmlformats.org/officeDocument/2006/relationships/hyperlink" Target="http://www.etsi.org/deliver/etsi_en/301500_301599/301549/03.02.01_60/en_301549v030201p.pdf" TargetMode="External"/><Relationship Id="rId5" Type="http://schemas.openxmlformats.org/officeDocument/2006/relationships/hyperlink" Target="http://www.etsi.org/deliver/etsi_en/301500_301599/301549/03.02.01_60/en_301549v030201p.pdf" TargetMode="External"/><Relationship Id="rId6" Type="http://schemas.openxmlformats.org/officeDocument/2006/relationships/hyperlink" Target="http://www.etsi.org/deliver/etsi_en/301500_301599/301549/03.02.01_60/en_301549v030201p.pdf" TargetMode="External"/><Relationship Id="rId7" Type="http://schemas.openxmlformats.org/officeDocument/2006/relationships/hyperlink" Target="http://www.etsi.org/deliver/etsi_en/301500_301599/301549/03.02.01_60/en_301549v030201p.pdf" TargetMode="External"/><Relationship Id="rId8" Type="http://schemas.openxmlformats.org/officeDocument/2006/relationships/hyperlink" Target="http://www.etsi.org/deliver/etsi_en/301500_301599/301549/03.02.01_60/en_301549v030201p.pdf" TargetMode="External"/><Relationship Id="rId9" Type="http://schemas.openxmlformats.org/officeDocument/2006/relationships/hyperlink" Target="http://www.etsi.org/deliver/etsi_en/301500_301599/301549/03.02.01_60/en_301549v030201p.pdf" TargetMode="External"/><Relationship Id="rId10" Type="http://schemas.openxmlformats.org/officeDocument/2006/relationships/hyperlink" Target="http://www.etsi.org/deliver/etsi_en/301500_301599/301549/03.02.01_60/en_301549v030201p.pdf" TargetMode="External"/><Relationship Id="rId11" Type="http://schemas.openxmlformats.org/officeDocument/2006/relationships/hyperlink" Target="http://www.etsi.org/deliver/etsi_en/301500_301599/301549/03.02.01_60/en_301549v030201p.pdf" TargetMode="External"/><Relationship Id="rId12" Type="http://schemas.openxmlformats.org/officeDocument/2006/relationships/hyperlink" Target="http://www.etsi.org/deliver/etsi_en/301500_301599/301549/03.02.01_60/en_301549v030201p.pdf" TargetMode="External"/><Relationship Id="rId13" Type="http://schemas.openxmlformats.org/officeDocument/2006/relationships/hyperlink" Target="http://www.etsi.org/deliver/etsi_en/301500_301599/301549/03.02.01_60/en_301549v030201p.pdf" TargetMode="External"/><Relationship Id="rId14" Type="http://schemas.openxmlformats.org/officeDocument/2006/relationships/hyperlink" Target="http://administracionelectronica.gob.es/PAe/accesibilidad/documentacion/guia_validacion_accesibilidad" TargetMode="External"/><Relationship Id="rId15" Type="http://schemas.openxmlformats.org/officeDocument/2006/relationships/hyperlink" Target="https://portal.gestion.sedepkd.red.gob.es/portal/common/help/justificaciones/Informe_Revision_Accesibilidad_Sitios_web.xlsx" TargetMode="Externa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6.xml"/><Relationship Id="rId3" Type="http://schemas.openxmlformats.org/officeDocument/2006/relationships/vmlDrawing" Target="../drawings/vmlDrawing9.v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drawing" Target="../drawings/drawing7.xml"/><Relationship Id="rId3" Type="http://schemas.openxmlformats.org/officeDocument/2006/relationships/vmlDrawing" Target="../drawings/vmlDrawing10.v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11.vml"/>
</Relationships>
</file>

<file path=xl/worksheets/_rels/sheet13.xml.rels><?xml version="1.0" encoding="UTF-8"?>
<Relationships xmlns="http://schemas.openxmlformats.org/package/2006/relationships"><Relationship Id="rId1" Type="http://schemas.openxmlformats.org/officeDocument/2006/relationships/table" Target="../tables/table1.xml"/><Relationship Id="rId2" Type="http://schemas.openxmlformats.org/officeDocument/2006/relationships/table" Target="../tables/table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xml"/><Relationship Id="rId3" Type="http://schemas.openxmlformats.org/officeDocument/2006/relationships/vmlDrawing" Target="../drawings/vmlDrawing4.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xml"/><Relationship Id="rId3" Type="http://schemas.openxmlformats.org/officeDocument/2006/relationships/vmlDrawing" Target="../drawings/vmlDrawing5.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xml"/><Relationship Id="rId3" Type="http://schemas.openxmlformats.org/officeDocument/2006/relationships/vmlDrawing" Target="../drawings/vmlDrawing6.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4.xml"/><Relationship Id="rId3" Type="http://schemas.openxmlformats.org/officeDocument/2006/relationships/vmlDrawing" Target="../drawings/vmlDrawing7.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5.xml"/><Relationship Id="rId3" Type="http://schemas.openxmlformats.org/officeDocument/2006/relationships/vmlDrawing" Target="../drawings/vmlDrawing8.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22"/>
  <sheetViews>
    <sheetView showFormulas="false" showGridLines="true" showRowColHeaders="true" showZeros="true" rightToLeft="false" tabSelected="false" showOutlineSymbols="true" defaultGridColor="true" view="normal" topLeftCell="A15" colorId="64" zoomScale="50" zoomScaleNormal="50" zoomScalePageLayoutView="100" workbookViewId="0">
      <selection pane="topLeft" activeCell="S15" activeCellId="0" sqref="S15"/>
    </sheetView>
  </sheetViews>
  <sheetFormatPr defaultColWidth="11.5703125" defaultRowHeight="12.75" customHeight="true" zeroHeight="false" outlineLevelRow="0" outlineLevelCol="0"/>
  <cols>
    <col collapsed="false" customWidth="true" hidden="false" outlineLevel="0" max="1" min="1" style="1" width="11.71"/>
    <col collapsed="false" customWidth="true" hidden="false" outlineLevel="0" max="14" min="14" style="1" width="41.42"/>
  </cols>
  <sheetData>
    <row r="1" customFormat="false" ht="12.75" hidden="false" customHeight="true" outlineLevel="0" collapsed="false">
      <c r="A1" s="2"/>
      <c r="B1" s="3"/>
      <c r="C1" s="4"/>
      <c r="D1" s="4"/>
      <c r="E1" s="4"/>
      <c r="F1" s="4"/>
      <c r="G1" s="4"/>
      <c r="H1" s="4"/>
      <c r="I1" s="4"/>
      <c r="J1" s="4"/>
      <c r="K1" s="4"/>
      <c r="L1" s="4"/>
      <c r="M1" s="4"/>
      <c r="N1" s="4"/>
      <c r="O1" s="4"/>
      <c r="P1" s="4"/>
      <c r="Q1" s="4"/>
      <c r="R1" s="4"/>
      <c r="S1" s="4"/>
      <c r="T1" s="4"/>
      <c r="U1" s="4"/>
      <c r="V1" s="4"/>
      <c r="W1" s="4"/>
      <c r="X1" s="4"/>
      <c r="Y1" s="4"/>
      <c r="Z1" s="4"/>
    </row>
    <row r="2" customFormat="false" ht="24.75" hidden="false" customHeight="true" outlineLevel="0" collapsed="false">
      <c r="A2" s="2"/>
      <c r="B2" s="5" t="s">
        <v>0</v>
      </c>
      <c r="C2" s="4"/>
      <c r="D2" s="4"/>
      <c r="E2" s="4"/>
      <c r="F2" s="4"/>
      <c r="G2" s="4"/>
      <c r="H2" s="4"/>
      <c r="I2" s="4"/>
      <c r="J2" s="4"/>
      <c r="K2" s="4"/>
      <c r="L2" s="4"/>
      <c r="M2" s="4"/>
      <c r="N2" s="6" t="s">
        <v>1</v>
      </c>
      <c r="O2" s="4"/>
      <c r="P2" s="4"/>
      <c r="Q2" s="4"/>
      <c r="R2" s="4"/>
      <c r="S2" s="4"/>
      <c r="T2" s="4"/>
      <c r="U2" s="4"/>
      <c r="V2" s="4"/>
      <c r="W2" s="4"/>
      <c r="X2" s="4"/>
      <c r="Y2" s="4"/>
      <c r="Z2" s="4"/>
    </row>
    <row r="3" customFormat="false" ht="23.25" hidden="false" customHeight="true" outlineLevel="0" collapsed="false">
      <c r="A3" s="2"/>
      <c r="B3" s="7" t="s">
        <v>2</v>
      </c>
      <c r="C3" s="4"/>
      <c r="D3" s="4"/>
      <c r="E3" s="4"/>
      <c r="F3" s="4"/>
      <c r="G3" s="4"/>
      <c r="H3" s="4"/>
      <c r="I3" s="4"/>
      <c r="J3" s="4"/>
      <c r="K3" s="4"/>
      <c r="L3" s="4"/>
      <c r="M3" s="4"/>
      <c r="N3" s="4"/>
      <c r="O3" s="4"/>
      <c r="P3" s="4"/>
      <c r="Q3" s="4"/>
      <c r="R3" s="4"/>
      <c r="S3" s="4"/>
      <c r="T3" s="4"/>
      <c r="U3" s="4"/>
      <c r="V3" s="4"/>
      <c r="W3" s="4"/>
      <c r="X3" s="4"/>
      <c r="Y3" s="4"/>
      <c r="Z3" s="4"/>
    </row>
    <row r="4" customFormat="false" ht="16.5" hidden="false" customHeight="true" outlineLevel="0" collapsed="false">
      <c r="A4" s="2"/>
      <c r="B4" s="8"/>
      <c r="C4" s="4"/>
      <c r="D4" s="4"/>
      <c r="E4" s="4"/>
      <c r="F4" s="4"/>
      <c r="G4" s="4"/>
      <c r="H4" s="4"/>
      <c r="I4" s="4"/>
      <c r="J4" s="4"/>
      <c r="K4" s="4"/>
      <c r="L4" s="4"/>
      <c r="M4" s="4"/>
      <c r="N4" s="4"/>
      <c r="O4" s="4"/>
      <c r="P4" s="4"/>
      <c r="Q4" s="4"/>
      <c r="R4" s="4"/>
      <c r="S4" s="4"/>
      <c r="T4" s="4"/>
      <c r="U4" s="4"/>
      <c r="V4" s="4"/>
      <c r="W4" s="4"/>
      <c r="X4" s="4"/>
      <c r="Y4" s="4"/>
      <c r="Z4" s="4"/>
    </row>
    <row r="5" customFormat="false" ht="27.75" hidden="false" customHeight="true" outlineLevel="0" collapsed="false">
      <c r="B5" s="9" t="s">
        <v>3</v>
      </c>
      <c r="C5" s="9"/>
      <c r="D5" s="10"/>
      <c r="E5" s="10"/>
      <c r="F5" s="10"/>
      <c r="G5" s="10"/>
      <c r="H5" s="10"/>
      <c r="I5" s="10"/>
      <c r="J5" s="10"/>
      <c r="K5" s="10"/>
      <c r="L5" s="10"/>
      <c r="M5" s="10"/>
      <c r="N5" s="10"/>
      <c r="O5" s="11"/>
      <c r="P5" s="11"/>
      <c r="Q5" s="11"/>
      <c r="R5" s="11"/>
      <c r="S5" s="11"/>
      <c r="T5" s="11"/>
      <c r="U5" s="11"/>
      <c r="V5" s="11"/>
      <c r="W5" s="11"/>
      <c r="X5" s="11"/>
      <c r="Y5" s="11"/>
      <c r="Z5" s="11"/>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row>
    <row r="7" customFormat="false" ht="15.75" hidden="false" customHeight="true" outlineLevel="0" collapsed="false">
      <c r="B7" s="13" t="s">
        <v>4</v>
      </c>
    </row>
    <row r="9" customFormat="false" ht="216" hidden="false" customHeight="true" outlineLevel="0" collapsed="false">
      <c r="B9" s="14" t="s">
        <v>5</v>
      </c>
      <c r="C9" s="14"/>
      <c r="D9" s="14"/>
      <c r="E9" s="14"/>
      <c r="F9" s="14"/>
      <c r="G9" s="14"/>
      <c r="H9" s="14"/>
      <c r="I9" s="14"/>
      <c r="J9" s="14"/>
      <c r="K9" s="14"/>
      <c r="L9" s="14"/>
      <c r="M9" s="14"/>
      <c r="N9" s="14"/>
    </row>
    <row r="10" customFormat="false" ht="13.5" hidden="false" customHeight="true" outlineLevel="0" collapsed="false"/>
    <row r="11" customFormat="false" ht="165.75" hidden="false" customHeight="true" outlineLevel="0" collapsed="false">
      <c r="B11" s="14" t="s">
        <v>6</v>
      </c>
      <c r="C11" s="14"/>
      <c r="D11" s="14"/>
      <c r="E11" s="14"/>
      <c r="F11" s="14"/>
      <c r="G11" s="14"/>
      <c r="H11" s="14"/>
      <c r="I11" s="14"/>
      <c r="J11" s="14"/>
      <c r="K11" s="14"/>
      <c r="L11" s="14"/>
      <c r="M11" s="14"/>
      <c r="N11" s="14"/>
    </row>
    <row r="12" customFormat="false" ht="13.5" hidden="false" customHeight="true" outlineLevel="0" collapsed="false"/>
    <row r="13" customFormat="false" ht="199.5" hidden="false" customHeight="true" outlineLevel="0" collapsed="false">
      <c r="B13" s="14" t="s">
        <v>7</v>
      </c>
      <c r="C13" s="14"/>
      <c r="D13" s="14"/>
      <c r="E13" s="14"/>
      <c r="F13" s="14"/>
      <c r="G13" s="14"/>
      <c r="H13" s="14"/>
      <c r="I13" s="14"/>
      <c r="J13" s="14"/>
      <c r="K13" s="14"/>
      <c r="L13" s="14"/>
      <c r="M13" s="14"/>
      <c r="N13" s="14"/>
    </row>
    <row r="15" customFormat="false" ht="409.5" hidden="false" customHeight="true" outlineLevel="0" collapsed="false">
      <c r="B15" s="15" t="s">
        <v>8</v>
      </c>
      <c r="C15" s="15"/>
      <c r="D15" s="15"/>
      <c r="E15" s="15"/>
      <c r="F15" s="15"/>
      <c r="G15" s="15"/>
      <c r="H15" s="15"/>
      <c r="I15" s="15"/>
      <c r="J15" s="15"/>
      <c r="K15" s="15"/>
      <c r="L15" s="15"/>
      <c r="M15" s="15"/>
      <c r="N15" s="15"/>
    </row>
    <row r="17" customFormat="false" ht="29.25" hidden="false" customHeight="true" outlineLevel="0" collapsed="false">
      <c r="B17" s="16" t="s">
        <v>9</v>
      </c>
      <c r="C17" s="16"/>
      <c r="D17" s="16"/>
      <c r="E17" s="16"/>
      <c r="F17" s="16"/>
      <c r="G17" s="16"/>
      <c r="H17" s="16"/>
      <c r="I17" s="16"/>
      <c r="J17" s="16"/>
      <c r="K17" s="16"/>
      <c r="L17" s="16"/>
      <c r="M17" s="16"/>
      <c r="N17" s="16"/>
    </row>
    <row r="19" customFormat="false" ht="18.75" hidden="false" customHeight="true" outlineLevel="0" collapsed="false">
      <c r="B19" s="17" t="s">
        <v>10</v>
      </c>
      <c r="C19" s="18" t="s">
        <v>11</v>
      </c>
      <c r="D19" s="18" t="s">
        <v>11</v>
      </c>
      <c r="E19" s="18" t="s">
        <v>11</v>
      </c>
      <c r="F19" s="18" t="s">
        <v>11</v>
      </c>
      <c r="G19" s="18" t="s">
        <v>11</v>
      </c>
      <c r="H19" s="18" t="s">
        <v>11</v>
      </c>
      <c r="I19" s="18" t="s">
        <v>11</v>
      </c>
      <c r="J19" s="18" t="s">
        <v>11</v>
      </c>
      <c r="K19" s="18" t="s">
        <v>11</v>
      </c>
      <c r="L19" s="18" t="s">
        <v>11</v>
      </c>
      <c r="M19" s="18" t="s">
        <v>11</v>
      </c>
      <c r="N19" s="18" t="s">
        <v>11</v>
      </c>
    </row>
    <row r="20" customFormat="false" ht="18.75" hidden="false" customHeight="true" outlineLevel="0" collapsed="false">
      <c r="B20" s="19" t="s">
        <v>12</v>
      </c>
      <c r="C20" s="20"/>
      <c r="D20" s="20"/>
      <c r="E20" s="20"/>
      <c r="F20" s="20"/>
      <c r="G20" s="20"/>
      <c r="H20" s="20"/>
      <c r="I20" s="20"/>
      <c r="J20" s="20"/>
      <c r="K20" s="20"/>
      <c r="L20" s="20"/>
      <c r="M20" s="20"/>
      <c r="N20" s="20"/>
    </row>
    <row r="21" customFormat="false" ht="20.25" hidden="false" customHeight="true" outlineLevel="0" collapsed="false">
      <c r="B21" s="17" t="s">
        <v>13</v>
      </c>
    </row>
    <row r="22" customFormat="false" ht="15" hidden="false" customHeight="true" outlineLevel="0" collapsed="false">
      <c r="B22" s="21"/>
    </row>
  </sheetData>
  <sheetProtection algorithmName="SHA-512" hashValue="xYUSKfWECLCy9yfTXoa/PDvnn1flrcTXjxhEM84xTfWgxqw4jYqxdHErI+q1EdRBZw/SsPM+kkW2xELmtGNGwA==" saltValue="vVaOyrQM3Jh1ghRz3kl+9A==" spinCount="100000" sheet="true" objects="true" scenarios="true"/>
  <mergeCells count="5">
    <mergeCell ref="B9:N9"/>
    <mergeCell ref="B11:N11"/>
    <mergeCell ref="B13:N13"/>
    <mergeCell ref="B15:N15"/>
    <mergeCell ref="B17:N17"/>
  </mergeCells>
  <hyperlinks>
    <hyperlink ref="B19" r:id="rId1" display="1 http://www.etsi.org/deliver/etsi_en/301500_301599/301549/03.02.01_60/en_301549v030201p.pdf"/>
    <hyperlink ref="C19" r:id="rId2" display="http://www.etsi.org/deliver/etsi_en/301500_301599/301549/03.02.01_60/en_301549v030201p.pdf"/>
    <hyperlink ref="D19" r:id="rId3" display="http://www.etsi.org/deliver/etsi_en/301500_301599/301549/03.02.01_60/en_301549v030201p.pdf"/>
    <hyperlink ref="E19" r:id="rId4" display="http://www.etsi.org/deliver/etsi_en/301500_301599/301549/03.02.01_60/en_301549v030201p.pdf"/>
    <hyperlink ref="F19" r:id="rId5" display="http://www.etsi.org/deliver/etsi_en/301500_301599/301549/03.02.01_60/en_301549v030201p.pdf"/>
    <hyperlink ref="G19" r:id="rId6" display="http://www.etsi.org/deliver/etsi_en/301500_301599/301549/03.02.01_60/en_301549v030201p.pdf"/>
    <hyperlink ref="H19" r:id="rId7" display="http://www.etsi.org/deliver/etsi_en/301500_301599/301549/03.02.01_60/en_301549v030201p.pdf"/>
    <hyperlink ref="I19" r:id="rId8" display="http://www.etsi.org/deliver/etsi_en/301500_301599/301549/03.02.01_60/en_301549v030201p.pdf"/>
    <hyperlink ref="J19" r:id="rId9" display="http://www.etsi.org/deliver/etsi_en/301500_301599/301549/03.02.01_60/en_301549v030201p.pdf"/>
    <hyperlink ref="K19" r:id="rId10" display="http://www.etsi.org/deliver/etsi_en/301500_301599/301549/03.02.01_60/en_301549v030201p.pdf"/>
    <hyperlink ref="L19" r:id="rId11" display="http://www.etsi.org/deliver/etsi_en/301500_301599/301549/03.02.01_60/en_301549v030201p.pdf"/>
    <hyperlink ref="M19" r:id="rId12" display="http://www.etsi.org/deliver/etsi_en/301500_301599/301549/03.02.01_60/en_301549v030201p.pdf"/>
    <hyperlink ref="N19" r:id="rId13" display="http://www.etsi.org/deliver/etsi_en/301500_301599/301549/03.02.01_60/en_301549v030201p.pdf"/>
    <hyperlink ref="B20" r:id="rId14" display="2 http://administracionelectronica.gob.es/PAe/accesibilidad/documentacion/guia_validacion_accesibilidad"/>
    <hyperlink ref="B21" r:id="rId15" display="https://portal.gestion.sedepkd.red.gob.es/portal/common/help/justificaciones/Informe_Revision_Accesibilidad_Sitios_web.xlsx"/>
  </hyperlinks>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1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D18" activeCellId="0" sqref="D18"/>
    </sheetView>
  </sheetViews>
  <sheetFormatPr defaultColWidth="11.5703125" defaultRowHeight="12.75" customHeight="true" zeroHeight="false" outlineLevelRow="0" outlineLevelCol="0"/>
  <cols>
    <col collapsed="false" customWidth="true" hidden="false" outlineLevel="0" max="1" min="1" style="22" width="7.86"/>
    <col collapsed="false" customWidth="true" hidden="false" outlineLevel="0" max="2" min="2" style="22" width="16.14"/>
    <col collapsed="false" customWidth="true" hidden="false" outlineLevel="0" max="3" min="3" style="22" width="71"/>
    <col collapsed="false" customWidth="true" hidden="false" outlineLevel="0" max="4" min="4" style="129" width="18.29"/>
    <col collapsed="false" customWidth="true" hidden="false" outlineLevel="0" max="5" min="5" style="71" width="5.57"/>
    <col collapsed="false" customWidth="true" hidden="false" outlineLevel="0" max="6" min="6" style="22" width="16.43"/>
    <col collapsed="false" customWidth="true" hidden="false" outlineLevel="0" max="7" min="7" style="22" width="14.71"/>
    <col collapsed="false" customWidth="true" hidden="false" outlineLevel="0" max="8" min="8" style="22" width="12.57"/>
    <col collapsed="false" customWidth="true" hidden="false" outlineLevel="0" max="9" min="9" style="22" width="11.71"/>
    <col collapsed="false" customWidth="true" hidden="false" outlineLevel="0" max="10" min="10" style="22" width="17.29"/>
    <col collapsed="false" customWidth="true" hidden="false" outlineLevel="0" max="11" min="11" style="22" width="14.57"/>
    <col collapsed="false" customWidth="true" hidden="false" outlineLevel="0" max="12" min="12" style="22" width="12.57"/>
    <col collapsed="false" customWidth="true" hidden="false" outlineLevel="0" max="13" min="13" style="22" width="15.57"/>
    <col collapsed="false" customWidth="true" hidden="false" outlineLevel="0" max="15" min="14" style="22" width="12.57"/>
    <col collapsed="false" customWidth="true" hidden="false" outlineLevel="0" max="16" min="16" style="22" width="19.57"/>
    <col collapsed="false" customWidth="true" hidden="false" outlineLevel="0" max="17" min="17" style="22" width="6.85"/>
    <col collapsed="false" customWidth="true" hidden="false" outlineLevel="0" max="18" min="18" style="22" width="4.71"/>
    <col collapsed="false" customWidth="true" hidden="false" outlineLevel="0" max="19" min="19" style="22" width="12.86"/>
    <col collapsed="false" customWidth="true" hidden="false" outlineLevel="0" max="20" min="20" style="22" width="12.15"/>
    <col collapsed="false" customWidth="true" hidden="false" outlineLevel="0" max="21" min="21" style="22" width="6.71"/>
    <col collapsed="false" customWidth="true" hidden="false" outlineLevel="0" max="22" min="22" style="22" width="5.57"/>
    <col collapsed="false" customWidth="true" hidden="false" outlineLevel="0" max="23" min="23" style="22" width="12"/>
    <col collapsed="false" customWidth="true" hidden="false" outlineLevel="0" max="24" min="24" style="22" width="11.85"/>
    <col collapsed="false" customWidth="true" hidden="false" outlineLevel="0" max="25" min="25" style="22" width="7.29"/>
    <col collapsed="false" customWidth="true" hidden="false" outlineLevel="0" max="64" min="26" style="22" width="14.42"/>
    <col collapsed="false" customWidth="false" hidden="false" outlineLevel="0" max="16384" min="65" style="22" width="11.57"/>
  </cols>
  <sheetData>
    <row r="1" customFormat="false" ht="13.5" hidden="false" customHeight="true" outlineLevel="0" collapsed="false">
      <c r="A1" s="76"/>
      <c r="B1" s="73"/>
      <c r="C1" s="73"/>
      <c r="D1" s="130"/>
      <c r="E1" s="75"/>
      <c r="F1" s="23"/>
      <c r="G1" s="23"/>
      <c r="H1" s="23"/>
      <c r="I1" s="23"/>
      <c r="J1" s="23"/>
      <c r="K1" s="23"/>
      <c r="L1" s="23"/>
      <c r="M1" s="23"/>
      <c r="N1" s="23"/>
      <c r="O1" s="23"/>
      <c r="P1" s="23"/>
      <c r="Q1" s="23"/>
      <c r="R1" s="23"/>
      <c r="S1" s="23"/>
      <c r="T1" s="23"/>
      <c r="U1" s="23"/>
      <c r="V1" s="23"/>
      <c r="W1" s="23"/>
      <c r="X1" s="23"/>
      <c r="Y1" s="23"/>
      <c r="Z1" s="23"/>
    </row>
    <row r="2" customFormat="false" ht="27" hidden="false" customHeight="true" outlineLevel="0" collapsed="false">
      <c r="A2" s="76"/>
      <c r="B2" s="24" t="s">
        <v>0</v>
      </c>
      <c r="C2" s="76"/>
      <c r="D2" s="130"/>
      <c r="E2" s="75"/>
      <c r="P2" s="23"/>
      <c r="Q2" s="23"/>
      <c r="R2" s="23"/>
      <c r="S2" s="23"/>
      <c r="T2" s="23"/>
      <c r="U2" s="23"/>
      <c r="V2" s="23"/>
      <c r="W2" s="23"/>
      <c r="X2" s="23"/>
      <c r="Y2" s="23"/>
      <c r="Z2" s="23"/>
    </row>
    <row r="3" customFormat="false" ht="25.5" hidden="false" customHeight="true" outlineLevel="0" collapsed="false">
      <c r="A3" s="76"/>
      <c r="B3" s="25" t="s">
        <v>2</v>
      </c>
      <c r="C3" s="76"/>
      <c r="D3" s="130"/>
      <c r="E3" s="75"/>
    </row>
    <row r="4" s="22" customFormat="true" ht="25.5" hidden="false" customHeight="true" outlineLevel="0" collapsed="false">
      <c r="B4" s="2"/>
      <c r="C4" s="27"/>
      <c r="D4" s="131"/>
      <c r="K4" s="23"/>
      <c r="N4" s="23"/>
      <c r="O4" s="23"/>
    </row>
    <row r="5" customFormat="false" ht="27.75" hidden="false" customHeight="true" outlineLevel="0" collapsed="false">
      <c r="B5" s="9" t="s">
        <v>97</v>
      </c>
      <c r="C5" s="9"/>
      <c r="D5" s="132"/>
      <c r="E5" s="78"/>
      <c r="F5" s="77"/>
      <c r="G5" s="77"/>
      <c r="H5" s="77"/>
      <c r="I5" s="77"/>
      <c r="J5" s="77"/>
      <c r="K5" s="77"/>
      <c r="L5" s="77"/>
      <c r="M5" s="77"/>
      <c r="N5" s="28"/>
      <c r="O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1.25" hidden="false" customHeight="true" outlineLevel="0" collapsed="false">
      <c r="B6" s="166"/>
      <c r="C6" s="166"/>
      <c r="D6" s="167"/>
      <c r="E6" s="168"/>
      <c r="F6" s="166"/>
      <c r="G6" s="166"/>
      <c r="H6" s="166"/>
      <c r="I6" s="166"/>
      <c r="J6" s="166"/>
      <c r="K6" s="166"/>
      <c r="L6" s="166"/>
      <c r="M6" s="166"/>
      <c r="N6" s="23"/>
      <c r="O6" s="23"/>
    </row>
    <row r="7" customFormat="false" ht="12" hidden="false" customHeight="true" outlineLevel="0" collapsed="false">
      <c r="B7" s="23"/>
      <c r="C7" s="23"/>
      <c r="D7" s="136"/>
      <c r="E7" s="75"/>
      <c r="F7" s="23"/>
      <c r="G7" s="23"/>
      <c r="H7" s="23"/>
      <c r="I7" s="23"/>
      <c r="J7" s="23"/>
      <c r="K7" s="23"/>
      <c r="L7" s="23"/>
      <c r="M7" s="23"/>
      <c r="N7" s="23"/>
      <c r="O7" s="23"/>
    </row>
    <row r="8" customFormat="false" ht="18.75" hidden="false" customHeight="true" outlineLevel="0" collapsed="false">
      <c r="B8" s="163" t="s">
        <v>261</v>
      </c>
      <c r="C8" s="163"/>
      <c r="D8" s="163"/>
      <c r="E8" s="163"/>
      <c r="F8" s="163"/>
      <c r="G8" s="163"/>
      <c r="H8" s="163"/>
      <c r="I8" s="163"/>
      <c r="J8" s="163"/>
      <c r="K8" s="163"/>
      <c r="L8" s="163"/>
      <c r="M8" s="163"/>
      <c r="N8" s="23"/>
      <c r="O8" s="23"/>
    </row>
    <row r="9" customFormat="false" ht="30" hidden="false" customHeight="true" outlineLevel="0" collapsed="false">
      <c r="B9" s="82" t="s">
        <v>99</v>
      </c>
      <c r="C9" s="82"/>
      <c r="D9" s="82"/>
      <c r="E9" s="82"/>
      <c r="F9" s="82"/>
      <c r="G9" s="82"/>
      <c r="H9" s="82"/>
      <c r="I9" s="82"/>
      <c r="J9" s="82"/>
      <c r="K9" s="82"/>
      <c r="L9" s="82"/>
      <c r="M9" s="82"/>
      <c r="N9" s="23"/>
      <c r="O9" s="23"/>
    </row>
    <row r="10" customFormat="false" ht="16.5" hidden="false" customHeight="true" outlineLevel="0" collapsed="false">
      <c r="B10" s="169"/>
      <c r="C10" s="169"/>
      <c r="D10" s="170"/>
      <c r="E10" s="169"/>
      <c r="F10" s="169"/>
      <c r="G10" s="169"/>
      <c r="H10" s="169"/>
      <c r="I10" s="169"/>
      <c r="J10" s="169"/>
      <c r="K10" s="169"/>
      <c r="L10" s="169"/>
      <c r="M10" s="169"/>
      <c r="N10" s="23"/>
      <c r="O10" s="23"/>
      <c r="P10" s="23"/>
      <c r="Q10" s="23"/>
      <c r="R10" s="23"/>
      <c r="U10" s="23"/>
      <c r="V10" s="23"/>
      <c r="W10" s="23"/>
      <c r="X10" s="23"/>
      <c r="Y10" s="23"/>
    </row>
    <row r="11" s="22" customFormat="true" ht="24.75" hidden="false" customHeight="true" outlineLevel="0" collapsed="false">
      <c r="B11" s="83" t="s">
        <v>100</v>
      </c>
      <c r="C11" s="83"/>
      <c r="D11" s="138"/>
      <c r="F11" s="83" t="s">
        <v>101</v>
      </c>
      <c r="G11" s="84" t="s">
        <v>102</v>
      </c>
      <c r="H11" s="85" t="s">
        <v>103</v>
      </c>
      <c r="I11" s="72"/>
      <c r="J11" s="83" t="s">
        <v>104</v>
      </c>
      <c r="K11" s="84" t="s">
        <v>102</v>
      </c>
      <c r="L11" s="85" t="s">
        <v>103</v>
      </c>
      <c r="M11" s="23"/>
      <c r="N11" s="23"/>
      <c r="O11" s="23"/>
      <c r="P11" s="23"/>
      <c r="Q11" s="23"/>
      <c r="R11" s="23"/>
      <c r="U11" s="23"/>
      <c r="V11" s="23"/>
      <c r="W11" s="23"/>
      <c r="X11" s="23"/>
      <c r="Y11" s="23"/>
    </row>
    <row r="12" s="22" customFormat="true" ht="12" hidden="false" customHeight="true" outlineLevel="0" collapsed="false">
      <c r="B12" s="87" t="s">
        <v>105</v>
      </c>
      <c r="C12" s="88" t="n">
        <f aca="false">COUNTIF($B$21:$B$116,B12)</f>
        <v>6</v>
      </c>
      <c r="D12" s="138"/>
      <c r="F12" s="89" t="s">
        <v>106</v>
      </c>
      <c r="G12" s="90" t="n">
        <f aca="false">J23+J40+J57+J74+J91+J108</f>
        <v>0</v>
      </c>
      <c r="H12" s="91" t="n">
        <f aca="false">IF(($G$15+$K$15)=0,0,G12/($G$15+$K$15))</f>
        <v>0</v>
      </c>
      <c r="I12" s="76"/>
      <c r="J12" s="92" t="s">
        <v>107</v>
      </c>
      <c r="K12" s="90" t="n">
        <f aca="false">G23+G40+G57+G74+G91+G108</f>
        <v>0</v>
      </c>
      <c r="L12" s="91" t="n">
        <f aca="false">IF(($G$15+$K$15)=0,0,K12/($G$15+$K$15))</f>
        <v>0</v>
      </c>
      <c r="M12" s="23"/>
      <c r="N12" s="93" t="s">
        <v>108</v>
      </c>
      <c r="O12" s="94" t="s">
        <v>109</v>
      </c>
      <c r="P12" s="23"/>
      <c r="Q12" s="23"/>
      <c r="R12" s="23"/>
      <c r="U12" s="23"/>
      <c r="V12" s="23"/>
      <c r="W12" s="23"/>
      <c r="X12" s="23"/>
      <c r="Y12" s="23"/>
    </row>
    <row r="13" s="22" customFormat="true" ht="12" hidden="false" customHeight="true" outlineLevel="0" collapsed="false">
      <c r="B13" s="87"/>
      <c r="C13" s="88"/>
      <c r="D13" s="138"/>
      <c r="F13" s="89" t="s">
        <v>110</v>
      </c>
      <c r="G13" s="90" t="n">
        <f aca="false">I23+I40+I57+I74+I91+I108</f>
        <v>0</v>
      </c>
      <c r="H13" s="91" t="n">
        <f aca="false">IF(($G$15+$K$15)=0,0,G13/($G$15+$K$15))</f>
        <v>0</v>
      </c>
      <c r="I13" s="76"/>
      <c r="J13" s="92" t="s">
        <v>111</v>
      </c>
      <c r="K13" s="90" t="n">
        <f aca="false">F23+F40+F57+F74+F91+F108</f>
        <v>0</v>
      </c>
      <c r="L13" s="91" t="n">
        <f aca="false">IF(($G$15+$K$15)=0,0,K13/($G$15+$K$15))</f>
        <v>0</v>
      </c>
      <c r="M13" s="23"/>
      <c r="N13" s="95" t="s">
        <v>112</v>
      </c>
      <c r="O13" s="94" t="s">
        <v>113</v>
      </c>
      <c r="P13" s="23"/>
      <c r="Q13" s="23"/>
      <c r="R13" s="23"/>
      <c r="U13" s="23"/>
      <c r="V13" s="23"/>
      <c r="W13" s="23"/>
      <c r="X13" s="23"/>
      <c r="Y13" s="23"/>
    </row>
    <row r="14" s="22" customFormat="true" ht="12" hidden="false" customHeight="true" outlineLevel="0" collapsed="false">
      <c r="B14" s="96" t="s">
        <v>114</v>
      </c>
      <c r="C14" s="97" t="n">
        <f aca="false">C12+C13</f>
        <v>6</v>
      </c>
      <c r="D14" s="138"/>
      <c r="F14" s="89" t="s">
        <v>115</v>
      </c>
      <c r="G14" s="90" t="n">
        <f aca="false">H23+H40+H57+H74+H91+H108</f>
        <v>30</v>
      </c>
      <c r="H14" s="91" t="n">
        <f aca="false">IF(($G$15+$K$15)=0,0,G14/($G$15+$K$15))</f>
        <v>1</v>
      </c>
      <c r="I14" s="76"/>
      <c r="J14" s="92" t="s">
        <v>116</v>
      </c>
      <c r="K14" s="90" t="n">
        <f aca="false">K23+K40+K57+K74+K91+K108</f>
        <v>6</v>
      </c>
      <c r="L14" s="91" t="n">
        <f aca="false">IF(($G$15+$K$15)=0,0,K14/($G$15+$K$15))</f>
        <v>0.2</v>
      </c>
      <c r="M14" s="23"/>
      <c r="N14" s="100" t="s">
        <v>117</v>
      </c>
      <c r="O14" s="94" t="s">
        <v>118</v>
      </c>
      <c r="P14" s="23"/>
      <c r="Q14" s="23"/>
      <c r="R14" s="23"/>
      <c r="U14" s="23"/>
      <c r="V14" s="23"/>
      <c r="W14" s="23"/>
      <c r="X14" s="23"/>
      <c r="Y14" s="23"/>
    </row>
    <row r="15" s="22" customFormat="true" ht="12" hidden="false" customHeight="true" outlineLevel="0" collapsed="false">
      <c r="B15" s="72"/>
      <c r="C15" s="76"/>
      <c r="D15" s="138"/>
      <c r="F15" s="96" t="s">
        <v>114</v>
      </c>
      <c r="G15" s="101" t="n">
        <f aca="false">SUM(G12:G14)</f>
        <v>30</v>
      </c>
      <c r="H15" s="102" t="n">
        <f aca="false">SUM(H12:H14)</f>
        <v>1</v>
      </c>
      <c r="I15" s="76"/>
      <c r="J15" s="96" t="s">
        <v>114</v>
      </c>
      <c r="K15" s="101" t="n">
        <f aca="false">SUM(K12:K13)</f>
        <v>0</v>
      </c>
      <c r="L15" s="102" t="n">
        <f aca="false">SUM(L12:L13)</f>
        <v>0</v>
      </c>
      <c r="M15" s="23"/>
      <c r="N15" s="23"/>
      <c r="O15" s="23"/>
      <c r="P15" s="23"/>
      <c r="Q15" s="23"/>
      <c r="R15" s="23"/>
      <c r="U15" s="23"/>
      <c r="V15" s="23"/>
      <c r="W15" s="23"/>
      <c r="X15" s="23"/>
      <c r="Y15" s="23"/>
    </row>
    <row r="16" s="22" customFormat="true" ht="12" hidden="false" customHeight="true" outlineLevel="0" collapsed="false">
      <c r="B16" s="72"/>
      <c r="C16" s="76"/>
      <c r="D16" s="138"/>
      <c r="F16" s="103"/>
      <c r="G16" s="103"/>
      <c r="H16" s="104"/>
      <c r="I16" s="76"/>
      <c r="J16" s="103"/>
      <c r="K16" s="103"/>
      <c r="L16" s="104"/>
      <c r="M16" s="23"/>
      <c r="N16" s="23"/>
      <c r="O16" s="23"/>
      <c r="P16" s="23"/>
      <c r="Q16" s="23"/>
      <c r="R16" s="23"/>
      <c r="U16" s="23"/>
      <c r="V16" s="23"/>
      <c r="W16" s="23"/>
      <c r="X16" s="23"/>
      <c r="Y16" s="23"/>
    </row>
    <row r="17" s="22" customFormat="true" ht="31.5" hidden="false" customHeight="true" outlineLevel="0" collapsed="false">
      <c r="A17" s="105" t="s">
        <v>119</v>
      </c>
      <c r="B17" s="106" t="s">
        <v>105</v>
      </c>
      <c r="C17" s="107" t="s">
        <v>262</v>
      </c>
      <c r="D17" s="139" t="s">
        <v>121</v>
      </c>
      <c r="F17" s="109" t="s">
        <v>122</v>
      </c>
      <c r="G17" s="109"/>
      <c r="H17" s="109"/>
      <c r="I17" s="109"/>
      <c r="J17" s="109"/>
      <c r="K17" s="103"/>
      <c r="L17" s="104"/>
      <c r="M17" s="23"/>
      <c r="N17" s="23"/>
      <c r="O17" s="23"/>
      <c r="P17" s="23"/>
      <c r="Q17" s="23"/>
      <c r="R17" s="23"/>
      <c r="U17" s="23"/>
      <c r="V17" s="23"/>
      <c r="W17" s="23"/>
      <c r="X17" s="23"/>
      <c r="Y17" s="23"/>
    </row>
    <row r="18" customFormat="false" ht="18" hidden="false" customHeight="true" outlineLevel="0" collapsed="false">
      <c r="A18" s="110" t="s">
        <v>123</v>
      </c>
      <c r="B18" s="110" t="s">
        <v>123</v>
      </c>
      <c r="C18" s="110" t="s">
        <v>123</v>
      </c>
      <c r="D18" s="140" t="s">
        <v>112</v>
      </c>
      <c r="E18" s="76"/>
      <c r="F18" s="109"/>
      <c r="G18" s="109"/>
      <c r="H18" s="109"/>
      <c r="I18" s="109"/>
      <c r="J18" s="109"/>
      <c r="K18" s="76"/>
      <c r="L18" s="23"/>
      <c r="M18" s="23"/>
      <c r="N18" s="23"/>
      <c r="O18" s="23"/>
      <c r="P18" s="23"/>
      <c r="Q18" s="23"/>
      <c r="R18" s="23"/>
      <c r="U18" s="23"/>
      <c r="V18" s="23"/>
      <c r="W18" s="23"/>
      <c r="X18" s="23"/>
      <c r="Y18" s="23"/>
    </row>
    <row r="19" customFormat="false" ht="15" hidden="false" customHeight="true" outlineLevel="0" collapsed="false">
      <c r="A19" s="71"/>
      <c r="B19" s="71"/>
      <c r="C19" s="71"/>
      <c r="D19" s="147"/>
      <c r="E19" s="76"/>
      <c r="F19" s="109"/>
      <c r="G19" s="109"/>
      <c r="H19" s="109"/>
      <c r="I19" s="109"/>
      <c r="J19" s="109"/>
      <c r="K19" s="76"/>
      <c r="L19" s="23"/>
      <c r="M19" s="23"/>
      <c r="N19" s="23"/>
      <c r="O19" s="23"/>
      <c r="P19" s="23"/>
      <c r="Q19" s="23"/>
      <c r="R19" s="23"/>
      <c r="U19" s="23"/>
      <c r="V19" s="23"/>
      <c r="W19" s="23"/>
      <c r="X19" s="23"/>
      <c r="Y19" s="23"/>
    </row>
    <row r="20" customFormat="false" ht="13.5" hidden="false" customHeight="true" outlineLevel="0" collapsed="false">
      <c r="B20" s="23"/>
      <c r="C20" s="23"/>
      <c r="D20" s="137"/>
      <c r="E20" s="112"/>
      <c r="F20" s="109"/>
      <c r="G20" s="109"/>
      <c r="H20" s="109"/>
      <c r="I20" s="109"/>
      <c r="J20" s="109"/>
      <c r="K20" s="23"/>
      <c r="L20" s="23"/>
      <c r="M20" s="23"/>
    </row>
    <row r="21" customFormat="false" ht="29.25" hidden="false" customHeight="true" outlineLevel="0" collapsed="false">
      <c r="A21" s="105" t="s">
        <v>119</v>
      </c>
      <c r="B21" s="106" t="s">
        <v>105</v>
      </c>
      <c r="C21" s="107" t="s">
        <v>263</v>
      </c>
      <c r="D21" s="139" t="s">
        <v>125</v>
      </c>
      <c r="E21" s="124"/>
      <c r="K21" s="23"/>
    </row>
    <row r="22" customFormat="false" ht="12" hidden="false" customHeight="true" outlineLevel="0" collapsed="false">
      <c r="A22" s="110" t="n">
        <f aca="false" t="array" ref="A22:A22">IFERROR(INDEX('03.Muestra'!$B$8:$B$17,SMALL(IF("Página Web"='03.Muestra'!$D$8:$D$17,ROW('03.Muestra'!$B$8:$B$17)-MIN(ROW('03.Muestra'!$D$8:$D$17))+1,""),ROW()-21)),"")</f>
        <v>1</v>
      </c>
      <c r="B22" s="141" t="str">
        <f aca="false" t="array" ref="B22:B22">IFERROR(INDEX('03.Muestra'!$C$8:$C$17,SMALL(IF("Página Web"='03.Muestra'!$D$8:$D$17,ROW('03.Muestra'!$C$8:$C$17)-MIN(ROW('03.Muestra'!$D$8:$D$17))+1,""),ROW()-21)),"")</f>
        <v>Inicio</v>
      </c>
      <c r="C22" s="141" t="str">
        <f aca="false" t="array" ref="C22:C22">IFERROR(INDEX('03.Muestra'!$F$8:$F$17,SMALL(IF("Página Web"='03.Muestra'!$D$8:$D$17,ROW('03.Muestra'!$F$8:$F$17)-MIN(ROW('03.Muestra'!$D$8:$D$17))+1,""),ROW()-21)),"")</f>
        <v>https://institutodelpelo.com/</v>
      </c>
      <c r="D22" s="114" t="s">
        <v>112</v>
      </c>
      <c r="E22" s="75" t="str">
        <f aca="false">IF(D22&lt;&gt;"",IF(AND(B22&lt;&gt;"",C22&lt;&gt;""),"","ERR"),"")</f>
        <v/>
      </c>
      <c r="F22" s="115" t="s">
        <v>108</v>
      </c>
      <c r="G22" s="100" t="s">
        <v>117</v>
      </c>
      <c r="H22" s="95" t="s">
        <v>112</v>
      </c>
      <c r="I22" s="116" t="s">
        <v>110</v>
      </c>
      <c r="J22" s="117" t="s">
        <v>106</v>
      </c>
      <c r="K22" s="142" t="s">
        <v>116</v>
      </c>
    </row>
    <row r="23" customFormat="false" ht="12" hidden="false" customHeight="true" outlineLevel="0" collapsed="false">
      <c r="A23" s="110" t="n">
        <f aca="false" t="array" ref="A23:A23">IFERROR(INDEX('03.Muestra'!$B$8:$B$17,SMALL(IF("Página Web"='03.Muestra'!$D$8:$D$17,ROW('03.Muestra'!$B$8:$B$17)-MIN(ROW('03.Muestra'!$D$8:$D$17))+1,""),ROW()-21)),"")</f>
        <v>2</v>
      </c>
      <c r="B23" s="141" t="str">
        <f aca="false" t="array" ref="B23:B23">IFERROR(INDEX('03.Muestra'!$C$8:$C$17,SMALL(IF("Página Web"='03.Muestra'!$D$8:$D$17,ROW('03.Muestra'!$C$8:$C$17)-MIN(ROW('03.Muestra'!$D$8:$D$17))+1,""),ROW()-21)),"")</f>
        <v>Nuestro método</v>
      </c>
      <c r="C23" s="141" t="str">
        <f aca="false" t="array" ref="C23:C23">IFERROR(INDEX('03.Muestra'!$F$8:$F$17,SMALL(IF("Página Web"='03.Muestra'!$D$8:$D$17,ROW('03.Muestra'!$F$8:$F$17)-MIN(ROW('03.Muestra'!$D$8:$D$17))+1,""),ROW()-21)),"")</f>
        <v>https://institutodelpelo.com/nuestro-metodo/</v>
      </c>
      <c r="D23" s="114" t="s">
        <v>112</v>
      </c>
      <c r="E23" s="75" t="str">
        <f aca="false">IF(D23&lt;&gt;"",IF(AND(B23&lt;&gt;"",C23&lt;&gt;""),"","ERR"),"")</f>
        <v/>
      </c>
      <c r="F23" s="118" t="n">
        <f aca="true">COUNTIF($D22:INDIRECT("$D" &amp;  SUM(ROW()-1,'03.Muestra'!$D$20)-1),F22)</f>
        <v>0</v>
      </c>
      <c r="G23" s="118" t="n">
        <f aca="true">COUNTIF($D22:INDIRECT("$D" &amp;  SUM(ROW()-1,'03.Muestra'!$D$20)-1),G22)</f>
        <v>0</v>
      </c>
      <c r="H23" s="118" t="n">
        <f aca="true">COUNTIF($D22:INDIRECT("$D" &amp;  SUM(ROW()-1,'03.Muestra'!$D$20)-1),H22)</f>
        <v>5</v>
      </c>
      <c r="I23" s="118" t="n">
        <f aca="true">COUNTIF($D22:INDIRECT("$D" &amp;  SUM(ROW()-1,'03.Muestra'!$D$20)-1),I22)</f>
        <v>0</v>
      </c>
      <c r="J23" s="118" t="n">
        <f aca="true">COUNTIF($D22:INDIRECT("$D" &amp;  SUM(ROW()-1,'03.Muestra'!$D$20)-1),J22)</f>
        <v>0</v>
      </c>
      <c r="K23" s="143" t="n">
        <f aca="true">IF(COUNTIF('03.Muestra'!$D$8:$D$17,"Página Web")=0,0,COUNTBLANK($D22:INDIRECT("$D" &amp;  SUM(ROW()-1,COUNTIF('03.Muestra'!$D$8:$D$17,"Página Web"))-1)))</f>
        <v>1</v>
      </c>
    </row>
    <row r="24" customFormat="false" ht="12" hidden="false" customHeight="true" outlineLevel="0" collapsed="false">
      <c r="A24" s="110" t="n">
        <f aca="false" t="array" ref="A24:A24">IFERROR(INDEX('03.Muestra'!$B$8:$B$17,SMALL(IF("Página Web"='03.Muestra'!$D$8:$D$17,ROW('03.Muestra'!$B$8:$B$17)-MIN(ROW('03.Muestra'!$D$8:$D$17))+1,""),ROW()-21)),"")</f>
        <v>3</v>
      </c>
      <c r="B24" s="141" t="str">
        <f aca="false" t="array" ref="B24:B24">IFERROR(INDEX('03.Muestra'!$C$8:$C$17,SMALL(IF("Página Web"='03.Muestra'!$D$8:$D$17,ROW('03.Muestra'!$C$8:$C$17)-MIN(ROW('03.Muestra'!$D$8:$D$17))+1,""),ROW()-21)),"")</f>
        <v>Contacto</v>
      </c>
      <c r="C24" s="141" t="str">
        <f aca="false" t="array" ref="C24:C24">IFERROR(INDEX('03.Muestra'!$F$8:$F$17,SMALL(IF("Página Web"='03.Muestra'!$D$8:$D$17,ROW('03.Muestra'!$F$8:$F$17)-MIN(ROW('03.Muestra'!$D$8:$D$17))+1,""),ROW()-21)),"")</f>
        <v>https://institutodelpelo.com/contacto/</v>
      </c>
      <c r="D24" s="114" t="s">
        <v>112</v>
      </c>
      <c r="E24" s="75" t="str">
        <f aca="false">IF(D24&lt;&gt;"",IF(AND(B24&lt;&gt;"",C24&lt;&gt;""),"","ERR"),"")</f>
        <v/>
      </c>
      <c r="G24" s="23"/>
      <c r="H24" s="23"/>
      <c r="I24" s="23"/>
      <c r="J24" s="23"/>
      <c r="K24" s="23"/>
    </row>
    <row r="25" customFormat="false" ht="12" hidden="false" customHeight="true" outlineLevel="0" collapsed="false">
      <c r="A25" s="110" t="n">
        <f aca="false" t="array" ref="A25:A25">IFERROR(INDEX('03.Muestra'!$B$8:$B$17,SMALL(IF("Página Web"='03.Muestra'!$D$8:$D$17,ROW('03.Muestra'!$B$8:$B$17)-MIN(ROW('03.Muestra'!$D$8:$D$17))+1,""),ROW()-21)),"")</f>
        <v>4</v>
      </c>
      <c r="B25" s="141" t="str">
        <f aca="false" t="array" ref="B25:B25">IFERROR(INDEX('03.Muestra'!$C$8:$C$17,SMALL(IF("Página Web"='03.Muestra'!$D$8:$D$17,ROW('03.Muestra'!$C$8:$C$17)-MIN(ROW('03.Muestra'!$D$8:$D$17))+1,""),ROW()-21)),"")</f>
        <v>Aviso legal</v>
      </c>
      <c r="C25" s="141" t="str">
        <f aca="false" t="array" ref="C25:C25">IFERROR(INDEX('03.Muestra'!$F$8:$F$17,SMALL(IF("Página Web"='03.Muestra'!$D$8:$D$17,ROW('03.Muestra'!$F$8:$F$17)-MIN(ROW('03.Muestra'!$D$8:$D$17))+1,""),ROW()-21)),"")</f>
        <v>https://institutodelpelo.com/aviso-legal/</v>
      </c>
      <c r="D25" s="114" t="s">
        <v>112</v>
      </c>
      <c r="E25" s="75" t="str">
        <f aca="false">IF(D25&lt;&gt;"",IF(AND(B25&lt;&gt;"",C25&lt;&gt;""),"","ERR"),"")</f>
        <v/>
      </c>
      <c r="G25" s="23"/>
      <c r="H25" s="23"/>
      <c r="I25" s="23"/>
      <c r="J25" s="23"/>
    </row>
    <row r="26" customFormat="false" ht="12" hidden="false" customHeight="true" outlineLevel="0" collapsed="false">
      <c r="A26" s="110" t="n">
        <f aca="false" t="array" ref="A26:A26">IFERROR(INDEX('03.Muestra'!$B$8:$B$17,SMALL(IF("Página Web"='03.Muestra'!$D$8:$D$17,ROW('03.Muestra'!$B$8:$B$17)-MIN(ROW('03.Muestra'!$D$8:$D$17))+1,""),ROW()-21)),"")</f>
        <v>5</v>
      </c>
      <c r="B26" s="141" t="str">
        <f aca="false" t="array" ref="B26:B26">IFERROR(INDEX('03.Muestra'!$C$8:$C$17,SMALL(IF("Página Web"='03.Muestra'!$D$8:$D$17,ROW('03.Muestra'!$C$8:$C$17)-MIN(ROW('03.Muestra'!$D$8:$D$17))+1,""),ROW()-21)),"")</f>
        <v>Política de privacidad</v>
      </c>
      <c r="C26" s="141" t="str">
        <f aca="false" t="array" ref="C26:C26">IFERROR(INDEX('03.Muestra'!$F$8:$F$17,SMALL(IF("Página Web"='03.Muestra'!$D$8:$D$17,ROW('03.Muestra'!$F$8:$F$17)-MIN(ROW('03.Muestra'!$D$8:$D$17))+1,""),ROW()-21)),"")</f>
        <v>https://institutodelpelo.com/politica-de-privacidad/</v>
      </c>
      <c r="D26" s="114" t="s">
        <v>112</v>
      </c>
      <c r="E26" s="75" t="str">
        <f aca="false">IF(D26&lt;&gt;"",IF(AND(B26&lt;&gt;"",C26&lt;&gt;""),"","ERR"),"")</f>
        <v/>
      </c>
      <c r="G26" s="23"/>
      <c r="H26" s="23"/>
      <c r="I26" s="23"/>
      <c r="J26" s="23"/>
    </row>
    <row r="27" customFormat="false" ht="12" hidden="false" customHeight="true" outlineLevel="0" collapsed="false">
      <c r="A27" s="110" t="n">
        <f aca="false" t="array" ref="A27:A27">IFERROR(INDEX('03.Muestra'!$B$8:$B$17,SMALL(IF("Página Web"='03.Muestra'!$D$8:$D$17,ROW('03.Muestra'!$B$8:$B$17)-MIN(ROW('03.Muestra'!$D$8:$D$17))+1,""),ROW()-21)),"")</f>
        <v>6</v>
      </c>
      <c r="B27" s="141" t="str">
        <f aca="false" t="array" ref="B27:B27">IFERROR(INDEX('03.Muestra'!$C$8:$C$17,SMALL(IF("Página Web"='03.Muestra'!$D$8:$D$17,ROW('03.Muestra'!$C$8:$C$17)-MIN(ROW('03.Muestra'!$D$8:$D$17))+1,""),ROW()-21)),"")</f>
        <v>Informe de accesibilidad</v>
      </c>
      <c r="C27" s="141" t="str">
        <f aca="false" t="array" ref="C27:C27">IFERROR(INDEX('03.Muestra'!$F$8:$F$17,SMALL(IF("Página Web"='03.Muestra'!$D$8:$D$17,ROW('03.Muestra'!$F$8:$F$17)-MIN(ROW('03.Muestra'!$D$8:$D$17))+1,""),ROW()-21)),"")</f>
        <v>https://institutodelpelo.com/informe-de-accesibilidad/</v>
      </c>
      <c r="D27" s="114"/>
      <c r="E27" s="75" t="str">
        <f aca="false">IF(D27&lt;&gt;"",IF(AND(B27&lt;&gt;"",C27&lt;&gt;""),"","ERR"),"")</f>
        <v/>
      </c>
      <c r="G27" s="23"/>
      <c r="H27" s="23"/>
      <c r="I27" s="23"/>
      <c r="J27" s="23"/>
    </row>
    <row r="28" customFormat="false" ht="12" hidden="false" customHeight="true" outlineLevel="0" collapsed="false">
      <c r="A28" s="110" t="str">
        <f aca="false" t="array" ref="A28:A28">IFERROR(INDEX('03.Muestra'!$B$8:$B$17,SMALL(IF("Página Web"='03.Muestra'!$D$8:$D$17,ROW('03.Muestra'!$B$8:$B$17)-MIN(ROW('03.Muestra'!$D$8:$D$17))+1,""),ROW()-21)),"")</f>
        <v/>
      </c>
      <c r="B28" s="141" t="str">
        <f aca="false" t="array" ref="B28:B28">IFERROR(INDEX('03.Muestra'!$C$8:$C$17,SMALL(IF("Página Web"='03.Muestra'!$D$8:$D$17,ROW('03.Muestra'!$C$8:$C$17)-MIN(ROW('03.Muestra'!$D$8:$D$17))+1,""),ROW()-21)),"")</f>
        <v/>
      </c>
      <c r="C28" s="141" t="str">
        <f aca="false" t="array" ref="C28:C28">IFERROR(INDEX('03.Muestra'!$F$8:$F$17,SMALL(IF("Página Web"='03.Muestra'!$D$8:$D$17,ROW('03.Muestra'!$F$8:$F$17)-MIN(ROW('03.Muestra'!$D$8:$D$17))+1,""),ROW()-21)),"")</f>
        <v/>
      </c>
      <c r="D28" s="114"/>
      <c r="E28" s="75"/>
      <c r="G28" s="23"/>
      <c r="H28" s="23"/>
      <c r="I28" s="23"/>
      <c r="J28" s="23"/>
    </row>
    <row r="29" customFormat="false" ht="12" hidden="false" customHeight="true" outlineLevel="0" collapsed="false">
      <c r="A29" s="110" t="str">
        <f aca="false" t="array" ref="A29:A29">IFERROR(INDEX('03.Muestra'!$B$8:$B$17,SMALL(IF("Página Web"='03.Muestra'!$D$8:$D$17,ROW('03.Muestra'!$B$8:$B$17)-MIN(ROW('03.Muestra'!$D$8:$D$17))+1,""),ROW()-21)),"")</f>
        <v/>
      </c>
      <c r="B29" s="141" t="str">
        <f aca="false" t="array" ref="B29:B29">IFERROR(INDEX('03.Muestra'!$C$8:$C$17,SMALL(IF("Página Web"='03.Muestra'!$D$8:$D$17,ROW('03.Muestra'!$C$8:$C$17)-MIN(ROW('03.Muestra'!$D$8:$D$17))+1,""),ROW()-21)),"")</f>
        <v/>
      </c>
      <c r="C29" s="141" t="str">
        <f aca="false" t="array" ref="C29:C29">IFERROR(INDEX('03.Muestra'!$F$8:$F$17,SMALL(IF("Página Web"='03.Muestra'!$D$8:$D$17,ROW('03.Muestra'!$F$8:$F$17)-MIN(ROW('03.Muestra'!$D$8:$D$17))+1,""),ROW()-21)),"")</f>
        <v/>
      </c>
      <c r="D29" s="114"/>
      <c r="E29" s="75"/>
      <c r="G29" s="23"/>
      <c r="H29" s="23"/>
      <c r="I29" s="23"/>
      <c r="J29" s="23"/>
    </row>
    <row r="30" customFormat="false" ht="12" hidden="false" customHeight="true" outlineLevel="0" collapsed="false">
      <c r="A30" s="110" t="str">
        <f aca="false" t="array" ref="A30:A30">IFERROR(INDEX('03.Muestra'!$B$8:$B$17,SMALL(IF("Página Web"='03.Muestra'!$D$8:$D$17,ROW('03.Muestra'!$B$8:$B$17)-MIN(ROW('03.Muestra'!$D$8:$D$17))+1,""),ROW()-21)),"")</f>
        <v/>
      </c>
      <c r="B30" s="141" t="str">
        <f aca="false" t="array" ref="B30:B30">IFERROR(INDEX('03.Muestra'!$C$8:$C$17,SMALL(IF("Página Web"='03.Muestra'!$D$8:$D$17,ROW('03.Muestra'!$C$8:$C$17)-MIN(ROW('03.Muestra'!$D$8:$D$17))+1,""),ROW()-21)),"")</f>
        <v/>
      </c>
      <c r="C30" s="141" t="str">
        <f aca="false" t="array" ref="C30:C30">IFERROR(INDEX('03.Muestra'!$F$8:$F$17,SMALL(IF("Página Web"='03.Muestra'!$D$8:$D$17,ROW('03.Muestra'!$F$8:$F$17)-MIN(ROW('03.Muestra'!$D$8:$D$17))+1,""),ROW()-21)),"")</f>
        <v/>
      </c>
      <c r="D30" s="114"/>
      <c r="E30" s="75" t="str">
        <f aca="false">IF(D30&lt;&gt;"",IF(AND(B30&lt;&gt;"",C30&lt;&gt;""),"","ERR"),"")</f>
        <v/>
      </c>
      <c r="F30" s="23"/>
      <c r="G30" s="23"/>
      <c r="H30" s="23"/>
      <c r="I30" s="23"/>
      <c r="J30" s="23"/>
      <c r="L30" s="94"/>
    </row>
    <row r="31" customFormat="false" ht="12" hidden="false" customHeight="true" outlineLevel="0" collapsed="false">
      <c r="A31" s="110" t="str">
        <f aca="false" t="array" ref="A31:A31">IFERROR(INDEX('03.Muestra'!$B$8:$B$17,SMALL(IF("Página Web"='03.Muestra'!$D$8:$D$17,ROW('03.Muestra'!$B$8:$B$17)-MIN(ROW('03.Muestra'!$D$8:$D$17))+1,""),ROW()-21)),"")</f>
        <v/>
      </c>
      <c r="B31" s="141" t="str">
        <f aca="false" t="array" ref="B31:B31">IFERROR(INDEX('03.Muestra'!$C$8:$C$17,SMALL(IF("Página Web"='03.Muestra'!$D$8:$D$17,ROW('03.Muestra'!$C$8:$C$17)-MIN(ROW('03.Muestra'!$D$8:$D$17))+1,""),ROW()-21)),"")</f>
        <v/>
      </c>
      <c r="C31" s="141" t="str">
        <f aca="false" t="array" ref="C31:C31">IFERROR(INDEX('03.Muestra'!$F$8:$F$17,SMALL(IF("Página Web"='03.Muestra'!$D$8:$D$17,ROW('03.Muestra'!$F$8:$F$17)-MIN(ROW('03.Muestra'!$D$8:$D$17))+1,""),ROW()-21)),"")</f>
        <v/>
      </c>
      <c r="D31" s="114"/>
      <c r="E31" s="75" t="str">
        <f aca="false">IF(D31&lt;&gt;"",IF(AND(B31&lt;&gt;"",C31&lt;&gt;""),"","ERR"),"")</f>
        <v/>
      </c>
      <c r="F31" s="23"/>
      <c r="G31" s="23"/>
      <c r="H31" s="23"/>
      <c r="I31" s="23"/>
      <c r="J31" s="23"/>
      <c r="K31" s="23"/>
    </row>
    <row r="32" customFormat="false" ht="12" hidden="false" customHeight="true" outlineLevel="0" collapsed="false">
      <c r="A32" s="71"/>
      <c r="B32" s="144"/>
      <c r="C32" s="144"/>
      <c r="D32" s="145"/>
      <c r="E32" s="75"/>
      <c r="F32" s="23"/>
      <c r="G32" s="23"/>
      <c r="H32" s="23"/>
      <c r="I32" s="23"/>
      <c r="J32" s="23"/>
      <c r="K32" s="23"/>
    </row>
    <row r="33" customFormat="false" ht="12" hidden="false" customHeight="true" outlineLevel="0" collapsed="false">
      <c r="A33" s="71"/>
      <c r="B33" s="144"/>
      <c r="C33" s="144"/>
      <c r="D33" s="145"/>
      <c r="E33" s="75"/>
      <c r="F33" s="23"/>
      <c r="G33" s="23"/>
      <c r="H33" s="23"/>
      <c r="I33" s="23"/>
      <c r="J33" s="23"/>
      <c r="K33" s="23"/>
    </row>
    <row r="34" customFormat="false" ht="31.5" hidden="false" customHeight="true" outlineLevel="0" collapsed="false">
      <c r="A34" s="122"/>
      <c r="B34" s="123"/>
      <c r="C34" s="122"/>
      <c r="D34" s="146"/>
      <c r="E34" s="75"/>
      <c r="F34" s="23"/>
      <c r="G34" s="23"/>
      <c r="H34" s="23"/>
      <c r="I34" s="23"/>
      <c r="J34" s="23"/>
      <c r="K34" s="23"/>
    </row>
    <row r="35" customFormat="false" ht="19.5" hidden="false" customHeight="true" outlineLevel="0" collapsed="false">
      <c r="A35" s="71"/>
      <c r="B35" s="71"/>
      <c r="C35" s="71"/>
      <c r="D35" s="147"/>
      <c r="E35" s="75"/>
      <c r="F35" s="76"/>
      <c r="G35" s="23"/>
      <c r="H35" s="23"/>
      <c r="I35" s="23"/>
      <c r="J35" s="23"/>
      <c r="K35" s="23"/>
    </row>
    <row r="36" customFormat="false" ht="12" hidden="false" customHeight="true" outlineLevel="0" collapsed="false">
      <c r="B36" s="23"/>
      <c r="C36" s="23"/>
      <c r="D36" s="137"/>
      <c r="E36" s="75"/>
      <c r="F36" s="23"/>
      <c r="G36" s="23"/>
      <c r="H36" s="23"/>
      <c r="I36" s="23"/>
      <c r="J36" s="23"/>
    </row>
    <row r="37" customFormat="false" ht="12" hidden="false" customHeight="true" outlineLevel="0" collapsed="false">
      <c r="B37" s="23"/>
      <c r="C37" s="23"/>
      <c r="D37" s="137"/>
      <c r="E37" s="112"/>
      <c r="F37" s="23"/>
      <c r="G37" s="23"/>
      <c r="H37" s="23"/>
      <c r="I37" s="23"/>
      <c r="J37" s="23"/>
    </row>
    <row r="38" customFormat="false" ht="29.25" hidden="false" customHeight="true" outlineLevel="0" collapsed="false">
      <c r="A38" s="105" t="s">
        <v>119</v>
      </c>
      <c r="B38" s="106" t="s">
        <v>105</v>
      </c>
      <c r="C38" s="107" t="s">
        <v>264</v>
      </c>
      <c r="D38" s="139" t="s">
        <v>125</v>
      </c>
      <c r="E38" s="124"/>
    </row>
    <row r="39" customFormat="false" ht="12" hidden="false" customHeight="true" outlineLevel="0" collapsed="false">
      <c r="A39" s="110" t="n">
        <f aca="false" t="array" ref="A39:A39">IFERROR(INDEX('03.Muestra'!$B$8:$B$17,SMALL(IF("Página Web"='03.Muestra'!$D$8:$D$17,ROW('03.Muestra'!$B$8:$B$17)-MIN(ROW('03.Muestra'!$D$8:$D$17))+1,""),ROW()-38)),"")</f>
        <v>1</v>
      </c>
      <c r="B39" s="141" t="str">
        <f aca="false" t="array" ref="B39:B39">IFERROR(INDEX('03.Muestra'!$C$8:$C$17,SMALL(IF("Página Web"='03.Muestra'!$D$8:$D$17,ROW('03.Muestra'!$C$8:$C$17)-MIN(ROW('03.Muestra'!$D$8:$D$17))+1,""),ROW()-38)),"")</f>
        <v>Inicio</v>
      </c>
      <c r="C39" s="141" t="str">
        <f aca="false" t="array" ref="C39:C39">IFERROR(INDEX('03.Muestra'!$F$8:$F$17,SMALL(IF("Página Web"='03.Muestra'!$D$8:$D$17,ROW('03.Muestra'!$F$8:$F$17)-MIN(ROW('03.Muestra'!$D$8:$D$17))+1,""),ROW()-38)),"")</f>
        <v>https://institutodelpelo.com/</v>
      </c>
      <c r="D39" s="114" t="s">
        <v>112</v>
      </c>
      <c r="E39" s="75" t="str">
        <f aca="false">IF(D39&lt;&gt;"",IF(AND(B39&lt;&gt;"",C39&lt;&gt;""),"","ERR"),"")</f>
        <v/>
      </c>
      <c r="F39" s="115" t="s">
        <v>108</v>
      </c>
      <c r="G39" s="100" t="s">
        <v>117</v>
      </c>
      <c r="H39" s="95" t="s">
        <v>112</v>
      </c>
      <c r="I39" s="116" t="s">
        <v>110</v>
      </c>
      <c r="J39" s="117" t="s">
        <v>106</v>
      </c>
      <c r="K39" s="142" t="s">
        <v>116</v>
      </c>
    </row>
    <row r="40" customFormat="false" ht="12" hidden="false" customHeight="true" outlineLevel="0" collapsed="false">
      <c r="A40" s="110" t="n">
        <f aca="false" t="array" ref="A40:A40">IFERROR(INDEX('03.Muestra'!$B$8:$B$17,SMALL(IF("Página Web"='03.Muestra'!$D$8:$D$17,ROW('03.Muestra'!$B$8:$B$17)-MIN(ROW('03.Muestra'!$D$8:$D$17))+1,""),ROW()-38)),"")</f>
        <v>2</v>
      </c>
      <c r="B40" s="141" t="str">
        <f aca="false" t="array" ref="B40:B40">IFERROR(INDEX('03.Muestra'!$C$8:$C$17,SMALL(IF("Página Web"='03.Muestra'!$D$8:$D$17,ROW('03.Muestra'!$C$8:$C$17)-MIN(ROW('03.Muestra'!$D$8:$D$17))+1,""),ROW()-38)),"")</f>
        <v>Nuestro método</v>
      </c>
      <c r="C40" s="141" t="str">
        <f aca="false" t="array" ref="C40:C40">IFERROR(INDEX('03.Muestra'!$F$8:$F$17,SMALL(IF("Página Web"='03.Muestra'!$D$8:$D$17,ROW('03.Muestra'!$F$8:$F$17)-MIN(ROW('03.Muestra'!$D$8:$D$17))+1,""),ROW()-38)),"")</f>
        <v>https://institutodelpelo.com/nuestro-metodo/</v>
      </c>
      <c r="D40" s="114" t="s">
        <v>112</v>
      </c>
      <c r="E40" s="75" t="str">
        <f aca="false">IF(D40&lt;&gt;"",IF(AND(B40&lt;&gt;"",C40&lt;&gt;""),"","ERR"),"")</f>
        <v/>
      </c>
      <c r="F40" s="118" t="n">
        <f aca="true">COUNTIF($D39:INDIRECT("$D" &amp;  SUM(ROW()-1,'03.Muestra'!$D$20)-1),F39)</f>
        <v>0</v>
      </c>
      <c r="G40" s="118" t="n">
        <f aca="true">COUNTIF($D39:INDIRECT("$D" &amp;  SUM(ROW()-1,'03.Muestra'!$D$20)-1),G39)</f>
        <v>0</v>
      </c>
      <c r="H40" s="118" t="n">
        <f aca="true">COUNTIF($D39:INDIRECT("$D" &amp;  SUM(ROW()-1,'03.Muestra'!$D$20)-1),H39)</f>
        <v>5</v>
      </c>
      <c r="I40" s="118" t="n">
        <f aca="true">COUNTIF($D39:INDIRECT("$D" &amp;  SUM(ROW()-1,'03.Muestra'!$D$20)-1),I39)</f>
        <v>0</v>
      </c>
      <c r="J40" s="118" t="n">
        <f aca="true">COUNTIF($D39:INDIRECT("$D" &amp;  SUM(ROW()-1,'03.Muestra'!$D$20)-1),J39)</f>
        <v>0</v>
      </c>
      <c r="K40" s="143" t="n">
        <f aca="true">IF(COUNTIF('03.Muestra'!$D$8:$D$17,"Página Web")=0,0,COUNTBLANK($D39:INDIRECT("$D" &amp;  SUM(ROW()-1,COUNTIF('03.Muestra'!$D$8:$D$17,"Página Web"))-1)))</f>
        <v>1</v>
      </c>
    </row>
    <row r="41" customFormat="false" ht="12" hidden="false" customHeight="true" outlineLevel="0" collapsed="false">
      <c r="A41" s="110" t="n">
        <f aca="false" t="array" ref="A41:A41">IFERROR(INDEX('03.Muestra'!$B$8:$B$17,SMALL(IF("Página Web"='03.Muestra'!$D$8:$D$17,ROW('03.Muestra'!$B$8:$B$17)-MIN(ROW('03.Muestra'!$D$8:$D$17))+1,""),ROW()-38)),"")</f>
        <v>3</v>
      </c>
      <c r="B41" s="141" t="str">
        <f aca="false" t="array" ref="B41:B41">IFERROR(INDEX('03.Muestra'!$C$8:$C$17,SMALL(IF("Página Web"='03.Muestra'!$D$8:$D$17,ROW('03.Muestra'!$C$8:$C$17)-MIN(ROW('03.Muestra'!$D$8:$D$17))+1,""),ROW()-38)),"")</f>
        <v>Contacto</v>
      </c>
      <c r="C41" s="141" t="str">
        <f aca="false" t="array" ref="C41:C41">IFERROR(INDEX('03.Muestra'!$F$8:$F$17,SMALL(IF("Página Web"='03.Muestra'!$D$8:$D$17,ROW('03.Muestra'!$F$8:$F$17)-MIN(ROW('03.Muestra'!$D$8:$D$17))+1,""),ROW()-38)),"")</f>
        <v>https://institutodelpelo.com/contacto/</v>
      </c>
      <c r="D41" s="114" t="s">
        <v>112</v>
      </c>
      <c r="E41" s="75" t="str">
        <f aca="false">IF(D41&lt;&gt;"",IF(AND(B41&lt;&gt;"",C41&lt;&gt;""),"","ERR"),"")</f>
        <v/>
      </c>
      <c r="G41" s="23"/>
      <c r="H41" s="23"/>
      <c r="I41" s="23"/>
      <c r="J41" s="23"/>
      <c r="K41" s="119"/>
    </row>
    <row r="42" customFormat="false" ht="12" hidden="false" customHeight="true" outlineLevel="0" collapsed="false">
      <c r="A42" s="110" t="n">
        <f aca="false" t="array" ref="A42:A42">IFERROR(INDEX('03.Muestra'!$B$8:$B$17,SMALL(IF("Página Web"='03.Muestra'!$D$8:$D$17,ROW('03.Muestra'!$B$8:$B$17)-MIN(ROW('03.Muestra'!$D$8:$D$17))+1,""),ROW()-38)),"")</f>
        <v>4</v>
      </c>
      <c r="B42" s="141" t="str">
        <f aca="false" t="array" ref="B42:B42">IFERROR(INDEX('03.Muestra'!$C$8:$C$17,SMALL(IF("Página Web"='03.Muestra'!$D$8:$D$17,ROW('03.Muestra'!$C$8:$C$17)-MIN(ROW('03.Muestra'!$D$8:$D$17))+1,""),ROW()-38)),"")</f>
        <v>Aviso legal</v>
      </c>
      <c r="C42" s="141" t="str">
        <f aca="false" t="array" ref="C42:C42">IFERROR(INDEX('03.Muestra'!$F$8:$F$17,SMALL(IF("Página Web"='03.Muestra'!$D$8:$D$17,ROW('03.Muestra'!$F$8:$F$17)-MIN(ROW('03.Muestra'!$D$8:$D$17))+1,""),ROW()-38)),"")</f>
        <v>https://institutodelpelo.com/aviso-legal/</v>
      </c>
      <c r="D42" s="114" t="s">
        <v>112</v>
      </c>
      <c r="E42" s="75" t="str">
        <f aca="false">IF(D42&lt;&gt;"",IF(AND(B42&lt;&gt;"",C42&lt;&gt;""),"","ERR"),"")</f>
        <v/>
      </c>
      <c r="G42" s="23"/>
      <c r="H42" s="23"/>
      <c r="I42" s="23"/>
      <c r="J42" s="23"/>
      <c r="K42" s="119"/>
    </row>
    <row r="43" customFormat="false" ht="12" hidden="false" customHeight="true" outlineLevel="0" collapsed="false">
      <c r="A43" s="110" t="n">
        <f aca="false" t="array" ref="A43:A43">IFERROR(INDEX('03.Muestra'!$B$8:$B$17,SMALL(IF("Página Web"='03.Muestra'!$D$8:$D$17,ROW('03.Muestra'!$B$8:$B$17)-MIN(ROW('03.Muestra'!$D$8:$D$17))+1,""),ROW()-38)),"")</f>
        <v>5</v>
      </c>
      <c r="B43" s="141" t="str">
        <f aca="false" t="array" ref="B43:B43">IFERROR(INDEX('03.Muestra'!$C$8:$C$17,SMALL(IF("Página Web"='03.Muestra'!$D$8:$D$17,ROW('03.Muestra'!$C$8:$C$17)-MIN(ROW('03.Muestra'!$D$8:$D$17))+1,""),ROW()-38)),"")</f>
        <v>Política de privacidad</v>
      </c>
      <c r="C43" s="141" t="str">
        <f aca="false" t="array" ref="C43:C43">IFERROR(INDEX('03.Muestra'!$F$8:$F$17,SMALL(IF("Página Web"='03.Muestra'!$D$8:$D$17,ROW('03.Muestra'!$F$8:$F$17)-MIN(ROW('03.Muestra'!$D$8:$D$17))+1,""),ROW()-38)),"")</f>
        <v>https://institutodelpelo.com/politica-de-privacidad/</v>
      </c>
      <c r="D43" s="114" t="s">
        <v>112</v>
      </c>
      <c r="E43" s="75" t="str">
        <f aca="false">IF(D43&lt;&gt;"",IF(AND(B43&lt;&gt;"",C43&lt;&gt;""),"","ERR"),"")</f>
        <v/>
      </c>
      <c r="G43" s="23"/>
      <c r="H43" s="23"/>
      <c r="I43" s="23"/>
      <c r="J43" s="23"/>
      <c r="K43" s="119"/>
    </row>
    <row r="44" customFormat="false" ht="12" hidden="false" customHeight="true" outlineLevel="0" collapsed="false">
      <c r="A44" s="110" t="n">
        <f aca="false" t="array" ref="A44:A44">IFERROR(INDEX('03.Muestra'!$B$8:$B$17,SMALL(IF("Página Web"='03.Muestra'!$D$8:$D$17,ROW('03.Muestra'!$B$8:$B$17)-MIN(ROW('03.Muestra'!$D$8:$D$17))+1,""),ROW()-38)),"")</f>
        <v>6</v>
      </c>
      <c r="B44" s="141" t="str">
        <f aca="false" t="array" ref="B44:B44">IFERROR(INDEX('03.Muestra'!$C$8:$C$17,SMALL(IF("Página Web"='03.Muestra'!$D$8:$D$17,ROW('03.Muestra'!$C$8:$C$17)-MIN(ROW('03.Muestra'!$D$8:$D$17))+1,""),ROW()-38)),"")</f>
        <v>Informe de accesibilidad</v>
      </c>
      <c r="C44" s="141" t="str">
        <f aca="false" t="array" ref="C44:C44">IFERROR(INDEX('03.Muestra'!$F$8:$F$17,SMALL(IF("Página Web"='03.Muestra'!$D$8:$D$17,ROW('03.Muestra'!$F$8:$F$17)-MIN(ROW('03.Muestra'!$D$8:$D$17))+1,""),ROW()-38)),"")</f>
        <v>https://institutodelpelo.com/informe-de-accesibilidad/</v>
      </c>
      <c r="D44" s="114"/>
      <c r="E44" s="75" t="str">
        <f aca="false">IF(D44&lt;&gt;"",IF(AND(B44&lt;&gt;"",C44&lt;&gt;""),"","ERR"),"")</f>
        <v/>
      </c>
      <c r="G44" s="23"/>
      <c r="H44" s="23"/>
      <c r="I44" s="23"/>
      <c r="J44" s="23"/>
      <c r="K44" s="119"/>
    </row>
    <row r="45" customFormat="false" ht="12" hidden="false" customHeight="true" outlineLevel="0" collapsed="false">
      <c r="A45" s="110" t="str">
        <f aca="false" t="array" ref="A45:A45">IFERROR(INDEX('03.Muestra'!$B$8:$B$17,SMALL(IF("Página Web"='03.Muestra'!$D$8:$D$17,ROW('03.Muestra'!$B$8:$B$17)-MIN(ROW('03.Muestra'!$D$8:$D$17))+1,""),ROW()-38)),"")</f>
        <v/>
      </c>
      <c r="B45" s="141" t="str">
        <f aca="false" t="array" ref="B45:B45">IFERROR(INDEX('03.Muestra'!$C$8:$C$17,SMALL(IF("Página Web"='03.Muestra'!$D$8:$D$17,ROW('03.Muestra'!$C$8:$C$17)-MIN(ROW('03.Muestra'!$D$8:$D$17))+1,""),ROW()-38)),"")</f>
        <v/>
      </c>
      <c r="C45" s="141" t="str">
        <f aca="false" t="array" ref="C45:C45">IFERROR(INDEX('03.Muestra'!$F$8:$F$17,SMALL(IF("Página Web"='03.Muestra'!$D$8:$D$17,ROW('03.Muestra'!$F$8:$F$17)-MIN(ROW('03.Muestra'!$D$8:$D$17))+1,""),ROW()-38)),"")</f>
        <v/>
      </c>
      <c r="D45" s="114"/>
      <c r="E45" s="75" t="str">
        <f aca="false">IF(D45&lt;&gt;"",IF(AND(B45&lt;&gt;"",C45&lt;&gt;""),"","ERR"),"")</f>
        <v/>
      </c>
      <c r="F45" s="23"/>
      <c r="G45" s="23"/>
      <c r="H45" s="23"/>
      <c r="I45" s="23"/>
      <c r="J45" s="23"/>
      <c r="K45" s="119"/>
    </row>
    <row r="46" customFormat="false" ht="12" hidden="false" customHeight="true" outlineLevel="0" collapsed="false">
      <c r="A46" s="110" t="str">
        <f aca="false" t="array" ref="A46:A46">IFERROR(INDEX('03.Muestra'!$B$8:$B$17,SMALL(IF("Página Web"='03.Muestra'!$D$8:$D$17,ROW('03.Muestra'!$B$8:$B$17)-MIN(ROW('03.Muestra'!$D$8:$D$17))+1,""),ROW()-38)),"")</f>
        <v/>
      </c>
      <c r="B46" s="141" t="str">
        <f aca="false" t="array" ref="B46:B46">IFERROR(INDEX('03.Muestra'!$C$8:$C$17,SMALL(IF("Página Web"='03.Muestra'!$D$8:$D$17,ROW('03.Muestra'!$C$8:$C$17)-MIN(ROW('03.Muestra'!$D$8:$D$17))+1,""),ROW()-38)),"")</f>
        <v/>
      </c>
      <c r="C46" s="141" t="str">
        <f aca="false" t="array" ref="C46:C46">IFERROR(INDEX('03.Muestra'!$F$8:$F$17,SMALL(IF("Página Web"='03.Muestra'!$D$8:$D$17,ROW('03.Muestra'!$F$8:$F$17)-MIN(ROW('03.Muestra'!$D$8:$D$17))+1,""),ROW()-38)),"")</f>
        <v/>
      </c>
      <c r="D46" s="114"/>
      <c r="E46" s="75" t="str">
        <f aca="false">IF(D46&lt;&gt;"",IF(AND(B46&lt;&gt;"",C46&lt;&gt;""),"","ERR"),"")</f>
        <v/>
      </c>
      <c r="F46" s="23"/>
      <c r="G46" s="23"/>
      <c r="H46" s="23"/>
      <c r="I46" s="23"/>
      <c r="J46" s="23"/>
      <c r="K46" s="119"/>
    </row>
    <row r="47" customFormat="false" ht="12" hidden="false" customHeight="true" outlineLevel="0" collapsed="false">
      <c r="A47" s="110" t="str">
        <f aca="false" t="array" ref="A47:A47">IFERROR(INDEX('03.Muestra'!$B$8:$B$17,SMALL(IF("Página Web"='03.Muestra'!$D$8:$D$17,ROW('03.Muestra'!$B$8:$B$17)-MIN(ROW('03.Muestra'!$D$8:$D$17))+1,""),ROW()-38)),"")</f>
        <v/>
      </c>
      <c r="B47" s="141" t="str">
        <f aca="false" t="array" ref="B47:B47">IFERROR(INDEX('03.Muestra'!$C$8:$C$17,SMALL(IF("Página Web"='03.Muestra'!$D$8:$D$17,ROW('03.Muestra'!$C$8:$C$17)-MIN(ROW('03.Muestra'!$D$8:$D$17))+1,""),ROW()-38)),"")</f>
        <v/>
      </c>
      <c r="C47" s="141" t="str">
        <f aca="false" t="array" ref="C47:C47">IFERROR(INDEX('03.Muestra'!$F$8:$F$17,SMALL(IF("Página Web"='03.Muestra'!$D$8:$D$17,ROW('03.Muestra'!$F$8:$F$17)-MIN(ROW('03.Muestra'!$D$8:$D$17))+1,""),ROW()-38)),"")</f>
        <v/>
      </c>
      <c r="D47" s="114"/>
      <c r="E47" s="75" t="str">
        <f aca="false">IF(D47&lt;&gt;"",IF(AND(B47&lt;&gt;"",C47&lt;&gt;""),"","ERR"),"")</f>
        <v/>
      </c>
      <c r="F47" s="23"/>
      <c r="G47" s="23"/>
      <c r="H47" s="23"/>
      <c r="I47" s="23"/>
      <c r="J47" s="23"/>
      <c r="K47" s="119"/>
    </row>
    <row r="48" customFormat="false" ht="12" hidden="false" customHeight="true" outlineLevel="0" collapsed="false">
      <c r="A48" s="110" t="str">
        <f aca="false" t="array" ref="A48:A48">IFERROR(INDEX('03.Muestra'!$B$8:$B$17,SMALL(IF("Página Web"='03.Muestra'!$D$8:$D$17,ROW('03.Muestra'!$B$8:$B$17)-MIN(ROW('03.Muestra'!$D$8:$D$17))+1,""),ROW()-38)),"")</f>
        <v/>
      </c>
      <c r="B48" s="141" t="str">
        <f aca="false" t="array" ref="B48:B48">IFERROR(INDEX('03.Muestra'!$C$8:$C$17,SMALL(IF("Página Web"='03.Muestra'!$D$8:$D$17,ROW('03.Muestra'!$C$8:$C$17)-MIN(ROW('03.Muestra'!$D$8:$D$17))+1,""),ROW()-38)),"")</f>
        <v/>
      </c>
      <c r="C48" s="141" t="str">
        <f aca="false" t="array" ref="C48:C48">IFERROR(INDEX('03.Muestra'!$F$8:$F$17,SMALL(IF("Página Web"='03.Muestra'!$D$8:$D$17,ROW('03.Muestra'!$F$8:$F$17)-MIN(ROW('03.Muestra'!$D$8:$D$17))+1,""),ROW()-38)),"")</f>
        <v/>
      </c>
      <c r="D48" s="114"/>
      <c r="E48" s="75" t="str">
        <f aca="false">IF(D48&lt;&gt;"",IF(AND(B48&lt;&gt;"",C48&lt;&gt;""),"","ERR"),"")</f>
        <v/>
      </c>
      <c r="F48" s="23"/>
      <c r="G48" s="23"/>
      <c r="H48" s="23"/>
      <c r="I48" s="23"/>
      <c r="J48" s="23"/>
      <c r="K48" s="119"/>
    </row>
    <row r="49" customFormat="false" ht="12" hidden="false" customHeight="true" outlineLevel="0" collapsed="false">
      <c r="A49" s="71"/>
      <c r="B49" s="144"/>
      <c r="C49" s="144"/>
      <c r="D49" s="145"/>
      <c r="E49" s="75"/>
      <c r="F49" s="23"/>
      <c r="G49" s="23"/>
      <c r="H49" s="23"/>
      <c r="I49" s="23"/>
      <c r="J49" s="23"/>
      <c r="K49" s="119"/>
    </row>
    <row r="50" customFormat="false" ht="12" hidden="false" customHeight="true" outlineLevel="0" collapsed="false">
      <c r="A50" s="71"/>
      <c r="B50" s="144"/>
      <c r="C50" s="144"/>
      <c r="D50" s="145"/>
      <c r="E50" s="75"/>
      <c r="F50" s="23"/>
      <c r="G50" s="23"/>
      <c r="H50" s="23"/>
      <c r="I50" s="23"/>
      <c r="J50" s="23"/>
      <c r="K50" s="119"/>
    </row>
    <row r="51" customFormat="false" ht="31.5" hidden="false" customHeight="true" outlineLevel="0" collapsed="false">
      <c r="A51" s="122"/>
      <c r="B51" s="123"/>
      <c r="C51" s="122"/>
      <c r="D51" s="146"/>
      <c r="E51" s="75"/>
      <c r="F51" s="23"/>
      <c r="G51" s="23"/>
      <c r="H51" s="23"/>
      <c r="I51" s="23"/>
      <c r="J51" s="23"/>
      <c r="K51" s="119"/>
    </row>
    <row r="52" customFormat="false" ht="18" hidden="false" customHeight="true" outlineLevel="0" collapsed="false">
      <c r="A52" s="71"/>
      <c r="B52" s="71"/>
      <c r="C52" s="71"/>
      <c r="D52" s="147"/>
      <c r="E52" s="75"/>
      <c r="F52" s="76"/>
      <c r="G52" s="23"/>
      <c r="H52" s="23"/>
      <c r="I52" s="23"/>
      <c r="J52" s="23"/>
      <c r="K52" s="119"/>
    </row>
    <row r="53" customFormat="false" ht="12" hidden="false" customHeight="true" outlineLevel="0" collapsed="false">
      <c r="B53" s="23"/>
      <c r="C53" s="23"/>
      <c r="D53" s="137"/>
      <c r="E53" s="75"/>
      <c r="F53" s="23"/>
      <c r="G53" s="23"/>
      <c r="H53" s="23"/>
      <c r="I53" s="23"/>
      <c r="J53" s="23"/>
      <c r="K53" s="119"/>
    </row>
    <row r="54" customFormat="false" ht="12" hidden="false" customHeight="true" outlineLevel="0" collapsed="false">
      <c r="B54" s="23"/>
      <c r="C54" s="23"/>
      <c r="D54" s="137"/>
      <c r="E54" s="112"/>
      <c r="F54" s="23"/>
      <c r="G54" s="23"/>
      <c r="H54" s="23"/>
      <c r="I54" s="23"/>
      <c r="J54" s="23"/>
      <c r="K54" s="119"/>
    </row>
    <row r="55" customFormat="false" ht="29.25" hidden="false" customHeight="true" outlineLevel="0" collapsed="false">
      <c r="A55" s="105" t="s">
        <v>119</v>
      </c>
      <c r="B55" s="106" t="s">
        <v>105</v>
      </c>
      <c r="C55" s="107" t="s">
        <v>265</v>
      </c>
      <c r="D55" s="139" t="s">
        <v>125</v>
      </c>
      <c r="E55" s="124"/>
    </row>
    <row r="56" customFormat="false" ht="12" hidden="false" customHeight="true" outlineLevel="0" collapsed="false">
      <c r="A56" s="110" t="n">
        <f aca="false" t="array" ref="A56:A56">IFERROR(INDEX('03.Muestra'!$B$8:$B$17,SMALL(IF("Página Web"='03.Muestra'!$D$8:$D$17,ROW('03.Muestra'!$B$8:$B$17)-MIN(ROW('03.Muestra'!$D$8:$D$17))+1,""),ROW()-55)),"")</f>
        <v>1</v>
      </c>
      <c r="B56" s="141" t="str">
        <f aca="false" t="array" ref="B56:B56">IFERROR(INDEX('03.Muestra'!$C$8:$C$17,SMALL(IF("Página Web"='03.Muestra'!$D$8:$D$17,ROW('03.Muestra'!$C$8:$C$17)-MIN(ROW('03.Muestra'!$D$8:$D$17))+1,""),ROW()-55)),"")</f>
        <v>Inicio</v>
      </c>
      <c r="C56" s="141" t="str">
        <f aca="false" t="array" ref="C56:C56">IFERROR(INDEX('03.Muestra'!$F$8:$F$17,SMALL(IF("Página Web"='03.Muestra'!$D$8:$D$17,ROW('03.Muestra'!$F$8:$F$17)-MIN(ROW('03.Muestra'!$D$8:$D$17))+1,""),ROW()-55)),"")</f>
        <v>https://institutodelpelo.com/</v>
      </c>
      <c r="D56" s="114" t="s">
        <v>112</v>
      </c>
      <c r="E56" s="75" t="str">
        <f aca="false">IF(D56&lt;&gt;"",IF(AND(B56&lt;&gt;"",C56&lt;&gt;""),"","ERR"),"")</f>
        <v/>
      </c>
      <c r="F56" s="115" t="s">
        <v>108</v>
      </c>
      <c r="G56" s="100" t="s">
        <v>117</v>
      </c>
      <c r="H56" s="95" t="s">
        <v>112</v>
      </c>
      <c r="I56" s="116" t="s">
        <v>110</v>
      </c>
      <c r="J56" s="117" t="s">
        <v>106</v>
      </c>
      <c r="K56" s="142" t="s">
        <v>116</v>
      </c>
    </row>
    <row r="57" customFormat="false" ht="12" hidden="false" customHeight="true" outlineLevel="0" collapsed="false">
      <c r="A57" s="110" t="n">
        <f aca="false" t="array" ref="A57:A57">IFERROR(INDEX('03.Muestra'!$B$8:$B$17,SMALL(IF("Página Web"='03.Muestra'!$D$8:$D$17,ROW('03.Muestra'!$B$8:$B$17)-MIN(ROW('03.Muestra'!$D$8:$D$17))+1,""),ROW()-55)),"")</f>
        <v>2</v>
      </c>
      <c r="B57" s="141" t="str">
        <f aca="false" t="array" ref="B57:B57">IFERROR(INDEX('03.Muestra'!$C$8:$C$17,SMALL(IF("Página Web"='03.Muestra'!$D$8:$D$17,ROW('03.Muestra'!$C$8:$C$17)-MIN(ROW('03.Muestra'!$D$8:$D$17))+1,""),ROW()-55)),"")</f>
        <v>Nuestro método</v>
      </c>
      <c r="C57" s="141" t="str">
        <f aca="false" t="array" ref="C57:C57">IFERROR(INDEX('03.Muestra'!$F$8:$F$17,SMALL(IF("Página Web"='03.Muestra'!$D$8:$D$17,ROW('03.Muestra'!$F$8:$F$17)-MIN(ROW('03.Muestra'!$D$8:$D$17))+1,""),ROW()-55)),"")</f>
        <v>https://institutodelpelo.com/nuestro-metodo/</v>
      </c>
      <c r="D57" s="114" t="s">
        <v>112</v>
      </c>
      <c r="E57" s="75" t="str">
        <f aca="false">IF(D57&lt;&gt;"",IF(AND(B57&lt;&gt;"",C57&lt;&gt;""),"","ERR"),"")</f>
        <v/>
      </c>
      <c r="F57" s="118" t="n">
        <f aca="true">COUNTIF($D56:INDIRECT("$D" &amp;  SUM(ROW()-1,'03.Muestra'!$D$20)-1),F56)</f>
        <v>0</v>
      </c>
      <c r="G57" s="118" t="n">
        <f aca="true">COUNTIF($D56:INDIRECT("$D" &amp;  SUM(ROW()-1,'03.Muestra'!$D$20)-1),G56)</f>
        <v>0</v>
      </c>
      <c r="H57" s="118" t="n">
        <f aca="true">COUNTIF($D56:INDIRECT("$D" &amp;  SUM(ROW()-1,'03.Muestra'!$D$20)-1),H56)</f>
        <v>5</v>
      </c>
      <c r="I57" s="118" t="n">
        <f aca="true">COUNTIF($D56:INDIRECT("$D" &amp;  SUM(ROW()-1,'03.Muestra'!$D$20)-1),I56)</f>
        <v>0</v>
      </c>
      <c r="J57" s="118" t="n">
        <f aca="true">COUNTIF($D56:INDIRECT("$D" &amp;  SUM(ROW()-1,'03.Muestra'!$D$20)-1),J56)</f>
        <v>0</v>
      </c>
      <c r="K57" s="143" t="n">
        <f aca="true">IF(COUNTIF('03.Muestra'!$D$8:$D$17,"Página Web")=0,0,COUNTBLANK($D56:INDIRECT("$D" &amp;  SUM(ROW()-1,COUNTIF('03.Muestra'!$D$8:$D$17,"Página Web"))-1)))</f>
        <v>1</v>
      </c>
    </row>
    <row r="58" customFormat="false" ht="12" hidden="false" customHeight="true" outlineLevel="0" collapsed="false">
      <c r="A58" s="110" t="n">
        <f aca="false" t="array" ref="A58:A58">IFERROR(INDEX('03.Muestra'!$B$8:$B$17,SMALL(IF("Página Web"='03.Muestra'!$D$8:$D$17,ROW('03.Muestra'!$B$8:$B$17)-MIN(ROW('03.Muestra'!$D$8:$D$17))+1,""),ROW()-55)),"")</f>
        <v>3</v>
      </c>
      <c r="B58" s="141" t="str">
        <f aca="false" t="array" ref="B58:B58">IFERROR(INDEX('03.Muestra'!$C$8:$C$17,SMALL(IF("Página Web"='03.Muestra'!$D$8:$D$17,ROW('03.Muestra'!$C$8:$C$17)-MIN(ROW('03.Muestra'!$D$8:$D$17))+1,""),ROW()-55)),"")</f>
        <v>Contacto</v>
      </c>
      <c r="C58" s="141" t="str">
        <f aca="false" t="array" ref="C58:C58">IFERROR(INDEX('03.Muestra'!$F$8:$F$17,SMALL(IF("Página Web"='03.Muestra'!$D$8:$D$17,ROW('03.Muestra'!$F$8:$F$17)-MIN(ROW('03.Muestra'!$D$8:$D$17))+1,""),ROW()-55)),"")</f>
        <v>https://institutodelpelo.com/contacto/</v>
      </c>
      <c r="D58" s="114" t="s">
        <v>112</v>
      </c>
      <c r="E58" s="75" t="str">
        <f aca="false">IF(D58&lt;&gt;"",IF(AND(B58&lt;&gt;"",C58&lt;&gt;""),"","ERR"),"")</f>
        <v/>
      </c>
      <c r="G58" s="23"/>
      <c r="H58" s="23"/>
      <c r="I58" s="23"/>
      <c r="J58" s="23"/>
      <c r="K58" s="119"/>
    </row>
    <row r="59" customFormat="false" ht="12" hidden="false" customHeight="true" outlineLevel="0" collapsed="false">
      <c r="A59" s="110" t="n">
        <f aca="false" t="array" ref="A59:A59">IFERROR(INDEX('03.Muestra'!$B$8:$B$17,SMALL(IF("Página Web"='03.Muestra'!$D$8:$D$17,ROW('03.Muestra'!$B$8:$B$17)-MIN(ROW('03.Muestra'!$D$8:$D$17))+1,""),ROW()-55)),"")</f>
        <v>4</v>
      </c>
      <c r="B59" s="141" t="str">
        <f aca="false" t="array" ref="B59:B59">IFERROR(INDEX('03.Muestra'!$C$8:$C$17,SMALL(IF("Página Web"='03.Muestra'!$D$8:$D$17,ROW('03.Muestra'!$C$8:$C$17)-MIN(ROW('03.Muestra'!$D$8:$D$17))+1,""),ROW()-55)),"")</f>
        <v>Aviso legal</v>
      </c>
      <c r="C59" s="141" t="str">
        <f aca="false" t="array" ref="C59:C59">IFERROR(INDEX('03.Muestra'!$F$8:$F$17,SMALL(IF("Página Web"='03.Muestra'!$D$8:$D$17,ROW('03.Muestra'!$F$8:$F$17)-MIN(ROW('03.Muestra'!$D$8:$D$17))+1,""),ROW()-55)),"")</f>
        <v>https://institutodelpelo.com/aviso-legal/</v>
      </c>
      <c r="D59" s="114" t="s">
        <v>112</v>
      </c>
      <c r="E59" s="75" t="str">
        <f aca="false">IF(D59&lt;&gt;"",IF(AND(B59&lt;&gt;"",C59&lt;&gt;""),"","ERR"),"")</f>
        <v/>
      </c>
      <c r="G59" s="23"/>
      <c r="H59" s="23"/>
      <c r="I59" s="23"/>
      <c r="J59" s="23"/>
      <c r="K59" s="119"/>
    </row>
    <row r="60" customFormat="false" ht="12" hidden="false" customHeight="true" outlineLevel="0" collapsed="false">
      <c r="A60" s="110" t="n">
        <f aca="false" t="array" ref="A60:A60">IFERROR(INDEX('03.Muestra'!$B$8:$B$17,SMALL(IF("Página Web"='03.Muestra'!$D$8:$D$17,ROW('03.Muestra'!$B$8:$B$17)-MIN(ROW('03.Muestra'!$D$8:$D$17))+1,""),ROW()-55)),"")</f>
        <v>5</v>
      </c>
      <c r="B60" s="141" t="str">
        <f aca="false" t="array" ref="B60:B60">IFERROR(INDEX('03.Muestra'!$C$8:$C$17,SMALL(IF("Página Web"='03.Muestra'!$D$8:$D$17,ROW('03.Muestra'!$C$8:$C$17)-MIN(ROW('03.Muestra'!$D$8:$D$17))+1,""),ROW()-55)),"")</f>
        <v>Política de privacidad</v>
      </c>
      <c r="C60" s="141" t="str">
        <f aca="false" t="array" ref="C60:C60">IFERROR(INDEX('03.Muestra'!$F$8:$F$17,SMALL(IF("Página Web"='03.Muestra'!$D$8:$D$17,ROW('03.Muestra'!$F$8:$F$17)-MIN(ROW('03.Muestra'!$D$8:$D$17))+1,""),ROW()-55)),"")</f>
        <v>https://institutodelpelo.com/politica-de-privacidad/</v>
      </c>
      <c r="D60" s="114" t="s">
        <v>112</v>
      </c>
      <c r="E60" s="75" t="str">
        <f aca="false">IF(D60&lt;&gt;"",IF(AND(B60&lt;&gt;"",C60&lt;&gt;""),"","ERR"),"")</f>
        <v/>
      </c>
      <c r="G60" s="23"/>
      <c r="H60" s="23"/>
      <c r="I60" s="23"/>
      <c r="J60" s="23"/>
      <c r="K60" s="119"/>
    </row>
    <row r="61" customFormat="false" ht="12" hidden="false" customHeight="true" outlineLevel="0" collapsed="false">
      <c r="A61" s="110" t="n">
        <f aca="false" t="array" ref="A61:A61">IFERROR(INDEX('03.Muestra'!$B$8:$B$17,SMALL(IF("Página Web"='03.Muestra'!$D$8:$D$17,ROW('03.Muestra'!$B$8:$B$17)-MIN(ROW('03.Muestra'!$D$8:$D$17))+1,""),ROW()-55)),"")</f>
        <v>6</v>
      </c>
      <c r="B61" s="141" t="str">
        <f aca="false" t="array" ref="B61:B61">IFERROR(INDEX('03.Muestra'!$C$8:$C$17,SMALL(IF("Página Web"='03.Muestra'!$D$8:$D$17,ROW('03.Muestra'!$C$8:$C$17)-MIN(ROW('03.Muestra'!$D$8:$D$17))+1,""),ROW()-55)),"")</f>
        <v>Informe de accesibilidad</v>
      </c>
      <c r="C61" s="141" t="str">
        <f aca="false" t="array" ref="C61:C61">IFERROR(INDEX('03.Muestra'!$F$8:$F$17,SMALL(IF("Página Web"='03.Muestra'!$D$8:$D$17,ROW('03.Muestra'!$F$8:$F$17)-MIN(ROW('03.Muestra'!$D$8:$D$17))+1,""),ROW()-55)),"")</f>
        <v>https://institutodelpelo.com/informe-de-accesibilidad/</v>
      </c>
      <c r="D61" s="114"/>
      <c r="E61" s="75" t="str">
        <f aca="false">IF(D61&lt;&gt;"",IF(AND(B61&lt;&gt;"",C61&lt;&gt;""),"","ERR"),"")</f>
        <v/>
      </c>
      <c r="G61" s="23"/>
      <c r="H61" s="23"/>
      <c r="I61" s="23"/>
      <c r="J61" s="23"/>
      <c r="K61" s="119"/>
    </row>
    <row r="62" customFormat="false" ht="12" hidden="false" customHeight="true" outlineLevel="0" collapsed="false">
      <c r="A62" s="110" t="str">
        <f aca="false" t="array" ref="A62:A62">IFERROR(INDEX('03.Muestra'!$B$8:$B$17,SMALL(IF("Página Web"='03.Muestra'!$D$8:$D$17,ROW('03.Muestra'!$B$8:$B$17)-MIN(ROW('03.Muestra'!$D$8:$D$17))+1,""),ROW()-55)),"")</f>
        <v/>
      </c>
      <c r="B62" s="141" t="str">
        <f aca="false" t="array" ref="B62:B62">IFERROR(INDEX('03.Muestra'!$C$8:$C$17,SMALL(IF("Página Web"='03.Muestra'!$D$8:$D$17,ROW('03.Muestra'!$C$8:$C$17)-MIN(ROW('03.Muestra'!$D$8:$D$17))+1,""),ROW()-55)),"")</f>
        <v/>
      </c>
      <c r="C62" s="141" t="str">
        <f aca="false" t="array" ref="C62:C62">IFERROR(INDEX('03.Muestra'!$F$8:$F$17,SMALL(IF("Página Web"='03.Muestra'!$D$8:$D$17,ROW('03.Muestra'!$F$8:$F$17)-MIN(ROW('03.Muestra'!$D$8:$D$17))+1,""),ROW()-55)),"")</f>
        <v/>
      </c>
      <c r="D62" s="114"/>
      <c r="E62" s="75" t="str">
        <f aca="false">IF(D62&lt;&gt;"",IF(AND(B62&lt;&gt;"",C62&lt;&gt;""),"","ERR"),"")</f>
        <v/>
      </c>
      <c r="F62" s="23"/>
      <c r="G62" s="23"/>
      <c r="H62" s="23"/>
      <c r="I62" s="23"/>
      <c r="J62" s="23"/>
      <c r="K62" s="119"/>
    </row>
    <row r="63" customFormat="false" ht="12" hidden="false" customHeight="true" outlineLevel="0" collapsed="false">
      <c r="A63" s="110" t="str">
        <f aca="false" t="array" ref="A63:A63">IFERROR(INDEX('03.Muestra'!$B$8:$B$17,SMALL(IF("Página Web"='03.Muestra'!$D$8:$D$17,ROW('03.Muestra'!$B$8:$B$17)-MIN(ROW('03.Muestra'!$D$8:$D$17))+1,""),ROW()-55)),"")</f>
        <v/>
      </c>
      <c r="B63" s="141" t="str">
        <f aca="false" t="array" ref="B63:B63">IFERROR(INDEX('03.Muestra'!$C$8:$C$17,SMALL(IF("Página Web"='03.Muestra'!$D$8:$D$17,ROW('03.Muestra'!$C$8:$C$17)-MIN(ROW('03.Muestra'!$D$8:$D$17))+1,""),ROW()-55)),"")</f>
        <v/>
      </c>
      <c r="C63" s="141" t="str">
        <f aca="false" t="array" ref="C63:C63">IFERROR(INDEX('03.Muestra'!$F$8:$F$17,SMALL(IF("Página Web"='03.Muestra'!$D$8:$D$17,ROW('03.Muestra'!$F$8:$F$17)-MIN(ROW('03.Muestra'!$D$8:$D$17))+1,""),ROW()-55)),"")</f>
        <v/>
      </c>
      <c r="D63" s="114"/>
      <c r="E63" s="75" t="str">
        <f aca="false">IF(D63&lt;&gt;"",IF(AND(B63&lt;&gt;"",C63&lt;&gt;""),"","ERR"),"")</f>
        <v/>
      </c>
      <c r="F63" s="23"/>
      <c r="G63" s="23"/>
      <c r="H63" s="23"/>
      <c r="I63" s="23"/>
      <c r="J63" s="23"/>
      <c r="K63" s="119"/>
    </row>
    <row r="64" customFormat="false" ht="12" hidden="false" customHeight="true" outlineLevel="0" collapsed="false">
      <c r="A64" s="110" t="str">
        <f aca="false" t="array" ref="A64:A64">IFERROR(INDEX('03.Muestra'!$B$8:$B$17,SMALL(IF("Página Web"='03.Muestra'!$D$8:$D$17,ROW('03.Muestra'!$B$8:$B$17)-MIN(ROW('03.Muestra'!$D$8:$D$17))+1,""),ROW()-55)),"")</f>
        <v/>
      </c>
      <c r="B64" s="141" t="str">
        <f aca="false" t="array" ref="B64:B64">IFERROR(INDEX('03.Muestra'!$C$8:$C$17,SMALL(IF("Página Web"='03.Muestra'!$D$8:$D$17,ROW('03.Muestra'!$C$8:$C$17)-MIN(ROW('03.Muestra'!$D$8:$D$17))+1,""),ROW()-55)),"")</f>
        <v/>
      </c>
      <c r="C64" s="141" t="str">
        <f aca="false" t="array" ref="C64:C64">IFERROR(INDEX('03.Muestra'!$F$8:$F$17,SMALL(IF("Página Web"='03.Muestra'!$D$8:$D$17,ROW('03.Muestra'!$F$8:$F$17)-MIN(ROW('03.Muestra'!$D$8:$D$17))+1,""),ROW()-55)),"")</f>
        <v/>
      </c>
      <c r="D64" s="114"/>
      <c r="E64" s="75" t="str">
        <f aca="false">IF(D64&lt;&gt;"",IF(AND(B64&lt;&gt;"",C64&lt;&gt;""),"","ERR"),"")</f>
        <v/>
      </c>
      <c r="F64" s="23"/>
      <c r="G64" s="23"/>
      <c r="H64" s="23"/>
      <c r="I64" s="23"/>
      <c r="J64" s="23"/>
      <c r="K64" s="119"/>
    </row>
    <row r="65" customFormat="false" ht="12" hidden="false" customHeight="true" outlineLevel="0" collapsed="false">
      <c r="A65" s="110" t="str">
        <f aca="false" t="array" ref="A65:A65">IFERROR(INDEX('03.Muestra'!$B$8:$B$17,SMALL(IF("Página Web"='03.Muestra'!$D$8:$D$17,ROW('03.Muestra'!$B$8:$B$17)-MIN(ROW('03.Muestra'!$D$8:$D$17))+1,""),ROW()-55)),"")</f>
        <v/>
      </c>
      <c r="B65" s="141" t="str">
        <f aca="false" t="array" ref="B65:B65">IFERROR(INDEX('03.Muestra'!$C$8:$C$17,SMALL(IF("Página Web"='03.Muestra'!$D$8:$D$17,ROW('03.Muestra'!$C$8:$C$17)-MIN(ROW('03.Muestra'!$D$8:$D$17))+1,""),ROW()-55)),"")</f>
        <v/>
      </c>
      <c r="C65" s="141" t="str">
        <f aca="false" t="array" ref="C65:C65">IFERROR(INDEX('03.Muestra'!$F$8:$F$17,SMALL(IF("Página Web"='03.Muestra'!$D$8:$D$17,ROW('03.Muestra'!$F$8:$F$17)-MIN(ROW('03.Muestra'!$D$8:$D$17))+1,""),ROW()-55)),"")</f>
        <v/>
      </c>
      <c r="D65" s="114"/>
      <c r="E65" s="75" t="str">
        <f aca="false">IF(D65&lt;&gt;"",IF(AND(B65&lt;&gt;"",C65&lt;&gt;""),"","ERR"),"")</f>
        <v/>
      </c>
      <c r="F65" s="23"/>
      <c r="G65" s="23"/>
      <c r="H65" s="23"/>
      <c r="I65" s="23"/>
      <c r="J65" s="23"/>
      <c r="K65" s="119"/>
    </row>
    <row r="66" customFormat="false" ht="12" hidden="false" customHeight="true" outlineLevel="0" collapsed="false">
      <c r="A66" s="71"/>
      <c r="B66" s="144"/>
      <c r="C66" s="144"/>
      <c r="D66" s="145"/>
      <c r="E66" s="75"/>
      <c r="F66" s="23"/>
      <c r="G66" s="23"/>
      <c r="H66" s="23"/>
      <c r="I66" s="23"/>
      <c r="J66" s="23"/>
      <c r="K66" s="119"/>
    </row>
    <row r="67" customFormat="false" ht="12" hidden="false" customHeight="true" outlineLevel="0" collapsed="false">
      <c r="A67" s="71"/>
      <c r="B67" s="144"/>
      <c r="C67" s="144"/>
      <c r="D67" s="145"/>
      <c r="E67" s="75"/>
      <c r="F67" s="23"/>
      <c r="G67" s="23"/>
      <c r="H67" s="23"/>
      <c r="I67" s="23"/>
      <c r="J67" s="23"/>
      <c r="K67" s="119"/>
    </row>
    <row r="68" customFormat="false" ht="36" hidden="false" customHeight="true" outlineLevel="0" collapsed="false">
      <c r="A68" s="122"/>
      <c r="B68" s="123"/>
      <c r="C68" s="122"/>
      <c r="D68" s="146"/>
      <c r="E68" s="75"/>
      <c r="F68" s="23"/>
      <c r="G68" s="23"/>
      <c r="H68" s="23"/>
      <c r="I68" s="23"/>
      <c r="J68" s="23"/>
      <c r="K68" s="119"/>
    </row>
    <row r="69" customFormat="false" ht="16.5" hidden="false" customHeight="true" outlineLevel="0" collapsed="false">
      <c r="A69" s="71"/>
      <c r="B69" s="71"/>
      <c r="C69" s="71"/>
      <c r="D69" s="147"/>
      <c r="E69" s="75"/>
      <c r="F69" s="76"/>
      <c r="G69" s="23"/>
      <c r="H69" s="23"/>
      <c r="I69" s="23"/>
      <c r="J69" s="23"/>
      <c r="K69" s="119"/>
    </row>
    <row r="70" customFormat="false" ht="12" hidden="false" customHeight="true" outlineLevel="0" collapsed="false">
      <c r="B70" s="23"/>
      <c r="C70" s="23"/>
      <c r="D70" s="137"/>
      <c r="E70" s="75"/>
      <c r="F70" s="23"/>
      <c r="G70" s="23"/>
      <c r="H70" s="23"/>
      <c r="I70" s="23"/>
      <c r="J70" s="23"/>
      <c r="K70" s="119"/>
    </row>
    <row r="71" customFormat="false" ht="12" hidden="false" customHeight="true" outlineLevel="0" collapsed="false">
      <c r="B71" s="23"/>
      <c r="C71" s="23"/>
      <c r="D71" s="137"/>
      <c r="E71" s="112"/>
      <c r="F71" s="23"/>
      <c r="G71" s="23"/>
      <c r="H71" s="23"/>
      <c r="I71" s="23"/>
      <c r="J71" s="23"/>
      <c r="K71" s="119"/>
    </row>
    <row r="72" customFormat="false" ht="29.25" hidden="false" customHeight="true" outlineLevel="0" collapsed="false">
      <c r="A72" s="105" t="s">
        <v>119</v>
      </c>
      <c r="B72" s="106" t="s">
        <v>105</v>
      </c>
      <c r="C72" s="107" t="s">
        <v>266</v>
      </c>
      <c r="D72" s="139" t="s">
        <v>125</v>
      </c>
      <c r="E72" s="124"/>
      <c r="K72" s="119"/>
    </row>
    <row r="73" customFormat="false" ht="12" hidden="false" customHeight="true" outlineLevel="0" collapsed="false">
      <c r="A73" s="110" t="n">
        <f aca="false" t="array" ref="A73:A73">IFERROR(INDEX('03.Muestra'!$B$8:$B$17,SMALL(IF("Página Web"='03.Muestra'!$D$8:$D$17,ROW('03.Muestra'!$B$8:$B$17)-MIN(ROW('03.Muestra'!$D$8:$D$17))+1,""),ROW()-72)),"")</f>
        <v>1</v>
      </c>
      <c r="B73" s="141" t="str">
        <f aca="false" t="array" ref="B73:B73">IFERROR(INDEX('03.Muestra'!$C$8:$C$17,SMALL(IF("Página Web"='03.Muestra'!$D$8:$D$17,ROW('03.Muestra'!$C$8:$C$17)-MIN(ROW('03.Muestra'!$D$8:$D$17))+1,""),ROW()-72)),"")</f>
        <v>Inicio</v>
      </c>
      <c r="C73" s="141" t="str">
        <f aca="false" t="array" ref="C73:C73">IFERROR(INDEX('03.Muestra'!$F$8:$F$17,SMALL(IF("Página Web"='03.Muestra'!$D$8:$D$17,ROW('03.Muestra'!$F$8:$F$17)-MIN(ROW('03.Muestra'!$D$8:$D$17))+1,""),ROW()-72)),"")</f>
        <v>https://institutodelpelo.com/</v>
      </c>
      <c r="D73" s="114" t="s">
        <v>112</v>
      </c>
      <c r="E73" s="75" t="str">
        <f aca="false">IF(D73&lt;&gt;"",IF(AND(B73&lt;&gt;"",C73&lt;&gt;""),"","ERR"),"")</f>
        <v/>
      </c>
      <c r="F73" s="115" t="s">
        <v>108</v>
      </c>
      <c r="G73" s="100" t="s">
        <v>117</v>
      </c>
      <c r="H73" s="95" t="s">
        <v>112</v>
      </c>
      <c r="I73" s="116" t="s">
        <v>110</v>
      </c>
      <c r="J73" s="117" t="s">
        <v>106</v>
      </c>
      <c r="K73" s="142" t="s">
        <v>116</v>
      </c>
    </row>
    <row r="74" customFormat="false" ht="12" hidden="false" customHeight="true" outlineLevel="0" collapsed="false">
      <c r="A74" s="110" t="n">
        <f aca="false" t="array" ref="A74:A74">IFERROR(INDEX('03.Muestra'!$B$8:$B$17,SMALL(IF("Página Web"='03.Muestra'!$D$8:$D$17,ROW('03.Muestra'!$B$8:$B$17)-MIN(ROW('03.Muestra'!$D$8:$D$17))+1,""),ROW()-72)),"")</f>
        <v>2</v>
      </c>
      <c r="B74" s="141" t="str">
        <f aca="false" t="array" ref="B74:B74">IFERROR(INDEX('03.Muestra'!$C$8:$C$17,SMALL(IF("Página Web"='03.Muestra'!$D$8:$D$17,ROW('03.Muestra'!$C$8:$C$17)-MIN(ROW('03.Muestra'!$D$8:$D$17))+1,""),ROW()-72)),"")</f>
        <v>Nuestro método</v>
      </c>
      <c r="C74" s="141" t="str">
        <f aca="false" t="array" ref="C74:C74">IFERROR(INDEX('03.Muestra'!$F$8:$F$17,SMALL(IF("Página Web"='03.Muestra'!$D$8:$D$17,ROW('03.Muestra'!$F$8:$F$17)-MIN(ROW('03.Muestra'!$D$8:$D$17))+1,""),ROW()-72)),"")</f>
        <v>https://institutodelpelo.com/nuestro-metodo/</v>
      </c>
      <c r="D74" s="114" t="s">
        <v>112</v>
      </c>
      <c r="E74" s="75" t="str">
        <f aca="false">IF(D74&lt;&gt;"",IF(AND(B74&lt;&gt;"",C74&lt;&gt;""),"","ERR"),"")</f>
        <v/>
      </c>
      <c r="F74" s="118" t="n">
        <f aca="true">COUNTIF($D73:INDIRECT("$D" &amp;  SUM(ROW()-1,'03.Muestra'!$D$20)-1),F73)</f>
        <v>0</v>
      </c>
      <c r="G74" s="118" t="n">
        <f aca="true">COUNTIF($D73:INDIRECT("$D" &amp;  SUM(ROW()-1,'03.Muestra'!$D$20)-1),G73)</f>
        <v>0</v>
      </c>
      <c r="H74" s="118" t="n">
        <f aca="true">COUNTIF($D73:INDIRECT("$D" &amp;  SUM(ROW()-1,'03.Muestra'!$D$20)-1),H73)</f>
        <v>5</v>
      </c>
      <c r="I74" s="118" t="n">
        <f aca="true">COUNTIF($D73:INDIRECT("$D" &amp;  SUM(ROW()-1,'03.Muestra'!$D$20)-1),I73)</f>
        <v>0</v>
      </c>
      <c r="J74" s="118" t="n">
        <f aca="true">COUNTIF($D73:INDIRECT("$D" &amp;  SUM(ROW()-1,'03.Muestra'!$D$20)-1),J73)</f>
        <v>0</v>
      </c>
      <c r="K74" s="143" t="n">
        <f aca="true">IF(COUNTIF('03.Muestra'!$D$8:$D$17,"Página Web")=0,0,COUNTBLANK($D73:INDIRECT("$D" &amp;  SUM(ROW()-1,COUNTIF('03.Muestra'!$D$8:$D$17,"Página Web"))-1)))</f>
        <v>1</v>
      </c>
    </row>
    <row r="75" customFormat="false" ht="12" hidden="false" customHeight="true" outlineLevel="0" collapsed="false">
      <c r="A75" s="110" t="n">
        <f aca="false" t="array" ref="A75:A75">IFERROR(INDEX('03.Muestra'!$B$8:$B$17,SMALL(IF("Página Web"='03.Muestra'!$D$8:$D$17,ROW('03.Muestra'!$B$8:$B$17)-MIN(ROW('03.Muestra'!$D$8:$D$17))+1,""),ROW()-72)),"")</f>
        <v>3</v>
      </c>
      <c r="B75" s="141" t="str">
        <f aca="false" t="array" ref="B75:B75">IFERROR(INDEX('03.Muestra'!$C$8:$C$17,SMALL(IF("Página Web"='03.Muestra'!$D$8:$D$17,ROW('03.Muestra'!$C$8:$C$17)-MIN(ROW('03.Muestra'!$D$8:$D$17))+1,""),ROW()-72)),"")</f>
        <v>Contacto</v>
      </c>
      <c r="C75" s="141" t="str">
        <f aca="false" t="array" ref="C75:C75">IFERROR(INDEX('03.Muestra'!$F$8:$F$17,SMALL(IF("Página Web"='03.Muestra'!$D$8:$D$17,ROW('03.Muestra'!$F$8:$F$17)-MIN(ROW('03.Muestra'!$D$8:$D$17))+1,""),ROW()-72)),"")</f>
        <v>https://institutodelpelo.com/contacto/</v>
      </c>
      <c r="D75" s="114" t="s">
        <v>112</v>
      </c>
      <c r="E75" s="75" t="str">
        <f aca="false">IF(D75&lt;&gt;"",IF(AND(B75&lt;&gt;"",C75&lt;&gt;""),"","ERR"),"")</f>
        <v/>
      </c>
      <c r="G75" s="23"/>
      <c r="H75" s="23"/>
      <c r="I75" s="23"/>
      <c r="J75" s="23"/>
      <c r="K75" s="119"/>
    </row>
    <row r="76" customFormat="false" ht="12" hidden="false" customHeight="true" outlineLevel="0" collapsed="false">
      <c r="A76" s="110" t="n">
        <f aca="false" t="array" ref="A76:A76">IFERROR(INDEX('03.Muestra'!$B$8:$B$17,SMALL(IF("Página Web"='03.Muestra'!$D$8:$D$17,ROW('03.Muestra'!$B$8:$B$17)-MIN(ROW('03.Muestra'!$D$8:$D$17))+1,""),ROW()-72)),"")</f>
        <v>4</v>
      </c>
      <c r="B76" s="141" t="str">
        <f aca="false" t="array" ref="B76:B76">IFERROR(INDEX('03.Muestra'!$C$8:$C$17,SMALL(IF("Página Web"='03.Muestra'!$D$8:$D$17,ROW('03.Muestra'!$C$8:$C$17)-MIN(ROW('03.Muestra'!$D$8:$D$17))+1,""),ROW()-72)),"")</f>
        <v>Aviso legal</v>
      </c>
      <c r="C76" s="141" t="str">
        <f aca="false" t="array" ref="C76:C76">IFERROR(INDEX('03.Muestra'!$F$8:$F$17,SMALL(IF("Página Web"='03.Muestra'!$D$8:$D$17,ROW('03.Muestra'!$F$8:$F$17)-MIN(ROW('03.Muestra'!$D$8:$D$17))+1,""),ROW()-72)),"")</f>
        <v>https://institutodelpelo.com/aviso-legal/</v>
      </c>
      <c r="D76" s="114" t="s">
        <v>112</v>
      </c>
      <c r="E76" s="75" t="str">
        <f aca="false">IF(D76&lt;&gt;"",IF(AND(B76&lt;&gt;"",C76&lt;&gt;""),"","ERR"),"")</f>
        <v/>
      </c>
      <c r="G76" s="23"/>
      <c r="H76" s="23"/>
      <c r="I76" s="23"/>
      <c r="J76" s="23"/>
      <c r="K76" s="119"/>
    </row>
    <row r="77" customFormat="false" ht="12" hidden="false" customHeight="true" outlineLevel="0" collapsed="false">
      <c r="A77" s="110" t="n">
        <f aca="false" t="array" ref="A77:A77">IFERROR(INDEX('03.Muestra'!$B$8:$B$17,SMALL(IF("Página Web"='03.Muestra'!$D$8:$D$17,ROW('03.Muestra'!$B$8:$B$17)-MIN(ROW('03.Muestra'!$D$8:$D$17))+1,""),ROW()-72)),"")</f>
        <v>5</v>
      </c>
      <c r="B77" s="141" t="str">
        <f aca="false" t="array" ref="B77:B77">IFERROR(INDEX('03.Muestra'!$C$8:$C$17,SMALL(IF("Página Web"='03.Muestra'!$D$8:$D$17,ROW('03.Muestra'!$C$8:$C$17)-MIN(ROW('03.Muestra'!$D$8:$D$17))+1,""),ROW()-72)),"")</f>
        <v>Política de privacidad</v>
      </c>
      <c r="C77" s="141" t="str">
        <f aca="false" t="array" ref="C77:C77">IFERROR(INDEX('03.Muestra'!$F$8:$F$17,SMALL(IF("Página Web"='03.Muestra'!$D$8:$D$17,ROW('03.Muestra'!$F$8:$F$17)-MIN(ROW('03.Muestra'!$D$8:$D$17))+1,""),ROW()-72)),"")</f>
        <v>https://institutodelpelo.com/politica-de-privacidad/</v>
      </c>
      <c r="D77" s="114" t="s">
        <v>112</v>
      </c>
      <c r="E77" s="75" t="str">
        <f aca="false">IF(D77&lt;&gt;"",IF(AND(B77&lt;&gt;"",C77&lt;&gt;""),"","ERR"),"")</f>
        <v/>
      </c>
      <c r="G77" s="23"/>
      <c r="H77" s="23"/>
      <c r="I77" s="23"/>
      <c r="J77" s="23"/>
      <c r="K77" s="119"/>
    </row>
    <row r="78" customFormat="false" ht="12" hidden="false" customHeight="true" outlineLevel="0" collapsed="false">
      <c r="A78" s="110" t="n">
        <f aca="false" t="array" ref="A78:A78">IFERROR(INDEX('03.Muestra'!$B$8:$B$17,SMALL(IF("Página Web"='03.Muestra'!$D$8:$D$17,ROW('03.Muestra'!$B$8:$B$17)-MIN(ROW('03.Muestra'!$D$8:$D$17))+1,""),ROW()-72)),"")</f>
        <v>6</v>
      </c>
      <c r="B78" s="141" t="str">
        <f aca="false" t="array" ref="B78:B78">IFERROR(INDEX('03.Muestra'!$C$8:$C$17,SMALL(IF("Página Web"='03.Muestra'!$D$8:$D$17,ROW('03.Muestra'!$C$8:$C$17)-MIN(ROW('03.Muestra'!$D$8:$D$17))+1,""),ROW()-72)),"")</f>
        <v>Informe de accesibilidad</v>
      </c>
      <c r="C78" s="141" t="str">
        <f aca="false" t="array" ref="C78:C78">IFERROR(INDEX('03.Muestra'!$F$8:$F$17,SMALL(IF("Página Web"='03.Muestra'!$D$8:$D$17,ROW('03.Muestra'!$F$8:$F$17)-MIN(ROW('03.Muestra'!$D$8:$D$17))+1,""),ROW()-72)),"")</f>
        <v>https://institutodelpelo.com/informe-de-accesibilidad/</v>
      </c>
      <c r="D78" s="114"/>
      <c r="E78" s="75" t="str">
        <f aca="false">IF(D78&lt;&gt;"",IF(AND(B78&lt;&gt;"",C78&lt;&gt;""),"","ERR"),"")</f>
        <v/>
      </c>
      <c r="G78" s="23"/>
      <c r="H78" s="23"/>
      <c r="I78" s="23"/>
      <c r="J78" s="23"/>
      <c r="K78" s="119"/>
    </row>
    <row r="79" customFormat="false" ht="12" hidden="false" customHeight="true" outlineLevel="0" collapsed="false">
      <c r="A79" s="110" t="str">
        <f aca="false" t="array" ref="A79:A79">IFERROR(INDEX('03.Muestra'!$B$8:$B$17,SMALL(IF("Página Web"='03.Muestra'!$D$8:$D$17,ROW('03.Muestra'!$B$8:$B$17)-MIN(ROW('03.Muestra'!$D$8:$D$17))+1,""),ROW()-72)),"")</f>
        <v/>
      </c>
      <c r="B79" s="141" t="str">
        <f aca="false" t="array" ref="B79:B79">IFERROR(INDEX('03.Muestra'!$C$8:$C$17,SMALL(IF("Página Web"='03.Muestra'!$D$8:$D$17,ROW('03.Muestra'!$C$8:$C$17)-MIN(ROW('03.Muestra'!$D$8:$D$17))+1,""),ROW()-72)),"")</f>
        <v/>
      </c>
      <c r="C79" s="141" t="str">
        <f aca="false" t="array" ref="C79:C79">IFERROR(INDEX('03.Muestra'!$F$8:$F$17,SMALL(IF("Página Web"='03.Muestra'!$D$8:$D$17,ROW('03.Muestra'!$F$8:$F$17)-MIN(ROW('03.Muestra'!$D$8:$D$17))+1,""),ROW()-72)),"")</f>
        <v/>
      </c>
      <c r="D79" s="114"/>
      <c r="E79" s="75" t="str">
        <f aca="false">IF(D79&lt;&gt;"",IF(AND(B79&lt;&gt;"",C79&lt;&gt;""),"","ERR"),"")</f>
        <v/>
      </c>
      <c r="F79" s="23"/>
      <c r="G79" s="23"/>
      <c r="H79" s="23"/>
      <c r="I79" s="23"/>
      <c r="J79" s="23"/>
      <c r="K79" s="119"/>
    </row>
    <row r="80" customFormat="false" ht="12" hidden="false" customHeight="true" outlineLevel="0" collapsed="false">
      <c r="A80" s="110" t="str">
        <f aca="false" t="array" ref="A80:A80">IFERROR(INDEX('03.Muestra'!$B$8:$B$17,SMALL(IF("Página Web"='03.Muestra'!$D$8:$D$17,ROW('03.Muestra'!$B$8:$B$17)-MIN(ROW('03.Muestra'!$D$8:$D$17))+1,""),ROW()-72)),"")</f>
        <v/>
      </c>
      <c r="B80" s="141" t="str">
        <f aca="false" t="array" ref="B80:B80">IFERROR(INDEX('03.Muestra'!$C$8:$C$17,SMALL(IF("Página Web"='03.Muestra'!$D$8:$D$17,ROW('03.Muestra'!$C$8:$C$17)-MIN(ROW('03.Muestra'!$D$8:$D$17))+1,""),ROW()-72)),"")</f>
        <v/>
      </c>
      <c r="C80" s="141" t="str">
        <f aca="false" t="array" ref="C80:C80">IFERROR(INDEX('03.Muestra'!$F$8:$F$17,SMALL(IF("Página Web"='03.Muestra'!$D$8:$D$17,ROW('03.Muestra'!$F$8:$F$17)-MIN(ROW('03.Muestra'!$D$8:$D$17))+1,""),ROW()-72)),"")</f>
        <v/>
      </c>
      <c r="D80" s="114"/>
      <c r="E80" s="75" t="str">
        <f aca="false">IF(D80&lt;&gt;"",IF(AND(B80&lt;&gt;"",C80&lt;&gt;""),"","ERR"),"")</f>
        <v/>
      </c>
      <c r="F80" s="23"/>
      <c r="G80" s="23"/>
      <c r="H80" s="23"/>
      <c r="I80" s="23"/>
      <c r="J80" s="23"/>
      <c r="K80" s="119"/>
    </row>
    <row r="81" customFormat="false" ht="12" hidden="false" customHeight="true" outlineLevel="0" collapsed="false">
      <c r="A81" s="110" t="str">
        <f aca="false" t="array" ref="A81:A81">IFERROR(INDEX('03.Muestra'!$B$8:$B$17,SMALL(IF("Página Web"='03.Muestra'!$D$8:$D$17,ROW('03.Muestra'!$B$8:$B$17)-MIN(ROW('03.Muestra'!$D$8:$D$17))+1,""),ROW()-72)),"")</f>
        <v/>
      </c>
      <c r="B81" s="141" t="str">
        <f aca="false" t="array" ref="B81:B81">IFERROR(INDEX('03.Muestra'!$C$8:$C$17,SMALL(IF("Página Web"='03.Muestra'!$D$8:$D$17,ROW('03.Muestra'!$C$8:$C$17)-MIN(ROW('03.Muestra'!$D$8:$D$17))+1,""),ROW()-72)),"")</f>
        <v/>
      </c>
      <c r="C81" s="141" t="str">
        <f aca="false" t="array" ref="C81:C81">IFERROR(INDEX('03.Muestra'!$F$8:$F$17,SMALL(IF("Página Web"='03.Muestra'!$D$8:$D$17,ROW('03.Muestra'!$F$8:$F$17)-MIN(ROW('03.Muestra'!$D$8:$D$17))+1,""),ROW()-72)),"")</f>
        <v/>
      </c>
      <c r="D81" s="114"/>
      <c r="E81" s="75" t="str">
        <f aca="false">IF(D81&lt;&gt;"",IF(AND(B81&lt;&gt;"",C81&lt;&gt;""),"","ERR"),"")</f>
        <v/>
      </c>
      <c r="F81" s="23"/>
      <c r="G81" s="23"/>
      <c r="H81" s="23"/>
      <c r="I81" s="23"/>
      <c r="J81" s="23"/>
      <c r="K81" s="119"/>
    </row>
    <row r="82" customFormat="false" ht="12" hidden="false" customHeight="true" outlineLevel="0" collapsed="false">
      <c r="A82" s="110" t="str">
        <f aca="false" t="array" ref="A82:A82">IFERROR(INDEX('03.Muestra'!$B$8:$B$17,SMALL(IF("Página Web"='03.Muestra'!$D$8:$D$17,ROW('03.Muestra'!$B$8:$B$17)-MIN(ROW('03.Muestra'!$D$8:$D$17))+1,""),ROW()-72)),"")</f>
        <v/>
      </c>
      <c r="B82" s="141" t="str">
        <f aca="false" t="array" ref="B82:B82">IFERROR(INDEX('03.Muestra'!$C$8:$C$17,SMALL(IF("Página Web"='03.Muestra'!$D$8:$D$17,ROW('03.Muestra'!$C$8:$C$17)-MIN(ROW('03.Muestra'!$D$8:$D$17))+1,""),ROW()-72)),"")</f>
        <v/>
      </c>
      <c r="C82" s="141" t="str">
        <f aca="false" t="array" ref="C82:C82">IFERROR(INDEX('03.Muestra'!$F$8:$F$17,SMALL(IF("Página Web"='03.Muestra'!$D$8:$D$17,ROW('03.Muestra'!$F$8:$F$17)-MIN(ROW('03.Muestra'!$D$8:$D$17))+1,""),ROW()-72)),"")</f>
        <v/>
      </c>
      <c r="D82" s="114"/>
      <c r="E82" s="75" t="str">
        <f aca="false">IF(D82&lt;&gt;"",IF(AND(B82&lt;&gt;"",C82&lt;&gt;""),"","ERR"),"")</f>
        <v/>
      </c>
      <c r="F82" s="23"/>
      <c r="G82" s="23"/>
      <c r="H82" s="23"/>
      <c r="I82" s="23"/>
      <c r="J82" s="23"/>
      <c r="K82" s="119"/>
    </row>
    <row r="83" customFormat="false" ht="12" hidden="false" customHeight="true" outlineLevel="0" collapsed="false">
      <c r="A83" s="71"/>
      <c r="B83" s="144"/>
      <c r="C83" s="144"/>
      <c r="D83" s="145"/>
      <c r="E83" s="75"/>
      <c r="F83" s="23"/>
      <c r="G83" s="23"/>
      <c r="H83" s="23"/>
      <c r="I83" s="23"/>
      <c r="J83" s="23"/>
      <c r="K83" s="119"/>
    </row>
    <row r="84" customFormat="false" ht="12" hidden="false" customHeight="true" outlineLevel="0" collapsed="false">
      <c r="A84" s="71"/>
      <c r="B84" s="144"/>
      <c r="C84" s="144"/>
      <c r="D84" s="145"/>
      <c r="E84" s="75"/>
      <c r="F84" s="23"/>
      <c r="G84" s="23"/>
      <c r="H84" s="23"/>
      <c r="I84" s="23"/>
      <c r="J84" s="23"/>
      <c r="K84" s="119"/>
    </row>
    <row r="85" customFormat="false" ht="31.5" hidden="false" customHeight="true" outlineLevel="0" collapsed="false">
      <c r="A85" s="122"/>
      <c r="B85" s="123"/>
      <c r="C85" s="122"/>
      <c r="D85" s="146"/>
      <c r="E85" s="75"/>
      <c r="F85" s="23"/>
      <c r="G85" s="23"/>
      <c r="H85" s="23"/>
      <c r="I85" s="23"/>
      <c r="J85" s="23"/>
      <c r="K85" s="119"/>
    </row>
    <row r="86" customFormat="false" ht="18" hidden="false" customHeight="true" outlineLevel="0" collapsed="false">
      <c r="A86" s="71"/>
      <c r="B86" s="71"/>
      <c r="C86" s="71"/>
      <c r="D86" s="147"/>
      <c r="E86" s="75"/>
      <c r="F86" s="76"/>
      <c r="G86" s="23"/>
      <c r="H86" s="23"/>
      <c r="I86" s="23"/>
      <c r="J86" s="23"/>
      <c r="K86" s="119"/>
    </row>
    <row r="87" customFormat="false" ht="12" hidden="false" customHeight="true" outlineLevel="0" collapsed="false">
      <c r="B87" s="23"/>
      <c r="C87" s="23"/>
      <c r="D87" s="137"/>
      <c r="E87" s="75"/>
      <c r="F87" s="23"/>
      <c r="G87" s="23"/>
      <c r="H87" s="23"/>
      <c r="I87" s="23"/>
      <c r="J87" s="23"/>
      <c r="K87" s="119"/>
    </row>
    <row r="88" customFormat="false" ht="12" hidden="false" customHeight="true" outlineLevel="0" collapsed="false">
      <c r="B88" s="23"/>
      <c r="C88" s="23"/>
      <c r="D88" s="137"/>
      <c r="E88" s="112"/>
      <c r="F88" s="23"/>
      <c r="G88" s="23"/>
      <c r="H88" s="23"/>
      <c r="I88" s="23"/>
      <c r="J88" s="23"/>
      <c r="K88" s="119"/>
    </row>
    <row r="89" customFormat="false" ht="29.25" hidden="false" customHeight="true" outlineLevel="0" collapsed="false">
      <c r="A89" s="105" t="s">
        <v>119</v>
      </c>
      <c r="B89" s="106" t="s">
        <v>105</v>
      </c>
      <c r="C89" s="107" t="s">
        <v>267</v>
      </c>
      <c r="D89" s="139" t="s">
        <v>125</v>
      </c>
      <c r="E89" s="124"/>
      <c r="K89" s="119"/>
    </row>
    <row r="90" customFormat="false" ht="12" hidden="false" customHeight="true" outlineLevel="0" collapsed="false">
      <c r="A90" s="110" t="n">
        <f aca="false" t="array" ref="A90:A90">IFERROR(INDEX('03.Muestra'!$B$8:$B$17,SMALL(IF("Página Web"='03.Muestra'!$D$8:$D$17,ROW('03.Muestra'!$B$8:$B$17)-MIN(ROW('03.Muestra'!$D$8:$D$17))+1,""),ROW()-89)),"")</f>
        <v>1</v>
      </c>
      <c r="B90" s="141" t="str">
        <f aca="false" t="array" ref="B90:B90">IFERROR(INDEX('03.Muestra'!$C$8:$C$17,SMALL(IF("Página Web"='03.Muestra'!$D$8:$D$17,ROW('03.Muestra'!$C$8:$C$17)-MIN(ROW('03.Muestra'!$D$8:$D$17))+1,""),ROW()-89)),"")</f>
        <v>Inicio</v>
      </c>
      <c r="C90" s="141" t="str">
        <f aca="false" t="array" ref="C90:C90">IFERROR(INDEX('03.Muestra'!$F$8:$F$17,SMALL(IF("Página Web"='03.Muestra'!$D$8:$D$17,ROW('03.Muestra'!$F$8:$F$17)-MIN(ROW('03.Muestra'!$D$8:$D$17))+1,""),ROW()-89)),"")</f>
        <v>https://institutodelpelo.com/</v>
      </c>
      <c r="D90" s="114" t="s">
        <v>112</v>
      </c>
      <c r="E90" s="75" t="str">
        <f aca="false">IF(D90&lt;&gt;"",IF(AND(B90&lt;&gt;"",C90&lt;&gt;""),"","ERR"),"")</f>
        <v/>
      </c>
      <c r="F90" s="115" t="s">
        <v>108</v>
      </c>
      <c r="G90" s="100" t="s">
        <v>117</v>
      </c>
      <c r="H90" s="95" t="s">
        <v>112</v>
      </c>
      <c r="I90" s="116" t="s">
        <v>110</v>
      </c>
      <c r="J90" s="117" t="s">
        <v>106</v>
      </c>
      <c r="K90" s="142" t="s">
        <v>116</v>
      </c>
    </row>
    <row r="91" customFormat="false" ht="12" hidden="false" customHeight="true" outlineLevel="0" collapsed="false">
      <c r="A91" s="110" t="n">
        <f aca="false" t="array" ref="A91:A91">IFERROR(INDEX('03.Muestra'!$B$8:$B$17,SMALL(IF("Página Web"='03.Muestra'!$D$8:$D$17,ROW('03.Muestra'!$B$8:$B$17)-MIN(ROW('03.Muestra'!$D$8:$D$17))+1,""),ROW()-89)),"")</f>
        <v>2</v>
      </c>
      <c r="B91" s="141" t="str">
        <f aca="false" t="array" ref="B91:B91">IFERROR(INDEX('03.Muestra'!$C$8:$C$17,SMALL(IF("Página Web"='03.Muestra'!$D$8:$D$17,ROW('03.Muestra'!$C$8:$C$17)-MIN(ROW('03.Muestra'!$D$8:$D$17))+1,""),ROW()-89)),"")</f>
        <v>Nuestro método</v>
      </c>
      <c r="C91" s="141" t="str">
        <f aca="false" t="array" ref="C91:C91">IFERROR(INDEX('03.Muestra'!$F$8:$F$17,SMALL(IF("Página Web"='03.Muestra'!$D$8:$D$17,ROW('03.Muestra'!$F$8:$F$17)-MIN(ROW('03.Muestra'!$D$8:$D$17))+1,""),ROW()-89)),"")</f>
        <v>https://institutodelpelo.com/nuestro-metodo/</v>
      </c>
      <c r="D91" s="114" t="s">
        <v>112</v>
      </c>
      <c r="E91" s="75" t="str">
        <f aca="false">IF(D91&lt;&gt;"",IF(AND(B91&lt;&gt;"",C91&lt;&gt;""),"","ERR"),"")</f>
        <v/>
      </c>
      <c r="F91" s="118" t="n">
        <f aca="true">COUNTIF($D90:INDIRECT("$D" &amp;  SUM(ROW()-1,'03.Muestra'!$D$20)-1),F90)</f>
        <v>0</v>
      </c>
      <c r="G91" s="118" t="n">
        <f aca="true">COUNTIF($D90:INDIRECT("$D" &amp;  SUM(ROW()-1,'03.Muestra'!$D$20)-1),G90)</f>
        <v>0</v>
      </c>
      <c r="H91" s="118" t="n">
        <f aca="true">COUNTIF($D90:INDIRECT("$D" &amp;  SUM(ROW()-1,'03.Muestra'!$D$20)-1),H90)</f>
        <v>5</v>
      </c>
      <c r="I91" s="118" t="n">
        <f aca="true">COUNTIF($D90:INDIRECT("$D" &amp;  SUM(ROW()-1,'03.Muestra'!$D$20)-1),I90)</f>
        <v>0</v>
      </c>
      <c r="J91" s="118" t="n">
        <f aca="true">COUNTIF($D90:INDIRECT("$D" &amp;  SUM(ROW()-1,'03.Muestra'!$D$20)-1),J90)</f>
        <v>0</v>
      </c>
      <c r="K91" s="143" t="n">
        <f aca="true">IF(COUNTIF('03.Muestra'!$D$8:$D$17,"Página Web")=0,0,COUNTBLANK($D90:INDIRECT("$D" &amp;  SUM(ROW()-1,COUNTIF('03.Muestra'!$D$8:$D$17,"Página Web"))-1)))</f>
        <v>1</v>
      </c>
    </row>
    <row r="92" customFormat="false" ht="12" hidden="false" customHeight="true" outlineLevel="0" collapsed="false">
      <c r="A92" s="110" t="n">
        <f aca="false" t="array" ref="A92:A92">IFERROR(INDEX('03.Muestra'!$B$8:$B$17,SMALL(IF("Página Web"='03.Muestra'!$D$8:$D$17,ROW('03.Muestra'!$B$8:$B$17)-MIN(ROW('03.Muestra'!$D$8:$D$17))+1,""),ROW()-89)),"")</f>
        <v>3</v>
      </c>
      <c r="B92" s="141" t="str">
        <f aca="false" t="array" ref="B92:B92">IFERROR(INDEX('03.Muestra'!$C$8:$C$17,SMALL(IF("Página Web"='03.Muestra'!$D$8:$D$17,ROW('03.Muestra'!$C$8:$C$17)-MIN(ROW('03.Muestra'!$D$8:$D$17))+1,""),ROW()-89)),"")</f>
        <v>Contacto</v>
      </c>
      <c r="C92" s="141" t="str">
        <f aca="false" t="array" ref="C92:C92">IFERROR(INDEX('03.Muestra'!$F$8:$F$17,SMALL(IF("Página Web"='03.Muestra'!$D$8:$D$17,ROW('03.Muestra'!$F$8:$F$17)-MIN(ROW('03.Muestra'!$D$8:$D$17))+1,""),ROW()-89)),"")</f>
        <v>https://institutodelpelo.com/contacto/</v>
      </c>
      <c r="D92" s="114" t="s">
        <v>112</v>
      </c>
      <c r="E92" s="75" t="str">
        <f aca="false">IF(D92&lt;&gt;"",IF(AND(B92&lt;&gt;"",C92&lt;&gt;""),"","ERR"),"")</f>
        <v/>
      </c>
      <c r="K92" s="119"/>
    </row>
    <row r="93" customFormat="false" ht="12" hidden="false" customHeight="true" outlineLevel="0" collapsed="false">
      <c r="A93" s="110" t="n">
        <f aca="false" t="array" ref="A93:A93">IFERROR(INDEX('03.Muestra'!$B$8:$B$17,SMALL(IF("Página Web"='03.Muestra'!$D$8:$D$17,ROW('03.Muestra'!$B$8:$B$17)-MIN(ROW('03.Muestra'!$D$8:$D$17))+1,""),ROW()-89)),"")</f>
        <v>4</v>
      </c>
      <c r="B93" s="141" t="str">
        <f aca="false" t="array" ref="B93:B93">IFERROR(INDEX('03.Muestra'!$C$8:$C$17,SMALL(IF("Página Web"='03.Muestra'!$D$8:$D$17,ROW('03.Muestra'!$C$8:$C$17)-MIN(ROW('03.Muestra'!$D$8:$D$17))+1,""),ROW()-89)),"")</f>
        <v>Aviso legal</v>
      </c>
      <c r="C93" s="141" t="str">
        <f aca="false" t="array" ref="C93:C93">IFERROR(INDEX('03.Muestra'!$F$8:$F$17,SMALL(IF("Página Web"='03.Muestra'!$D$8:$D$17,ROW('03.Muestra'!$F$8:$F$17)-MIN(ROW('03.Muestra'!$D$8:$D$17))+1,""),ROW()-89)),"")</f>
        <v>https://institutodelpelo.com/aviso-legal/</v>
      </c>
      <c r="D93" s="114" t="s">
        <v>112</v>
      </c>
      <c r="E93" s="75" t="str">
        <f aca="false">IF(D93&lt;&gt;"",IF(AND(B93&lt;&gt;"",C93&lt;&gt;""),"","ERR"),"")</f>
        <v/>
      </c>
      <c r="G93" s="23"/>
      <c r="H93" s="23"/>
      <c r="I93" s="23"/>
      <c r="J93" s="23"/>
      <c r="K93" s="119"/>
    </row>
    <row r="94" customFormat="false" ht="12" hidden="false" customHeight="true" outlineLevel="0" collapsed="false">
      <c r="A94" s="110" t="n">
        <f aca="false" t="array" ref="A94:A94">IFERROR(INDEX('03.Muestra'!$B$8:$B$17,SMALL(IF("Página Web"='03.Muestra'!$D$8:$D$17,ROW('03.Muestra'!$B$8:$B$17)-MIN(ROW('03.Muestra'!$D$8:$D$17))+1,""),ROW()-89)),"")</f>
        <v>5</v>
      </c>
      <c r="B94" s="141" t="str">
        <f aca="false" t="array" ref="B94:B94">IFERROR(INDEX('03.Muestra'!$C$8:$C$17,SMALL(IF("Página Web"='03.Muestra'!$D$8:$D$17,ROW('03.Muestra'!$C$8:$C$17)-MIN(ROW('03.Muestra'!$D$8:$D$17))+1,""),ROW()-89)),"")</f>
        <v>Política de privacidad</v>
      </c>
      <c r="C94" s="141" t="str">
        <f aca="false" t="array" ref="C94:C94">IFERROR(INDEX('03.Muestra'!$F$8:$F$17,SMALL(IF("Página Web"='03.Muestra'!$D$8:$D$17,ROW('03.Muestra'!$F$8:$F$17)-MIN(ROW('03.Muestra'!$D$8:$D$17))+1,""),ROW()-89)),"")</f>
        <v>https://institutodelpelo.com/politica-de-privacidad/</v>
      </c>
      <c r="D94" s="114" t="s">
        <v>112</v>
      </c>
      <c r="E94" s="75" t="str">
        <f aca="false">IF(D94&lt;&gt;"",IF(AND(B94&lt;&gt;"",C94&lt;&gt;""),"","ERR"),"")</f>
        <v/>
      </c>
      <c r="G94" s="23"/>
      <c r="H94" s="23"/>
      <c r="I94" s="23"/>
      <c r="J94" s="23"/>
      <c r="K94" s="119"/>
    </row>
    <row r="95" customFormat="false" ht="12" hidden="false" customHeight="true" outlineLevel="0" collapsed="false">
      <c r="A95" s="110" t="n">
        <f aca="false" t="array" ref="A95:A95">IFERROR(INDEX('03.Muestra'!$B$8:$B$17,SMALL(IF("Página Web"='03.Muestra'!$D$8:$D$17,ROW('03.Muestra'!$B$8:$B$17)-MIN(ROW('03.Muestra'!$D$8:$D$17))+1,""),ROW()-89)),"")</f>
        <v>6</v>
      </c>
      <c r="B95" s="141" t="str">
        <f aca="false" t="array" ref="B95:B95">IFERROR(INDEX('03.Muestra'!$C$8:$C$17,SMALL(IF("Página Web"='03.Muestra'!$D$8:$D$17,ROW('03.Muestra'!$C$8:$C$17)-MIN(ROW('03.Muestra'!$D$8:$D$17))+1,""),ROW()-89)),"")</f>
        <v>Informe de accesibilidad</v>
      </c>
      <c r="C95" s="141" t="str">
        <f aca="false" t="array" ref="C95:C95">IFERROR(INDEX('03.Muestra'!$F$8:$F$17,SMALL(IF("Página Web"='03.Muestra'!$D$8:$D$17,ROW('03.Muestra'!$F$8:$F$17)-MIN(ROW('03.Muestra'!$D$8:$D$17))+1,""),ROW()-89)),"")</f>
        <v>https://institutodelpelo.com/informe-de-accesibilidad/</v>
      </c>
      <c r="D95" s="114"/>
      <c r="E95" s="75" t="str">
        <f aca="false">IF(D95&lt;&gt;"",IF(AND(B95&lt;&gt;"",C95&lt;&gt;""),"","ERR"),"")</f>
        <v/>
      </c>
      <c r="G95" s="23"/>
      <c r="H95" s="23"/>
      <c r="I95" s="23"/>
      <c r="J95" s="23"/>
      <c r="K95" s="119"/>
    </row>
    <row r="96" customFormat="false" ht="12" hidden="false" customHeight="true" outlineLevel="0" collapsed="false">
      <c r="A96" s="110" t="str">
        <f aca="false" t="array" ref="A96:A96">IFERROR(INDEX('03.Muestra'!$B$8:$B$17,SMALL(IF("Página Web"='03.Muestra'!$D$8:$D$17,ROW('03.Muestra'!$B$8:$B$17)-MIN(ROW('03.Muestra'!$D$8:$D$17))+1,""),ROW()-89)),"")</f>
        <v/>
      </c>
      <c r="B96" s="141" t="str">
        <f aca="false" t="array" ref="B96:B96">IFERROR(INDEX('03.Muestra'!$C$8:$C$17,SMALL(IF("Página Web"='03.Muestra'!$D$8:$D$17,ROW('03.Muestra'!$C$8:$C$17)-MIN(ROW('03.Muestra'!$D$8:$D$17))+1,""),ROW()-89)),"")</f>
        <v/>
      </c>
      <c r="C96" s="141" t="str">
        <f aca="false" t="array" ref="C96:C96">IFERROR(INDEX('03.Muestra'!$F$8:$F$17,SMALL(IF("Página Web"='03.Muestra'!$D$8:$D$17,ROW('03.Muestra'!$F$8:$F$17)-MIN(ROW('03.Muestra'!$D$8:$D$17))+1,""),ROW()-89)),"")</f>
        <v/>
      </c>
      <c r="D96" s="114"/>
      <c r="E96" s="75" t="str">
        <f aca="false">IF(D96&lt;&gt;"",IF(AND(B96&lt;&gt;"",C96&lt;&gt;""),"","ERR"),"")</f>
        <v/>
      </c>
      <c r="F96" s="23"/>
      <c r="G96" s="23"/>
      <c r="H96" s="23"/>
      <c r="I96" s="23"/>
      <c r="J96" s="23"/>
      <c r="K96" s="119"/>
    </row>
    <row r="97" customFormat="false" ht="12" hidden="false" customHeight="true" outlineLevel="0" collapsed="false">
      <c r="A97" s="110" t="str">
        <f aca="false" t="array" ref="A97:A97">IFERROR(INDEX('03.Muestra'!$B$8:$B$17,SMALL(IF("Página Web"='03.Muestra'!$D$8:$D$17,ROW('03.Muestra'!$B$8:$B$17)-MIN(ROW('03.Muestra'!$D$8:$D$17))+1,""),ROW()-89)),"")</f>
        <v/>
      </c>
      <c r="B97" s="141" t="str">
        <f aca="false" t="array" ref="B97:B97">IFERROR(INDEX('03.Muestra'!$C$8:$C$17,SMALL(IF("Página Web"='03.Muestra'!$D$8:$D$17,ROW('03.Muestra'!$C$8:$C$17)-MIN(ROW('03.Muestra'!$D$8:$D$17))+1,""),ROW()-89)),"")</f>
        <v/>
      </c>
      <c r="C97" s="141" t="str">
        <f aca="false" t="array" ref="C97:C97">IFERROR(INDEX('03.Muestra'!$F$8:$F$17,SMALL(IF("Página Web"='03.Muestra'!$D$8:$D$17,ROW('03.Muestra'!$F$8:$F$17)-MIN(ROW('03.Muestra'!$D$8:$D$17))+1,""),ROW()-89)),"")</f>
        <v/>
      </c>
      <c r="D97" s="114"/>
      <c r="E97" s="75" t="str">
        <f aca="false">IF(D97&lt;&gt;"",IF(AND(B97&lt;&gt;"",C97&lt;&gt;""),"","ERR"),"")</f>
        <v/>
      </c>
      <c r="F97" s="23"/>
      <c r="G97" s="23"/>
      <c r="H97" s="23"/>
      <c r="I97" s="23"/>
      <c r="J97" s="23"/>
      <c r="K97" s="119"/>
    </row>
    <row r="98" customFormat="false" ht="12" hidden="false" customHeight="true" outlineLevel="0" collapsed="false">
      <c r="A98" s="110" t="str">
        <f aca="false" t="array" ref="A98:A98">IFERROR(INDEX('03.Muestra'!$B$8:$B$17,SMALL(IF("Página Web"='03.Muestra'!$D$8:$D$17,ROW('03.Muestra'!$B$8:$B$17)-MIN(ROW('03.Muestra'!$D$8:$D$17))+1,""),ROW()-89)),"")</f>
        <v/>
      </c>
      <c r="B98" s="141" t="str">
        <f aca="false" t="array" ref="B98:B98">IFERROR(INDEX('03.Muestra'!$C$8:$C$17,SMALL(IF("Página Web"='03.Muestra'!$D$8:$D$17,ROW('03.Muestra'!$C$8:$C$17)-MIN(ROW('03.Muestra'!$D$8:$D$17))+1,""),ROW()-89)),"")</f>
        <v/>
      </c>
      <c r="C98" s="141" t="str">
        <f aca="false" t="array" ref="C98:C98">IFERROR(INDEX('03.Muestra'!$F$8:$F$17,SMALL(IF("Página Web"='03.Muestra'!$D$8:$D$17,ROW('03.Muestra'!$F$8:$F$17)-MIN(ROW('03.Muestra'!$D$8:$D$17))+1,""),ROW()-89)),"")</f>
        <v/>
      </c>
      <c r="D98" s="114"/>
      <c r="E98" s="75" t="str">
        <f aca="false">IF(D98&lt;&gt;"",IF(AND(B98&lt;&gt;"",C98&lt;&gt;""),"","ERR"),"")</f>
        <v/>
      </c>
      <c r="F98" s="23"/>
      <c r="G98" s="23"/>
      <c r="H98" s="23"/>
      <c r="I98" s="23"/>
      <c r="J98" s="23"/>
      <c r="K98" s="119"/>
    </row>
    <row r="99" customFormat="false" ht="12" hidden="false" customHeight="true" outlineLevel="0" collapsed="false">
      <c r="A99" s="110" t="str">
        <f aca="false" t="array" ref="A99:A99">IFERROR(INDEX('03.Muestra'!$B$8:$B$17,SMALL(IF("Página Web"='03.Muestra'!$D$8:$D$17,ROW('03.Muestra'!$B$8:$B$17)-MIN(ROW('03.Muestra'!$D$8:$D$17))+1,""),ROW()-89)),"")</f>
        <v/>
      </c>
      <c r="B99" s="141" t="str">
        <f aca="false" t="array" ref="B99:B99">IFERROR(INDEX('03.Muestra'!$C$8:$C$17,SMALL(IF("Página Web"='03.Muestra'!$D$8:$D$17,ROW('03.Muestra'!$C$8:$C$17)-MIN(ROW('03.Muestra'!$D$8:$D$17))+1,""),ROW()-89)),"")</f>
        <v/>
      </c>
      <c r="C99" s="141" t="str">
        <f aca="false" t="array" ref="C99:C99">IFERROR(INDEX('03.Muestra'!$F$8:$F$17,SMALL(IF("Página Web"='03.Muestra'!$D$8:$D$17,ROW('03.Muestra'!$F$8:$F$17)-MIN(ROW('03.Muestra'!$D$8:$D$17))+1,""),ROW()-89)),"")</f>
        <v/>
      </c>
      <c r="D99" s="114"/>
      <c r="E99" s="75" t="str">
        <f aca="false">IF(D99&lt;&gt;"",IF(AND(B99&lt;&gt;"",C99&lt;&gt;""),"","ERR"),"")</f>
        <v/>
      </c>
      <c r="F99" s="23"/>
      <c r="G99" s="23"/>
      <c r="H99" s="23"/>
      <c r="I99" s="23"/>
      <c r="J99" s="23"/>
      <c r="K99" s="119"/>
    </row>
    <row r="100" customFormat="false" ht="12" hidden="false" customHeight="true" outlineLevel="0" collapsed="false">
      <c r="A100" s="71"/>
      <c r="B100" s="144"/>
      <c r="C100" s="144"/>
      <c r="D100" s="145"/>
      <c r="E100" s="75"/>
      <c r="F100" s="23"/>
      <c r="G100" s="23"/>
      <c r="H100" s="23"/>
      <c r="I100" s="23"/>
      <c r="J100" s="23"/>
      <c r="K100" s="119"/>
    </row>
    <row r="101" customFormat="false" ht="12" hidden="false" customHeight="true" outlineLevel="0" collapsed="false">
      <c r="A101" s="71"/>
      <c r="B101" s="144"/>
      <c r="C101" s="144"/>
      <c r="D101" s="145"/>
      <c r="E101" s="75"/>
      <c r="F101" s="23"/>
      <c r="G101" s="23"/>
      <c r="H101" s="23"/>
      <c r="I101" s="23"/>
      <c r="J101" s="23"/>
      <c r="K101" s="119"/>
    </row>
    <row r="102" customFormat="false" ht="31.5" hidden="false" customHeight="true" outlineLevel="0" collapsed="false">
      <c r="A102" s="122"/>
      <c r="B102" s="123"/>
      <c r="C102" s="122"/>
      <c r="D102" s="146"/>
      <c r="E102" s="75"/>
      <c r="F102" s="23"/>
      <c r="G102" s="23"/>
      <c r="H102" s="23"/>
      <c r="I102" s="23"/>
      <c r="J102" s="23"/>
      <c r="K102" s="119"/>
    </row>
    <row r="103" customFormat="false" ht="16.5" hidden="false" customHeight="true" outlineLevel="0" collapsed="false">
      <c r="A103" s="71"/>
      <c r="B103" s="71"/>
      <c r="C103" s="71"/>
      <c r="D103" s="147"/>
      <c r="E103" s="75"/>
      <c r="F103" s="76"/>
      <c r="G103" s="23"/>
      <c r="H103" s="23"/>
      <c r="I103" s="23"/>
      <c r="J103" s="23"/>
      <c r="K103" s="119"/>
    </row>
    <row r="104" customFormat="false" ht="12" hidden="false" customHeight="true" outlineLevel="0" collapsed="false">
      <c r="B104" s="23"/>
      <c r="C104" s="23"/>
      <c r="D104" s="137"/>
      <c r="E104" s="75"/>
      <c r="F104" s="23"/>
      <c r="G104" s="23"/>
      <c r="H104" s="23"/>
      <c r="I104" s="23"/>
      <c r="J104" s="23"/>
      <c r="K104" s="119"/>
    </row>
    <row r="105" customFormat="false" ht="12" hidden="false" customHeight="true" outlineLevel="0" collapsed="false">
      <c r="B105" s="23"/>
      <c r="C105" s="23"/>
      <c r="D105" s="137"/>
      <c r="E105" s="112"/>
      <c r="F105" s="23"/>
      <c r="G105" s="23"/>
      <c r="H105" s="23"/>
      <c r="I105" s="23"/>
      <c r="J105" s="23"/>
      <c r="K105" s="119"/>
    </row>
    <row r="106" customFormat="false" ht="29.25" hidden="false" customHeight="true" outlineLevel="0" collapsed="false">
      <c r="A106" s="105" t="s">
        <v>119</v>
      </c>
      <c r="B106" s="106" t="s">
        <v>105</v>
      </c>
      <c r="C106" s="107" t="s">
        <v>268</v>
      </c>
      <c r="D106" s="139" t="s">
        <v>125</v>
      </c>
      <c r="E106" s="124"/>
      <c r="K106" s="119"/>
    </row>
    <row r="107" customFormat="false" ht="12" hidden="false" customHeight="true" outlineLevel="0" collapsed="false">
      <c r="A107" s="110" t="n">
        <f aca="false" t="array" ref="A107:A107">IFERROR(INDEX('03.Muestra'!$B$8:$B$17,SMALL(IF("Página Web"='03.Muestra'!$D$8:$D$17,ROW('03.Muestra'!$B$8:$B$17)-MIN(ROW('03.Muestra'!$D$8:$D$17))+1,""),ROW()-106)),"")</f>
        <v>1</v>
      </c>
      <c r="B107" s="141" t="str">
        <f aca="false" t="array" ref="B107:B107">IFERROR(INDEX('03.Muestra'!$C$8:$C$17,SMALL(IF("Página Web"='03.Muestra'!$D$8:$D$17,ROW('03.Muestra'!$C$8:$C$17)-MIN(ROW('03.Muestra'!$D$8:$D$17))+1,""),ROW()-106)),"")</f>
        <v>Inicio</v>
      </c>
      <c r="C107" s="141" t="str">
        <f aca="false" t="array" ref="C107:C107">IFERROR(INDEX('03.Muestra'!$F$8:$F$17,SMALL(IF("Página Web"='03.Muestra'!$D$8:$D$17,ROW('03.Muestra'!$F$8:$F$17)-MIN(ROW('03.Muestra'!$D$8:$D$17))+1,""),ROW()-106)),"")</f>
        <v>https://institutodelpelo.com/</v>
      </c>
      <c r="D107" s="114" t="s">
        <v>112</v>
      </c>
      <c r="E107" s="75" t="str">
        <f aca="false">IF(D107&lt;&gt;"",IF(AND(B107&lt;&gt;"",C107&lt;&gt;""),"","ERR"),"")</f>
        <v/>
      </c>
      <c r="F107" s="115" t="s">
        <v>108</v>
      </c>
      <c r="G107" s="100" t="s">
        <v>117</v>
      </c>
      <c r="H107" s="95" t="s">
        <v>112</v>
      </c>
      <c r="I107" s="116" t="s">
        <v>110</v>
      </c>
      <c r="J107" s="117" t="s">
        <v>106</v>
      </c>
      <c r="K107" s="142" t="s">
        <v>116</v>
      </c>
    </row>
    <row r="108" customFormat="false" ht="12" hidden="false" customHeight="true" outlineLevel="0" collapsed="false">
      <c r="A108" s="110" t="n">
        <f aca="false" t="array" ref="A108:A108">IFERROR(INDEX('03.Muestra'!$B$8:$B$17,SMALL(IF("Página Web"='03.Muestra'!$D$8:$D$17,ROW('03.Muestra'!$B$8:$B$17)-MIN(ROW('03.Muestra'!$D$8:$D$17))+1,""),ROW()-106)),"")</f>
        <v>2</v>
      </c>
      <c r="B108" s="141" t="str">
        <f aca="false" t="array" ref="B108:B108">IFERROR(INDEX('03.Muestra'!$C$8:$C$17,SMALL(IF("Página Web"='03.Muestra'!$D$8:$D$17,ROW('03.Muestra'!$C$8:$C$17)-MIN(ROW('03.Muestra'!$D$8:$D$17))+1,""),ROW()-106)),"")</f>
        <v>Nuestro método</v>
      </c>
      <c r="C108" s="141" t="str">
        <f aca="false" t="array" ref="C108:C108">IFERROR(INDEX('03.Muestra'!$F$8:$F$17,SMALL(IF("Página Web"='03.Muestra'!$D$8:$D$17,ROW('03.Muestra'!$F$8:$F$17)-MIN(ROW('03.Muestra'!$D$8:$D$17))+1,""),ROW()-106)),"")</f>
        <v>https://institutodelpelo.com/nuestro-metodo/</v>
      </c>
      <c r="D108" s="114" t="s">
        <v>112</v>
      </c>
      <c r="E108" s="75" t="str">
        <f aca="false">IF(D108&lt;&gt;"",IF(AND(B108&lt;&gt;"",C108&lt;&gt;""),"","ERR"),"")</f>
        <v/>
      </c>
      <c r="F108" s="118" t="n">
        <f aca="true">COUNTIF($D107:INDIRECT("$D" &amp;  SUM(ROW()-1,'03.Muestra'!$D$20)-1),F107)</f>
        <v>0</v>
      </c>
      <c r="G108" s="118" t="n">
        <f aca="true">COUNTIF($D107:INDIRECT("$D" &amp;  SUM(ROW()-1,'03.Muestra'!$D$20)-1),G107)</f>
        <v>0</v>
      </c>
      <c r="H108" s="118" t="n">
        <f aca="true">COUNTIF($D107:INDIRECT("$D" &amp;  SUM(ROW()-1,'03.Muestra'!$D$20)-1),H107)</f>
        <v>5</v>
      </c>
      <c r="I108" s="118" t="n">
        <f aca="true">COUNTIF($D107:INDIRECT("$D" &amp;  SUM(ROW()-1,'03.Muestra'!$D$20)-1),I107)</f>
        <v>0</v>
      </c>
      <c r="J108" s="118" t="n">
        <f aca="true">COUNTIF($D107:INDIRECT("$D" &amp;  SUM(ROW()-1,'03.Muestra'!$D$20)-1),J107)</f>
        <v>0</v>
      </c>
      <c r="K108" s="143" t="n">
        <f aca="true">IF(COUNTIF('03.Muestra'!$D$8:$D$17,"Página Web")=0,0,COUNTBLANK($D107:INDIRECT("$D" &amp;  SUM(ROW()-1,COUNTIF('03.Muestra'!$D$8:$D$17,"Página Web"))-1)))</f>
        <v>1</v>
      </c>
    </row>
    <row r="109" customFormat="false" ht="12" hidden="false" customHeight="true" outlineLevel="0" collapsed="false">
      <c r="A109" s="110" t="n">
        <f aca="false" t="array" ref="A109:A109">IFERROR(INDEX('03.Muestra'!$B$8:$B$17,SMALL(IF("Página Web"='03.Muestra'!$D$8:$D$17,ROW('03.Muestra'!$B$8:$B$17)-MIN(ROW('03.Muestra'!$D$8:$D$17))+1,""),ROW()-106)),"")</f>
        <v>3</v>
      </c>
      <c r="B109" s="141" t="str">
        <f aca="false" t="array" ref="B109:B109">IFERROR(INDEX('03.Muestra'!$C$8:$C$17,SMALL(IF("Página Web"='03.Muestra'!$D$8:$D$17,ROW('03.Muestra'!$C$8:$C$17)-MIN(ROW('03.Muestra'!$D$8:$D$17))+1,""),ROW()-106)),"")</f>
        <v>Contacto</v>
      </c>
      <c r="C109" s="141" t="str">
        <f aca="false" t="array" ref="C109:C109">IFERROR(INDEX('03.Muestra'!$F$8:$F$17,SMALL(IF("Página Web"='03.Muestra'!$D$8:$D$17,ROW('03.Muestra'!$F$8:$F$17)-MIN(ROW('03.Muestra'!$D$8:$D$17))+1,""),ROW()-106)),"")</f>
        <v>https://institutodelpelo.com/contacto/</v>
      </c>
      <c r="D109" s="114" t="s">
        <v>112</v>
      </c>
      <c r="E109" s="75" t="str">
        <f aca="false">IF(D109&lt;&gt;"",IF(AND(B109&lt;&gt;"",C109&lt;&gt;""),"","ERR"),"")</f>
        <v/>
      </c>
      <c r="G109" s="23"/>
      <c r="H109" s="23"/>
      <c r="I109" s="23"/>
      <c r="J109" s="23"/>
      <c r="K109" s="119"/>
    </row>
    <row r="110" customFormat="false" ht="12" hidden="false" customHeight="true" outlineLevel="0" collapsed="false">
      <c r="A110" s="110" t="n">
        <f aca="false" t="array" ref="A110:A110">IFERROR(INDEX('03.Muestra'!$B$8:$B$17,SMALL(IF("Página Web"='03.Muestra'!$D$8:$D$17,ROW('03.Muestra'!$B$8:$B$17)-MIN(ROW('03.Muestra'!$D$8:$D$17))+1,""),ROW()-106)),"")</f>
        <v>4</v>
      </c>
      <c r="B110" s="141" t="str">
        <f aca="false" t="array" ref="B110:B110">IFERROR(INDEX('03.Muestra'!$C$8:$C$17,SMALL(IF("Página Web"='03.Muestra'!$D$8:$D$17,ROW('03.Muestra'!$C$8:$C$17)-MIN(ROW('03.Muestra'!$D$8:$D$17))+1,""),ROW()-106)),"")</f>
        <v>Aviso legal</v>
      </c>
      <c r="C110" s="141" t="str">
        <f aca="false" t="array" ref="C110:C110">IFERROR(INDEX('03.Muestra'!$F$8:$F$17,SMALL(IF("Página Web"='03.Muestra'!$D$8:$D$17,ROW('03.Muestra'!$F$8:$F$17)-MIN(ROW('03.Muestra'!$D$8:$D$17))+1,""),ROW()-106)),"")</f>
        <v>https://institutodelpelo.com/aviso-legal/</v>
      </c>
      <c r="D110" s="114" t="s">
        <v>112</v>
      </c>
      <c r="E110" s="75" t="str">
        <f aca="false">IF(D110&lt;&gt;"",IF(AND(B110&lt;&gt;"",C110&lt;&gt;""),"","ERR"),"")</f>
        <v/>
      </c>
      <c r="G110" s="23"/>
      <c r="H110" s="23"/>
      <c r="I110" s="23"/>
      <c r="J110" s="23"/>
      <c r="K110" s="119"/>
    </row>
    <row r="111" customFormat="false" ht="12" hidden="false" customHeight="true" outlineLevel="0" collapsed="false">
      <c r="A111" s="110" t="n">
        <f aca="false" t="array" ref="A111:A111">IFERROR(INDEX('03.Muestra'!$B$8:$B$17,SMALL(IF("Página Web"='03.Muestra'!$D$8:$D$17,ROW('03.Muestra'!$B$8:$B$17)-MIN(ROW('03.Muestra'!$D$8:$D$17))+1,""),ROW()-106)),"")</f>
        <v>5</v>
      </c>
      <c r="B111" s="141" t="str">
        <f aca="false" t="array" ref="B111:B111">IFERROR(INDEX('03.Muestra'!$C$8:$C$17,SMALL(IF("Página Web"='03.Muestra'!$D$8:$D$17,ROW('03.Muestra'!$C$8:$C$17)-MIN(ROW('03.Muestra'!$D$8:$D$17))+1,""),ROW()-106)),"")</f>
        <v>Política de privacidad</v>
      </c>
      <c r="C111" s="141" t="str">
        <f aca="false" t="array" ref="C111:C111">IFERROR(INDEX('03.Muestra'!$F$8:$F$17,SMALL(IF("Página Web"='03.Muestra'!$D$8:$D$17,ROW('03.Muestra'!$F$8:$F$17)-MIN(ROW('03.Muestra'!$D$8:$D$17))+1,""),ROW()-106)),"")</f>
        <v>https://institutodelpelo.com/politica-de-privacidad/</v>
      </c>
      <c r="D111" s="114" t="s">
        <v>112</v>
      </c>
      <c r="E111" s="75" t="str">
        <f aca="false">IF(D111&lt;&gt;"",IF(AND(B111&lt;&gt;"",C111&lt;&gt;""),"","ERR"),"")</f>
        <v/>
      </c>
      <c r="G111" s="23"/>
      <c r="H111" s="23"/>
      <c r="I111" s="23"/>
      <c r="J111" s="23"/>
      <c r="K111" s="119"/>
    </row>
    <row r="112" customFormat="false" ht="12" hidden="false" customHeight="true" outlineLevel="0" collapsed="false">
      <c r="A112" s="110" t="n">
        <f aca="false" t="array" ref="A112:A112">IFERROR(INDEX('03.Muestra'!$B$8:$B$17,SMALL(IF("Página Web"='03.Muestra'!$D$8:$D$17,ROW('03.Muestra'!$B$8:$B$17)-MIN(ROW('03.Muestra'!$D$8:$D$17))+1,""),ROW()-106)),"")</f>
        <v>6</v>
      </c>
      <c r="B112" s="141" t="str">
        <f aca="false" t="array" ref="B112:B112">IFERROR(INDEX('03.Muestra'!$C$8:$C$17,SMALL(IF("Página Web"='03.Muestra'!$D$8:$D$17,ROW('03.Muestra'!$C$8:$C$17)-MIN(ROW('03.Muestra'!$D$8:$D$17))+1,""),ROW()-106)),"")</f>
        <v>Informe de accesibilidad</v>
      </c>
      <c r="C112" s="141" t="str">
        <f aca="false" t="array" ref="C112:C112">IFERROR(INDEX('03.Muestra'!$F$8:$F$17,SMALL(IF("Página Web"='03.Muestra'!$D$8:$D$17,ROW('03.Muestra'!$F$8:$F$17)-MIN(ROW('03.Muestra'!$D$8:$D$17))+1,""),ROW()-106)),"")</f>
        <v>https://institutodelpelo.com/informe-de-accesibilidad/</v>
      </c>
      <c r="D112" s="114"/>
      <c r="E112" s="75" t="str">
        <f aca="false">IF(D112&lt;&gt;"",IF(AND(B112&lt;&gt;"",C112&lt;&gt;""),"","ERR"),"")</f>
        <v/>
      </c>
      <c r="G112" s="23"/>
      <c r="H112" s="23"/>
      <c r="I112" s="23"/>
      <c r="J112" s="23"/>
      <c r="K112" s="119"/>
    </row>
    <row r="113" customFormat="false" ht="12" hidden="false" customHeight="true" outlineLevel="0" collapsed="false">
      <c r="A113" s="110" t="str">
        <f aca="false" t="array" ref="A113:A113">IFERROR(INDEX('03.Muestra'!$B$8:$B$17,SMALL(IF("Página Web"='03.Muestra'!$D$8:$D$17,ROW('03.Muestra'!$B$8:$B$17)-MIN(ROW('03.Muestra'!$D$8:$D$17))+1,""),ROW()-106)),"")</f>
        <v/>
      </c>
      <c r="B113" s="141" t="str">
        <f aca="false" t="array" ref="B113:B113">IFERROR(INDEX('03.Muestra'!$C$8:$C$17,SMALL(IF("Página Web"='03.Muestra'!$D$8:$D$17,ROW('03.Muestra'!$C$8:$C$17)-MIN(ROW('03.Muestra'!$D$8:$D$17))+1,""),ROW()-106)),"")</f>
        <v/>
      </c>
      <c r="C113" s="141" t="str">
        <f aca="false" t="array" ref="C113:C113">IFERROR(INDEX('03.Muestra'!$F$8:$F$17,SMALL(IF("Página Web"='03.Muestra'!$D$8:$D$17,ROW('03.Muestra'!$F$8:$F$17)-MIN(ROW('03.Muestra'!$D$8:$D$17))+1,""),ROW()-106)),"")</f>
        <v/>
      </c>
      <c r="D113" s="114"/>
      <c r="E113" s="75" t="str">
        <f aca="false">IF(D113&lt;&gt;"",IF(AND(B113&lt;&gt;"",C113&lt;&gt;""),"","ERR"),"")</f>
        <v/>
      </c>
      <c r="F113" s="23"/>
      <c r="G113" s="23"/>
      <c r="H113" s="23"/>
      <c r="I113" s="23"/>
      <c r="J113" s="23"/>
      <c r="K113" s="119"/>
    </row>
    <row r="114" customFormat="false" ht="12" hidden="false" customHeight="true" outlineLevel="0" collapsed="false">
      <c r="A114" s="110" t="str">
        <f aca="false" t="array" ref="A114:A114">IFERROR(INDEX('03.Muestra'!$B$8:$B$17,SMALL(IF("Página Web"='03.Muestra'!$D$8:$D$17,ROW('03.Muestra'!$B$8:$B$17)-MIN(ROW('03.Muestra'!$D$8:$D$17))+1,""),ROW()-106)),"")</f>
        <v/>
      </c>
      <c r="B114" s="141" t="str">
        <f aca="false" t="array" ref="B114:B114">IFERROR(INDEX('03.Muestra'!$C$8:$C$17,SMALL(IF("Página Web"='03.Muestra'!$D$8:$D$17,ROW('03.Muestra'!$C$8:$C$17)-MIN(ROW('03.Muestra'!$D$8:$D$17))+1,""),ROW()-106)),"")</f>
        <v/>
      </c>
      <c r="C114" s="141" t="str">
        <f aca="false" t="array" ref="C114:C114">IFERROR(INDEX('03.Muestra'!$F$8:$F$17,SMALL(IF("Página Web"='03.Muestra'!$D$8:$D$17,ROW('03.Muestra'!$F$8:$F$17)-MIN(ROW('03.Muestra'!$D$8:$D$17))+1,""),ROW()-106)),"")</f>
        <v/>
      </c>
      <c r="D114" s="114"/>
      <c r="E114" s="75" t="str">
        <f aca="false">IF(D114&lt;&gt;"",IF(AND(B114&lt;&gt;"",C114&lt;&gt;""),"","ERR"),"")</f>
        <v/>
      </c>
      <c r="F114" s="23"/>
      <c r="G114" s="23"/>
      <c r="H114" s="23"/>
      <c r="I114" s="23"/>
      <c r="J114" s="23"/>
      <c r="K114" s="119"/>
    </row>
    <row r="115" customFormat="false" ht="12" hidden="false" customHeight="true" outlineLevel="0" collapsed="false">
      <c r="A115" s="110" t="str">
        <f aca="false" t="array" ref="A115:A115">IFERROR(INDEX('03.Muestra'!$B$8:$B$17,SMALL(IF("Página Web"='03.Muestra'!$D$8:$D$17,ROW('03.Muestra'!$B$8:$B$17)-MIN(ROW('03.Muestra'!$D$8:$D$17))+1,""),ROW()-106)),"")</f>
        <v/>
      </c>
      <c r="B115" s="141" t="str">
        <f aca="false" t="array" ref="B115:B115">IFERROR(INDEX('03.Muestra'!$C$8:$C$17,SMALL(IF("Página Web"='03.Muestra'!$D$8:$D$17,ROW('03.Muestra'!$C$8:$C$17)-MIN(ROW('03.Muestra'!$D$8:$D$17))+1,""),ROW()-106)),"")</f>
        <v/>
      </c>
      <c r="C115" s="141" t="str">
        <f aca="false" t="array" ref="C115:C115">IFERROR(INDEX('03.Muestra'!$F$8:$F$17,SMALL(IF("Página Web"='03.Muestra'!$D$8:$D$17,ROW('03.Muestra'!$F$8:$F$17)-MIN(ROW('03.Muestra'!$D$8:$D$17))+1,""),ROW()-106)),"")</f>
        <v/>
      </c>
      <c r="D115" s="114"/>
      <c r="E115" s="75" t="str">
        <f aca="false">IF(D115&lt;&gt;"",IF(AND(B115&lt;&gt;"",C115&lt;&gt;""),"","ERR"),"")</f>
        <v/>
      </c>
      <c r="F115" s="23"/>
      <c r="G115" s="23"/>
      <c r="H115" s="23"/>
      <c r="I115" s="23"/>
      <c r="J115" s="23"/>
      <c r="K115" s="119"/>
    </row>
    <row r="116" customFormat="false" ht="12" hidden="false" customHeight="true" outlineLevel="0" collapsed="false">
      <c r="A116" s="110" t="str">
        <f aca="false" t="array" ref="A116:A116">IFERROR(INDEX('03.Muestra'!$B$8:$B$17,SMALL(IF("Página Web"='03.Muestra'!$D$8:$D$17,ROW('03.Muestra'!$B$8:$B$17)-MIN(ROW('03.Muestra'!$D$8:$D$17))+1,""),ROW()-106)),"")</f>
        <v/>
      </c>
      <c r="B116" s="141" t="str">
        <f aca="false" t="array" ref="B116:B116">IFERROR(INDEX('03.Muestra'!$C$8:$C$17,SMALL(IF("Página Web"='03.Muestra'!$D$8:$D$17,ROW('03.Muestra'!$C$8:$C$17)-MIN(ROW('03.Muestra'!$D$8:$D$17))+1,""),ROW()-106)),"")</f>
        <v/>
      </c>
      <c r="C116" s="141" t="str">
        <f aca="false" t="array" ref="C116:C116">IFERROR(INDEX('03.Muestra'!$F$8:$F$17,SMALL(IF("Página Web"='03.Muestra'!$D$8:$D$17,ROW('03.Muestra'!$F$8:$F$17)-MIN(ROW('03.Muestra'!$D$8:$D$17))+1,""),ROW()-106)),"")</f>
        <v/>
      </c>
      <c r="D116" s="114"/>
      <c r="E116" s="75" t="str">
        <f aca="false">IF(D116&lt;&gt;"",IF(AND(B116&lt;&gt;"",C116&lt;&gt;""),"","ERR"),"")</f>
        <v/>
      </c>
      <c r="F116" s="23"/>
      <c r="G116" s="23"/>
      <c r="H116" s="23"/>
      <c r="I116" s="23"/>
      <c r="J116" s="23"/>
      <c r="K116" s="119"/>
    </row>
  </sheetData>
  <sheetProtection algorithmName="SHA-512" hashValue="HzggrRZ6vrMONXYotonZUwdKH2BlREtTokd/hDS9fiZmr038ww5mONUDo+/nidr3Kstbu/IUk4BVD50VKB15lw==" saltValue="qTP+DmrSPpx3X1eHG8mq3w==" spinCount="100000" sheet="true" objects="true" scenarios="true"/>
  <mergeCells count="4">
    <mergeCell ref="B8:M8"/>
    <mergeCell ref="B9:M9"/>
    <mergeCell ref="B11:C11"/>
    <mergeCell ref="F17:J20"/>
  </mergeCells>
  <conditionalFormatting sqref="D11:D103">
    <cfRule type="cellIs" priority="2" operator="equal" aboveAverage="0" equalAverage="0" bottom="0" percent="0" rank="0" text="" dxfId="3">
      <formula>"-"</formula>
    </cfRule>
  </conditionalFormatting>
  <conditionalFormatting sqref="D107:D116">
    <cfRule type="expression" priority="3" aboveAverage="0" equalAverage="0" bottom="0" percent="0" rank="0" text="" dxfId="4">
      <formula>ISBLANK(D107)</formula>
    </cfRule>
    <cfRule type="cellIs" priority="4" operator="equal" aboveAverage="0" equalAverage="0" bottom="0" percent="0" rank="0" text="" dxfId="5">
      <formula>"Pasa"</formula>
    </cfRule>
    <cfRule type="cellIs" priority="5" operator="equal" aboveAverage="0" equalAverage="0" bottom="0" percent="0" rank="0" text="" dxfId="6">
      <formula>"Falla"</formula>
    </cfRule>
    <cfRule type="cellIs" priority="6" operator="equal" aboveAverage="0" equalAverage="0" bottom="0" percent="0" rank="0" text="" dxfId="0">
      <formula>"N/A"</formula>
    </cfRule>
    <cfRule type="cellIs" priority="7" operator="equal" aboveAverage="0" equalAverage="0" bottom="0" percent="0" rank="0" text="" dxfId="7">
      <formula>"N/T"</formula>
    </cfRule>
    <cfRule type="cellIs" priority="8" operator="equal" aboveAverage="0" equalAverage="0" bottom="0" percent="0" rank="0" text="" dxfId="8">
      <formula>"N/D"</formula>
    </cfRule>
    <cfRule type="expression" priority="9" aboveAverage="0" equalAverage="0" bottom="0" percent="0" rank="0" text="" dxfId="4">
      <formula>ISBLANK(D107)</formula>
    </cfRule>
    <cfRule type="cellIs" priority="10" operator="equal" aboveAverage="0" equalAverage="0" bottom="0" percent="0" rank="0" text="" dxfId="5">
      <formula>"Pasa"</formula>
    </cfRule>
    <cfRule type="cellIs" priority="11" operator="equal" aboveAverage="0" equalAverage="0" bottom="0" percent="0" rank="0" text="" dxfId="6">
      <formula>"Falla"</formula>
    </cfRule>
    <cfRule type="cellIs" priority="12" operator="equal" aboveAverage="0" equalAverage="0" bottom="0" percent="0" rank="0" text="" dxfId="0">
      <formula>"N/A"</formula>
    </cfRule>
    <cfRule type="cellIs" priority="13" operator="equal" aboveAverage="0" equalAverage="0" bottom="0" percent="0" rank="0" text="" dxfId="7">
      <formula>"N/T"</formula>
    </cfRule>
    <cfRule type="cellIs" priority="14" operator="equal" aboveAverage="0" equalAverage="0" bottom="0" percent="0" rank="0" text="" dxfId="8">
      <formula>"N/D"</formula>
    </cfRule>
    <cfRule type="expression" priority="15" aboveAverage="0" equalAverage="0" bottom="0" percent="0" rank="0" text="" dxfId="4">
      <formula>ISBLANK(D107)</formula>
    </cfRule>
    <cfRule type="cellIs" priority="16" operator="equal" aboveAverage="0" equalAverage="0" bottom="0" percent="0" rank="0" text="" dxfId="5">
      <formula>"Pasa"</formula>
    </cfRule>
    <cfRule type="cellIs" priority="17" operator="equal" aboveAverage="0" equalAverage="0" bottom="0" percent="0" rank="0" text="" dxfId="6">
      <formula>"Falla"</formula>
    </cfRule>
    <cfRule type="cellIs" priority="18" operator="equal" aboveAverage="0" equalAverage="0" bottom="0" percent="0" rank="0" text="" dxfId="0">
      <formula>"N/A"</formula>
    </cfRule>
    <cfRule type="cellIs" priority="19" operator="equal" aboveAverage="0" equalAverage="0" bottom="0" percent="0" rank="0" text="" dxfId="7">
      <formula>"N/T"</formula>
    </cfRule>
    <cfRule type="cellIs" priority="20" operator="equal" aboveAverage="0" equalAverage="0" bottom="0" percent="0" rank="0" text="" dxfId="8">
      <formula>"N/D"</formula>
    </cfRule>
    <cfRule type="expression" priority="21" aboveAverage="0" equalAverage="0" bottom="0" percent="0" rank="0" text="" dxfId="4">
      <formula>ISBLANK(D107)</formula>
    </cfRule>
    <cfRule type="cellIs" priority="22" operator="equal" aboveAverage="0" equalAverage="0" bottom="0" percent="0" rank="0" text="" dxfId="5">
      <formula>"Pasa"</formula>
    </cfRule>
    <cfRule type="cellIs" priority="23" operator="equal" aboveAverage="0" equalAverage="0" bottom="0" percent="0" rank="0" text="" dxfId="6">
      <formula>"Falla"</formula>
    </cfRule>
    <cfRule type="cellIs" priority="24" operator="equal" aboveAverage="0" equalAverage="0" bottom="0" percent="0" rank="0" text="" dxfId="0">
      <formula>"N/A"</formula>
    </cfRule>
    <cfRule type="cellIs" priority="25" operator="equal" aboveAverage="0" equalAverage="0" bottom="0" percent="0" rank="0" text="" dxfId="7">
      <formula>"N/T"</formula>
    </cfRule>
    <cfRule type="cellIs" priority="26" operator="equal" aboveAverage="0" equalAverage="0" bottom="0" percent="0" rank="0" text="" dxfId="8">
      <formula>"N/D"</formula>
    </cfRule>
  </conditionalFormatting>
  <conditionalFormatting sqref="D90:D99">
    <cfRule type="expression" priority="27" aboveAverage="0" equalAverage="0" bottom="0" percent="0" rank="0" text="" dxfId="4">
      <formula>ISBLANK(D90)</formula>
    </cfRule>
    <cfRule type="cellIs" priority="28" operator="equal" aboveAverage="0" equalAverage="0" bottom="0" percent="0" rank="0" text="" dxfId="5">
      <formula>"Pasa"</formula>
    </cfRule>
    <cfRule type="cellIs" priority="29" operator="equal" aboveAverage="0" equalAverage="0" bottom="0" percent="0" rank="0" text="" dxfId="6">
      <formula>"Falla"</formula>
    </cfRule>
    <cfRule type="cellIs" priority="30" operator="equal" aboveAverage="0" equalAverage="0" bottom="0" percent="0" rank="0" text="" dxfId="0">
      <formula>"N/A"</formula>
    </cfRule>
    <cfRule type="cellIs" priority="31" operator="equal" aboveAverage="0" equalAverage="0" bottom="0" percent="0" rank="0" text="" dxfId="7">
      <formula>"N/T"</formula>
    </cfRule>
    <cfRule type="cellIs" priority="32" operator="equal" aboveAverage="0" equalAverage="0" bottom="0" percent="0" rank="0" text="" dxfId="8">
      <formula>"N/D"</formula>
    </cfRule>
    <cfRule type="expression" priority="33" aboveAverage="0" equalAverage="0" bottom="0" percent="0" rank="0" text="" dxfId="4">
      <formula>ISBLANK(D90)</formula>
    </cfRule>
    <cfRule type="cellIs" priority="34" operator="equal" aboveAverage="0" equalAverage="0" bottom="0" percent="0" rank="0" text="" dxfId="5">
      <formula>"Pasa"</formula>
    </cfRule>
    <cfRule type="cellIs" priority="35" operator="equal" aboveAverage="0" equalAverage="0" bottom="0" percent="0" rank="0" text="" dxfId="6">
      <formula>"Falla"</formula>
    </cfRule>
    <cfRule type="cellIs" priority="36" operator="equal" aboveAverage="0" equalAverage="0" bottom="0" percent="0" rank="0" text="" dxfId="0">
      <formula>"N/A"</formula>
    </cfRule>
    <cfRule type="cellIs" priority="37" operator="equal" aboveAverage="0" equalAverage="0" bottom="0" percent="0" rank="0" text="" dxfId="7">
      <formula>"N/T"</formula>
    </cfRule>
    <cfRule type="cellIs" priority="38" operator="equal" aboveAverage="0" equalAverage="0" bottom="0" percent="0" rank="0" text="" dxfId="8">
      <formula>"N/D"</formula>
    </cfRule>
  </conditionalFormatting>
  <conditionalFormatting sqref="D73:D82">
    <cfRule type="expression" priority="39" aboveAverage="0" equalAverage="0" bottom="0" percent="0" rank="0" text="" dxfId="4">
      <formula>ISBLANK(D73)</formula>
    </cfRule>
    <cfRule type="cellIs" priority="40" operator="equal" aboveAverage="0" equalAverage="0" bottom="0" percent="0" rank="0" text="" dxfId="5">
      <formula>"Pasa"</formula>
    </cfRule>
    <cfRule type="cellIs" priority="41" operator="equal" aboveAverage="0" equalAverage="0" bottom="0" percent="0" rank="0" text="" dxfId="6">
      <formula>"Falla"</formula>
    </cfRule>
    <cfRule type="cellIs" priority="42" operator="equal" aboveAverage="0" equalAverage="0" bottom="0" percent="0" rank="0" text="" dxfId="0">
      <formula>"N/A"</formula>
    </cfRule>
    <cfRule type="cellIs" priority="43" operator="equal" aboveAverage="0" equalAverage="0" bottom="0" percent="0" rank="0" text="" dxfId="7">
      <formula>"N/T"</formula>
    </cfRule>
    <cfRule type="cellIs" priority="44" operator="equal" aboveAverage="0" equalAverage="0" bottom="0" percent="0" rank="0" text="" dxfId="8">
      <formula>"N/D"</formula>
    </cfRule>
    <cfRule type="expression" priority="45" aboveAverage="0" equalAverage="0" bottom="0" percent="0" rank="0" text="" dxfId="4">
      <formula>ISBLANK(D73)</formula>
    </cfRule>
    <cfRule type="cellIs" priority="46" operator="equal" aboveAverage="0" equalAverage="0" bottom="0" percent="0" rank="0" text="" dxfId="5">
      <formula>"Pasa"</formula>
    </cfRule>
    <cfRule type="cellIs" priority="47" operator="equal" aboveAverage="0" equalAverage="0" bottom="0" percent="0" rank="0" text="" dxfId="6">
      <formula>"Falla"</formula>
    </cfRule>
    <cfRule type="cellIs" priority="48" operator="equal" aboveAverage="0" equalAverage="0" bottom="0" percent="0" rank="0" text="" dxfId="0">
      <formula>"N/A"</formula>
    </cfRule>
    <cfRule type="cellIs" priority="49" operator="equal" aboveAverage="0" equalAverage="0" bottom="0" percent="0" rank="0" text="" dxfId="7">
      <formula>"N/T"</formula>
    </cfRule>
    <cfRule type="cellIs" priority="50" operator="equal" aboveAverage="0" equalAverage="0" bottom="0" percent="0" rank="0" text="" dxfId="8">
      <formula>"N/D"</formula>
    </cfRule>
  </conditionalFormatting>
  <conditionalFormatting sqref="D56:D65">
    <cfRule type="expression" priority="51" aboveAverage="0" equalAverage="0" bottom="0" percent="0" rank="0" text="" dxfId="4">
      <formula>ISBLANK(D56)</formula>
    </cfRule>
    <cfRule type="cellIs" priority="52" operator="equal" aboveAverage="0" equalAverage="0" bottom="0" percent="0" rank="0" text="" dxfId="5">
      <formula>"Pasa"</formula>
    </cfRule>
    <cfRule type="cellIs" priority="53" operator="equal" aboveAverage="0" equalAverage="0" bottom="0" percent="0" rank="0" text="" dxfId="6">
      <formula>"Falla"</formula>
    </cfRule>
    <cfRule type="cellIs" priority="54" operator="equal" aboveAverage="0" equalAverage="0" bottom="0" percent="0" rank="0" text="" dxfId="0">
      <formula>"N/A"</formula>
    </cfRule>
    <cfRule type="cellIs" priority="55" operator="equal" aboveAverage="0" equalAverage="0" bottom="0" percent="0" rank="0" text="" dxfId="7">
      <formula>"N/T"</formula>
    </cfRule>
    <cfRule type="cellIs" priority="56" operator="equal" aboveAverage="0" equalAverage="0" bottom="0" percent="0" rank="0" text="" dxfId="8">
      <formula>"N/D"</formula>
    </cfRule>
    <cfRule type="expression" priority="57" aboveAverage="0" equalAverage="0" bottom="0" percent="0" rank="0" text="" dxfId="4">
      <formula>ISBLANK(D56)</formula>
    </cfRule>
    <cfRule type="cellIs" priority="58" operator="equal" aboveAverage="0" equalAverage="0" bottom="0" percent="0" rank="0" text="" dxfId="5">
      <formula>"Pasa"</formula>
    </cfRule>
    <cfRule type="cellIs" priority="59" operator="equal" aboveAverage="0" equalAverage="0" bottom="0" percent="0" rank="0" text="" dxfId="6">
      <formula>"Falla"</formula>
    </cfRule>
    <cfRule type="cellIs" priority="60" operator="equal" aboveAverage="0" equalAverage="0" bottom="0" percent="0" rank="0" text="" dxfId="0">
      <formula>"N/A"</formula>
    </cfRule>
    <cfRule type="cellIs" priority="61" operator="equal" aboveAverage="0" equalAverage="0" bottom="0" percent="0" rank="0" text="" dxfId="7">
      <formula>"N/T"</formula>
    </cfRule>
    <cfRule type="cellIs" priority="62" operator="equal" aboveAverage="0" equalAverage="0" bottom="0" percent="0" rank="0" text="" dxfId="8">
      <formula>"N/D"</formula>
    </cfRule>
  </conditionalFormatting>
  <conditionalFormatting sqref="D39:D48">
    <cfRule type="expression" priority="63" aboveAverage="0" equalAverage="0" bottom="0" percent="0" rank="0" text="" dxfId="4">
      <formula>ISBLANK(D39)</formula>
    </cfRule>
    <cfRule type="cellIs" priority="64" operator="equal" aboveAverage="0" equalAverage="0" bottom="0" percent="0" rank="0" text="" dxfId="5">
      <formula>"Pasa"</formula>
    </cfRule>
    <cfRule type="cellIs" priority="65" operator="equal" aboveAverage="0" equalAverage="0" bottom="0" percent="0" rank="0" text="" dxfId="6">
      <formula>"Falla"</formula>
    </cfRule>
    <cfRule type="cellIs" priority="66" operator="equal" aboveAverage="0" equalAverage="0" bottom="0" percent="0" rank="0" text="" dxfId="0">
      <formula>"N/A"</formula>
    </cfRule>
    <cfRule type="cellIs" priority="67" operator="equal" aboveAverage="0" equalAverage="0" bottom="0" percent="0" rank="0" text="" dxfId="7">
      <formula>"N/T"</formula>
    </cfRule>
    <cfRule type="cellIs" priority="68" operator="equal" aboveAverage="0" equalAverage="0" bottom="0" percent="0" rank="0" text="" dxfId="8">
      <formula>"N/D"</formula>
    </cfRule>
    <cfRule type="expression" priority="69" aboveAverage="0" equalAverage="0" bottom="0" percent="0" rank="0" text="" dxfId="4">
      <formula>ISBLANK(D39)</formula>
    </cfRule>
    <cfRule type="cellIs" priority="70" operator="equal" aboveAverage="0" equalAverage="0" bottom="0" percent="0" rank="0" text="" dxfId="5">
      <formula>"Pasa"</formula>
    </cfRule>
    <cfRule type="cellIs" priority="71" operator="equal" aboveAverage="0" equalAverage="0" bottom="0" percent="0" rank="0" text="" dxfId="6">
      <formula>"Falla"</formula>
    </cfRule>
    <cfRule type="cellIs" priority="72" operator="equal" aboveAverage="0" equalAverage="0" bottom="0" percent="0" rank="0" text="" dxfId="0">
      <formula>"N/A"</formula>
    </cfRule>
    <cfRule type="cellIs" priority="73" operator="equal" aboveAverage="0" equalAverage="0" bottom="0" percent="0" rank="0" text="" dxfId="7">
      <formula>"N/T"</formula>
    </cfRule>
    <cfRule type="cellIs" priority="74" operator="equal" aboveAverage="0" equalAverage="0" bottom="0" percent="0" rank="0" text="" dxfId="8">
      <formula>"N/D"</formula>
    </cfRule>
  </conditionalFormatting>
  <conditionalFormatting sqref="N13:N14">
    <cfRule type="expression" priority="75" aboveAverage="0" equalAverage="0" bottom="0" percent="0" rank="0" text="" dxfId="4">
      <formula>ISBLANK(N13)</formula>
    </cfRule>
    <cfRule type="cellIs" priority="76" operator="equal" aboveAverage="0" equalAverage="0" bottom="0" percent="0" rank="0" text="" dxfId="5">
      <formula>"Pasa"</formula>
    </cfRule>
    <cfRule type="cellIs" priority="77" operator="equal" aboveAverage="0" equalAverage="0" bottom="0" percent="0" rank="0" text="" dxfId="6">
      <formula>"Falla"</formula>
    </cfRule>
    <cfRule type="cellIs" priority="78" operator="equal" aboveAverage="0" equalAverage="0" bottom="0" percent="0" rank="0" text="" dxfId="0">
      <formula>"N/A"</formula>
    </cfRule>
    <cfRule type="cellIs" priority="79" operator="equal" aboveAverage="0" equalAverage="0" bottom="0" percent="0" rank="0" text="" dxfId="7">
      <formula>"N/T"</formula>
    </cfRule>
    <cfRule type="cellIs" priority="80" operator="equal" aboveAverage="0" equalAverage="0" bottom="0" percent="0" rank="0" text="" dxfId="8">
      <formula>"N/D"</formula>
    </cfRule>
  </conditionalFormatting>
  <conditionalFormatting sqref="D90:D101">
    <cfRule type="expression" priority="81" aboveAverage="0" equalAverage="0" bottom="0" percent="0" rank="0" text="" dxfId="4">
      <formula>ISBLANK(D90)</formula>
    </cfRule>
    <cfRule type="cellIs" priority="82" operator="equal" aboveAverage="0" equalAverage="0" bottom="0" percent="0" rank="0" text="" dxfId="5">
      <formula>"Pasa"</formula>
    </cfRule>
    <cfRule type="cellIs" priority="83" operator="equal" aboveAverage="0" equalAverage="0" bottom="0" percent="0" rank="0" text="" dxfId="6">
      <formula>"Falla"</formula>
    </cfRule>
    <cfRule type="cellIs" priority="84" operator="equal" aboveAverage="0" equalAverage="0" bottom="0" percent="0" rank="0" text="" dxfId="0">
      <formula>"N/A"</formula>
    </cfRule>
    <cfRule type="cellIs" priority="85" operator="equal" aboveAverage="0" equalAverage="0" bottom="0" percent="0" rank="0" text="" dxfId="7">
      <formula>"N/T"</formula>
    </cfRule>
    <cfRule type="cellIs" priority="86" operator="equal" aboveAverage="0" equalAverage="0" bottom="0" percent="0" rank="0" text="" dxfId="8">
      <formula>"N/D"</formula>
    </cfRule>
    <cfRule type="expression" priority="87" aboveAverage="0" equalAverage="0" bottom="0" percent="0" rank="0" text="" dxfId="4">
      <formula>ISBLANK(D90)</formula>
    </cfRule>
    <cfRule type="cellIs" priority="88" operator="equal" aboveAverage="0" equalAverage="0" bottom="0" percent="0" rank="0" text="" dxfId="5">
      <formula>"Pasa"</formula>
    </cfRule>
    <cfRule type="cellIs" priority="89" operator="equal" aboveAverage="0" equalAverage="0" bottom="0" percent="0" rank="0" text="" dxfId="6">
      <formula>"Falla"</formula>
    </cfRule>
    <cfRule type="cellIs" priority="90" operator="equal" aboveAverage="0" equalAverage="0" bottom="0" percent="0" rank="0" text="" dxfId="0">
      <formula>"N/A"</formula>
    </cfRule>
    <cfRule type="cellIs" priority="91" operator="equal" aboveAverage="0" equalAverage="0" bottom="0" percent="0" rank="0" text="" dxfId="7">
      <formula>"N/T"</formula>
    </cfRule>
    <cfRule type="cellIs" priority="92" operator="equal" aboveAverage="0" equalAverage="0" bottom="0" percent="0" rank="0" text="" dxfId="8">
      <formula>"N/D"</formula>
    </cfRule>
  </conditionalFormatting>
  <conditionalFormatting sqref="D56:D67">
    <cfRule type="expression" priority="93" aboveAverage="0" equalAverage="0" bottom="0" percent="0" rank="0" text="" dxfId="4">
      <formula>ISBLANK(D56)</formula>
    </cfRule>
    <cfRule type="cellIs" priority="94" operator="equal" aboveAverage="0" equalAverage="0" bottom="0" percent="0" rank="0" text="" dxfId="5">
      <formula>"Pasa"</formula>
    </cfRule>
    <cfRule type="cellIs" priority="95" operator="equal" aboveAverage="0" equalAverage="0" bottom="0" percent="0" rank="0" text="" dxfId="6">
      <formula>"Falla"</formula>
    </cfRule>
    <cfRule type="cellIs" priority="96" operator="equal" aboveAverage="0" equalAverage="0" bottom="0" percent="0" rank="0" text="" dxfId="0">
      <formula>"N/A"</formula>
    </cfRule>
    <cfRule type="cellIs" priority="97" operator="equal" aboveAverage="0" equalAverage="0" bottom="0" percent="0" rank="0" text="" dxfId="7">
      <formula>"N/T"</formula>
    </cfRule>
    <cfRule type="cellIs" priority="98" operator="equal" aboveAverage="0" equalAverage="0" bottom="0" percent="0" rank="0" text="" dxfId="8">
      <formula>"N/D"</formula>
    </cfRule>
    <cfRule type="expression" priority="99" aboveAverage="0" equalAverage="0" bottom="0" percent="0" rank="0" text="" dxfId="4">
      <formula>ISBLANK(D56)</formula>
    </cfRule>
    <cfRule type="cellIs" priority="100" operator="equal" aboveAverage="0" equalAverage="0" bottom="0" percent="0" rank="0" text="" dxfId="5">
      <formula>"Pasa"</formula>
    </cfRule>
    <cfRule type="cellIs" priority="101" operator="equal" aboveAverage="0" equalAverage="0" bottom="0" percent="0" rank="0" text="" dxfId="6">
      <formula>"Falla"</formula>
    </cfRule>
    <cfRule type="cellIs" priority="102" operator="equal" aboveAverage="0" equalAverage="0" bottom="0" percent="0" rank="0" text="" dxfId="0">
      <formula>"N/A"</formula>
    </cfRule>
    <cfRule type="cellIs" priority="103" operator="equal" aboveAverage="0" equalAverage="0" bottom="0" percent="0" rank="0" text="" dxfId="7">
      <formula>"N/T"</formula>
    </cfRule>
    <cfRule type="cellIs" priority="104" operator="equal" aboveAverage="0" equalAverage="0" bottom="0" percent="0" rank="0" text="" dxfId="8">
      <formula>"N/D"</formula>
    </cfRule>
  </conditionalFormatting>
  <conditionalFormatting sqref="D39:D50">
    <cfRule type="expression" priority="105" aboveAverage="0" equalAverage="0" bottom="0" percent="0" rank="0" text="" dxfId="4">
      <formula>ISBLANK(D39)</formula>
    </cfRule>
    <cfRule type="cellIs" priority="106" operator="equal" aboveAverage="0" equalAverage="0" bottom="0" percent="0" rank="0" text="" dxfId="5">
      <formula>"Pasa"</formula>
    </cfRule>
    <cfRule type="cellIs" priority="107" operator="equal" aboveAverage="0" equalAverage="0" bottom="0" percent="0" rank="0" text="" dxfId="6">
      <formula>"Falla"</formula>
    </cfRule>
    <cfRule type="cellIs" priority="108" operator="equal" aboveAverage="0" equalAverage="0" bottom="0" percent="0" rank="0" text="" dxfId="0">
      <formula>"N/A"</formula>
    </cfRule>
    <cfRule type="cellIs" priority="109" operator="equal" aboveAverage="0" equalAverage="0" bottom="0" percent="0" rank="0" text="" dxfId="7">
      <formula>"N/T"</formula>
    </cfRule>
    <cfRule type="cellIs" priority="110" operator="equal" aboveAverage="0" equalAverage="0" bottom="0" percent="0" rank="0" text="" dxfId="8">
      <formula>"N/D"</formula>
    </cfRule>
    <cfRule type="expression" priority="111" aboveAverage="0" equalAverage="0" bottom="0" percent="0" rank="0" text="" dxfId="4">
      <formula>ISBLANK(D39)</formula>
    </cfRule>
    <cfRule type="cellIs" priority="112" operator="equal" aboveAverage="0" equalAverage="0" bottom="0" percent="0" rank="0" text="" dxfId="5">
      <formula>"Pasa"</formula>
    </cfRule>
    <cfRule type="cellIs" priority="113" operator="equal" aboveAverage="0" equalAverage="0" bottom="0" percent="0" rank="0" text="" dxfId="6">
      <formula>"Falla"</formula>
    </cfRule>
    <cfRule type="cellIs" priority="114" operator="equal" aboveAverage="0" equalAverage="0" bottom="0" percent="0" rank="0" text="" dxfId="0">
      <formula>"N/A"</formula>
    </cfRule>
    <cfRule type="cellIs" priority="115" operator="equal" aboveAverage="0" equalAverage="0" bottom="0" percent="0" rank="0" text="" dxfId="7">
      <formula>"N/T"</formula>
    </cfRule>
    <cfRule type="cellIs" priority="116" operator="equal" aboveAverage="0" equalAverage="0" bottom="0" percent="0" rank="0" text="" dxfId="8">
      <formula>"N/D"</formula>
    </cfRule>
  </conditionalFormatting>
  <conditionalFormatting sqref="D22:D33">
    <cfRule type="expression" priority="117" aboveAverage="0" equalAverage="0" bottom="0" percent="0" rank="0" text="" dxfId="4">
      <formula>ISBLANK(D22)</formula>
    </cfRule>
    <cfRule type="cellIs" priority="118" operator="equal" aboveAverage="0" equalAverage="0" bottom="0" percent="0" rank="0" text="" dxfId="5">
      <formula>"Pasa"</formula>
    </cfRule>
    <cfRule type="cellIs" priority="119" operator="equal" aboveAverage="0" equalAverage="0" bottom="0" percent="0" rank="0" text="" dxfId="6">
      <formula>"Falla"</formula>
    </cfRule>
    <cfRule type="cellIs" priority="120" operator="equal" aboveAverage="0" equalAverage="0" bottom="0" percent="0" rank="0" text="" dxfId="0">
      <formula>"N/A"</formula>
    </cfRule>
    <cfRule type="cellIs" priority="121" operator="equal" aboveAverage="0" equalAverage="0" bottom="0" percent="0" rank="0" text="" dxfId="7">
      <formula>"N/T"</formula>
    </cfRule>
    <cfRule type="cellIs" priority="122" operator="equal" aboveAverage="0" equalAverage="0" bottom="0" percent="0" rank="0" text="" dxfId="8">
      <formula>"N/D"</formula>
    </cfRule>
    <cfRule type="expression" priority="123" aboveAverage="0" equalAverage="0" bottom="0" percent="0" rank="0" text="" dxfId="4">
      <formula>ISBLANK(D22)</formula>
    </cfRule>
    <cfRule type="cellIs" priority="124" operator="equal" aboveAverage="0" equalAverage="0" bottom="0" percent="0" rank="0" text="" dxfId="5">
      <formula>"Pasa"</formula>
    </cfRule>
    <cfRule type="cellIs" priority="125" operator="equal" aboveAverage="0" equalAverage="0" bottom="0" percent="0" rank="0" text="" dxfId="6">
      <formula>"Falla"</formula>
    </cfRule>
    <cfRule type="cellIs" priority="126" operator="equal" aboveAverage="0" equalAverage="0" bottom="0" percent="0" rank="0" text="" dxfId="0">
      <formula>"N/A"</formula>
    </cfRule>
    <cfRule type="cellIs" priority="127" operator="equal" aboveAverage="0" equalAverage="0" bottom="0" percent="0" rank="0" text="" dxfId="7">
      <formula>"N/T"</formula>
    </cfRule>
    <cfRule type="cellIs" priority="128" operator="equal" aboveAverage="0" equalAverage="0" bottom="0" percent="0" rank="0" text="" dxfId="8">
      <formula>"N/D"</formula>
    </cfRule>
  </conditionalFormatting>
  <conditionalFormatting sqref="D1:D7 D20:D33 D36:D50 D53:D67 D70:D84 D87:D101 D104:D1048576">
    <cfRule type="cellIs" priority="129" operator="equal" aboveAverage="0" equalAverage="0" bottom="0" percent="0" rank="0" text="" dxfId="3">
      <formula>"-"</formula>
    </cfRule>
  </conditionalFormatting>
  <conditionalFormatting sqref="D22:D33 D39:D50 D56:D67 D73:D84 D90:D101 D107:D116 F22:J22 F39:J39 F56:J56 F73:J73 F90:J90 F107:J107">
    <cfRule type="expression" priority="130" aboveAverage="0" equalAverage="0" bottom="0" percent="0" rank="0" text="" dxfId="4">
      <formula>ISBLANK(D22)</formula>
    </cfRule>
    <cfRule type="cellIs" priority="131" operator="equal" aboveAverage="0" equalAverage="0" bottom="0" percent="0" rank="0" text="" dxfId="5">
      <formula>"Pasa"</formula>
    </cfRule>
    <cfRule type="cellIs" priority="132" operator="equal" aboveAverage="0" equalAverage="0" bottom="0" percent="0" rank="0" text="" dxfId="6">
      <formula>"Falla"</formula>
    </cfRule>
    <cfRule type="cellIs" priority="133" operator="equal" aboveAverage="0" equalAverage="0" bottom="0" percent="0" rank="0" text="" dxfId="0">
      <formula>"N/A"</formula>
    </cfRule>
    <cfRule type="cellIs" priority="134" operator="equal" aboveAverage="0" equalAverage="0" bottom="0" percent="0" rank="0" text="" dxfId="7">
      <formula>"N/T"</formula>
    </cfRule>
    <cfRule type="cellIs" priority="135" operator="equal" aboveAverage="0" equalAverage="0" bottom="0" percent="0" rank="0" text="" dxfId="8">
      <formula>"N/D"</formula>
    </cfRule>
  </conditionalFormatting>
  <conditionalFormatting sqref="E22:E35 E39:E52 E56:E69 E73:E86 E90:E103 E107:E116">
    <cfRule type="cellIs" priority="136" operator="equal" aboveAverage="0" equalAverage="0" bottom="0" percent="0" rank="0" text="" dxfId="2">
      <formula>"ERR"</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54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D18" activeCellId="0" sqref="D18"/>
    </sheetView>
  </sheetViews>
  <sheetFormatPr defaultColWidth="11.5703125" defaultRowHeight="12.75" customHeight="true" zeroHeight="false" outlineLevelRow="0" outlineLevelCol="0"/>
  <cols>
    <col collapsed="false" customWidth="true" hidden="false" outlineLevel="0" max="1" min="1" style="22" width="7.86"/>
    <col collapsed="false" customWidth="true" hidden="false" outlineLevel="0" max="2" min="2" style="22" width="16.14"/>
    <col collapsed="false" customWidth="true" hidden="false" outlineLevel="0" max="3" min="3" style="22" width="56"/>
    <col collapsed="false" customWidth="true" hidden="false" outlineLevel="0" max="4" min="4" style="129" width="18.29"/>
    <col collapsed="false" customWidth="true" hidden="false" outlineLevel="0" max="5" min="5" style="71" width="5.57"/>
    <col collapsed="false" customWidth="true" hidden="false" outlineLevel="0" max="6" min="6" style="22" width="16.43"/>
    <col collapsed="false" customWidth="true" hidden="false" outlineLevel="0" max="7" min="7" style="22" width="14.71"/>
    <col collapsed="false" customWidth="true" hidden="false" outlineLevel="0" max="8" min="8" style="22" width="12.57"/>
    <col collapsed="false" customWidth="true" hidden="false" outlineLevel="0" max="9" min="9" style="22" width="11.71"/>
    <col collapsed="false" customWidth="true" hidden="false" outlineLevel="0" max="10" min="10" style="22" width="17.29"/>
    <col collapsed="false" customWidth="true" hidden="false" outlineLevel="0" max="11" min="11" style="22" width="14.57"/>
    <col collapsed="false" customWidth="true" hidden="false" outlineLevel="0" max="12" min="12" style="22" width="12.57"/>
    <col collapsed="false" customWidth="true" hidden="false" outlineLevel="0" max="13" min="13" style="22" width="18.42"/>
    <col collapsed="false" customWidth="true" hidden="false" outlineLevel="0" max="15" min="14" style="22" width="12.57"/>
    <col collapsed="false" customWidth="true" hidden="false" outlineLevel="0" max="16" min="16" style="22" width="19.57"/>
    <col collapsed="false" customWidth="true" hidden="false" outlineLevel="0" max="17" min="17" style="22" width="6.85"/>
    <col collapsed="false" customWidth="true" hidden="false" outlineLevel="0" max="18" min="18" style="22" width="4.71"/>
    <col collapsed="false" customWidth="true" hidden="false" outlineLevel="0" max="19" min="19" style="22" width="12.86"/>
    <col collapsed="false" customWidth="true" hidden="false" outlineLevel="0" max="20" min="20" style="22" width="12.15"/>
    <col collapsed="false" customWidth="true" hidden="false" outlineLevel="0" max="21" min="21" style="22" width="6.71"/>
    <col collapsed="false" customWidth="true" hidden="false" outlineLevel="0" max="22" min="22" style="22" width="5.57"/>
    <col collapsed="false" customWidth="true" hidden="false" outlineLevel="0" max="23" min="23" style="22" width="12"/>
    <col collapsed="false" customWidth="true" hidden="false" outlineLevel="0" max="24" min="24" style="22" width="11.85"/>
    <col collapsed="false" customWidth="true" hidden="false" outlineLevel="0" max="25" min="25" style="22" width="7.29"/>
    <col collapsed="false" customWidth="true" hidden="false" outlineLevel="0" max="64" min="26" style="22" width="14.42"/>
    <col collapsed="false" customWidth="false" hidden="false" outlineLevel="0" max="16384" min="65" style="22" width="11.57"/>
  </cols>
  <sheetData>
    <row r="1" customFormat="false" ht="13.5" hidden="false" customHeight="true" outlineLevel="0" collapsed="false">
      <c r="A1" s="76"/>
      <c r="B1" s="73"/>
      <c r="C1" s="73"/>
      <c r="D1" s="130"/>
      <c r="E1" s="75"/>
      <c r="F1" s="23"/>
      <c r="G1" s="23"/>
      <c r="H1" s="23"/>
      <c r="I1" s="23"/>
      <c r="J1" s="23"/>
      <c r="K1" s="23"/>
      <c r="L1" s="23"/>
      <c r="M1" s="23"/>
      <c r="N1" s="23"/>
      <c r="O1" s="23"/>
      <c r="P1" s="23"/>
      <c r="Q1" s="23"/>
      <c r="R1" s="23"/>
      <c r="S1" s="23"/>
      <c r="T1" s="23"/>
      <c r="U1" s="23"/>
      <c r="V1" s="23"/>
      <c r="W1" s="23"/>
      <c r="X1" s="23"/>
      <c r="Y1" s="23"/>
      <c r="Z1" s="23"/>
    </row>
    <row r="2" customFormat="false" ht="27" hidden="false" customHeight="true" outlineLevel="0" collapsed="false">
      <c r="A2" s="76"/>
      <c r="B2" s="24" t="s">
        <v>0</v>
      </c>
      <c r="C2" s="76"/>
      <c r="D2" s="130"/>
      <c r="E2" s="75"/>
      <c r="P2" s="23"/>
      <c r="Q2" s="23"/>
      <c r="R2" s="23"/>
      <c r="S2" s="23"/>
      <c r="T2" s="23"/>
      <c r="U2" s="23"/>
      <c r="V2" s="23"/>
      <c r="W2" s="23"/>
      <c r="X2" s="23"/>
      <c r="Y2" s="23"/>
      <c r="Z2" s="23"/>
    </row>
    <row r="3" customFormat="false" ht="25.5" hidden="false" customHeight="true" outlineLevel="0" collapsed="false">
      <c r="A3" s="76"/>
      <c r="B3" s="25" t="s">
        <v>2</v>
      </c>
      <c r="C3" s="76"/>
      <c r="D3" s="130"/>
      <c r="E3" s="75"/>
    </row>
    <row r="4" s="22" customFormat="true" ht="25.5" hidden="false" customHeight="true" outlineLevel="0" collapsed="false">
      <c r="B4" s="2"/>
      <c r="C4" s="27"/>
      <c r="D4" s="131"/>
      <c r="K4" s="23"/>
      <c r="N4" s="23"/>
      <c r="O4" s="23"/>
    </row>
    <row r="5" customFormat="false" ht="27.75" hidden="false" customHeight="true" outlineLevel="0" collapsed="false">
      <c r="B5" s="9" t="s">
        <v>97</v>
      </c>
      <c r="C5" s="9"/>
      <c r="D5" s="132"/>
      <c r="E5" s="78"/>
      <c r="F5" s="77"/>
      <c r="G5" s="77"/>
      <c r="H5" s="77"/>
      <c r="I5" s="77"/>
      <c r="J5" s="77"/>
      <c r="K5" s="77"/>
      <c r="L5" s="77"/>
      <c r="M5" s="77"/>
      <c r="N5" s="28"/>
      <c r="O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1.25" hidden="false" customHeight="true" outlineLevel="0" collapsed="false">
      <c r="B6" s="171"/>
      <c r="C6" s="171"/>
      <c r="D6" s="172"/>
      <c r="E6" s="173"/>
      <c r="F6" s="171"/>
      <c r="G6" s="171"/>
      <c r="H6" s="171"/>
      <c r="I6" s="171"/>
      <c r="J6" s="171"/>
      <c r="K6" s="171"/>
      <c r="L6" s="171"/>
      <c r="M6" s="171"/>
      <c r="N6" s="23"/>
      <c r="O6" s="23"/>
    </row>
    <row r="7" customFormat="false" ht="12" hidden="false" customHeight="true" outlineLevel="0" collapsed="false">
      <c r="B7" s="23"/>
      <c r="C7" s="23"/>
      <c r="D7" s="136"/>
      <c r="E7" s="75"/>
      <c r="F7" s="23"/>
      <c r="G7" s="23"/>
      <c r="H7" s="23"/>
      <c r="I7" s="23"/>
      <c r="J7" s="23"/>
      <c r="K7" s="23"/>
      <c r="L7" s="23"/>
      <c r="M7" s="23"/>
      <c r="N7" s="23"/>
      <c r="O7" s="23"/>
    </row>
    <row r="8" customFormat="false" ht="18.75" hidden="false" customHeight="true" outlineLevel="0" collapsed="false">
      <c r="B8" s="81" t="s">
        <v>269</v>
      </c>
      <c r="C8" s="23"/>
      <c r="D8" s="137"/>
      <c r="E8" s="75"/>
      <c r="F8" s="23"/>
      <c r="G8" s="23"/>
      <c r="H8" s="23"/>
      <c r="I8" s="23"/>
      <c r="J8" s="23"/>
      <c r="K8" s="23"/>
      <c r="L8" s="23"/>
      <c r="M8" s="23"/>
      <c r="N8" s="23"/>
      <c r="O8" s="23"/>
    </row>
    <row r="9" customFormat="false" ht="30" hidden="false" customHeight="true" outlineLevel="0" collapsed="false">
      <c r="B9" s="82" t="s">
        <v>99</v>
      </c>
      <c r="C9" s="82"/>
      <c r="D9" s="82"/>
      <c r="E9" s="82"/>
      <c r="F9" s="82"/>
      <c r="G9" s="82"/>
      <c r="H9" s="82"/>
      <c r="I9" s="82"/>
      <c r="J9" s="82"/>
      <c r="K9" s="82"/>
      <c r="L9" s="82"/>
      <c r="M9" s="82"/>
      <c r="N9" s="23"/>
      <c r="O9" s="23"/>
    </row>
    <row r="10" customFormat="false" ht="16.5" hidden="false" customHeight="true" outlineLevel="0" collapsed="false">
      <c r="B10" s="23"/>
      <c r="C10" s="23"/>
      <c r="D10" s="137"/>
      <c r="E10" s="75"/>
      <c r="K10" s="23"/>
      <c r="L10" s="23"/>
      <c r="M10" s="23"/>
      <c r="N10" s="23"/>
      <c r="O10" s="23"/>
      <c r="P10" s="23"/>
      <c r="Q10" s="23"/>
      <c r="R10" s="23"/>
      <c r="U10" s="23"/>
      <c r="V10" s="23"/>
      <c r="W10" s="23"/>
      <c r="X10" s="23"/>
      <c r="Y10" s="23"/>
    </row>
    <row r="11" s="22" customFormat="true" ht="24.75" hidden="false" customHeight="true" outlineLevel="0" collapsed="false">
      <c r="B11" s="83" t="s">
        <v>100</v>
      </c>
      <c r="C11" s="83"/>
      <c r="D11" s="138"/>
      <c r="F11" s="83" t="s">
        <v>101</v>
      </c>
      <c r="G11" s="84" t="s">
        <v>102</v>
      </c>
      <c r="H11" s="85" t="s">
        <v>103</v>
      </c>
      <c r="I11" s="72"/>
      <c r="J11" s="83" t="s">
        <v>104</v>
      </c>
      <c r="K11" s="84" t="s">
        <v>102</v>
      </c>
      <c r="L11" s="85" t="s">
        <v>103</v>
      </c>
      <c r="M11" s="23"/>
      <c r="N11" s="23"/>
      <c r="O11" s="23"/>
      <c r="P11" s="23"/>
      <c r="Q11" s="23"/>
      <c r="R11" s="23"/>
      <c r="U11" s="23"/>
      <c r="V11" s="23"/>
      <c r="W11" s="23"/>
      <c r="X11" s="23"/>
      <c r="Y11" s="23"/>
    </row>
    <row r="12" s="22" customFormat="true" ht="12" hidden="false" customHeight="true" outlineLevel="0" collapsed="false">
      <c r="B12" s="87" t="s">
        <v>105</v>
      </c>
      <c r="C12" s="88" t="n">
        <f aca="false">COUNTIF($B$21:$B$99,B12)</f>
        <v>5</v>
      </c>
      <c r="D12" s="138"/>
      <c r="F12" s="89" t="s">
        <v>106</v>
      </c>
      <c r="G12" s="90" t="n">
        <f aca="false">J23+J40+J57+J74+J91</f>
        <v>5</v>
      </c>
      <c r="H12" s="91" t="n">
        <f aca="false">IF(($G$15+$K$15)=0,0,G12/($G$15+$K$15))</f>
        <v>0.2</v>
      </c>
      <c r="I12" s="76"/>
      <c r="J12" s="92" t="s">
        <v>107</v>
      </c>
      <c r="K12" s="90" t="n">
        <f aca="false">G23+G40+G57+G74+G91</f>
        <v>0</v>
      </c>
      <c r="L12" s="91" t="n">
        <f aca="false">IF(($G$15+$K$15)=0,0,K12/($G$15+$K$15))</f>
        <v>0</v>
      </c>
      <c r="M12" s="23"/>
      <c r="N12" s="93" t="s">
        <v>108</v>
      </c>
      <c r="O12" s="94" t="s">
        <v>109</v>
      </c>
      <c r="P12" s="23"/>
      <c r="Q12" s="23"/>
      <c r="R12" s="23"/>
      <c r="U12" s="23"/>
      <c r="V12" s="23"/>
      <c r="W12" s="23"/>
      <c r="X12" s="23"/>
      <c r="Y12" s="23"/>
    </row>
    <row r="13" s="22" customFormat="true" ht="12" hidden="false" customHeight="true" outlineLevel="0" collapsed="false">
      <c r="B13" s="87"/>
      <c r="C13" s="88"/>
      <c r="D13" s="138"/>
      <c r="F13" s="89" t="s">
        <v>110</v>
      </c>
      <c r="G13" s="90" t="n">
        <f aca="false">I23+I40+I57+I74+I91</f>
        <v>5</v>
      </c>
      <c r="H13" s="91" t="n">
        <f aca="false">IF(($G$15+$K$15)=0,0,G13/($G$15+$K$15))</f>
        <v>0.2</v>
      </c>
      <c r="I13" s="76"/>
      <c r="J13" s="92" t="s">
        <v>111</v>
      </c>
      <c r="K13" s="90" t="n">
        <f aca="false">F23+F40+F57+F74+F91</f>
        <v>0</v>
      </c>
      <c r="L13" s="91" t="n">
        <f aca="false">IF(($G$15+$K$15)=0,0,K13/($G$15+$K$15))</f>
        <v>0</v>
      </c>
      <c r="M13" s="23"/>
      <c r="N13" s="95" t="s">
        <v>112</v>
      </c>
      <c r="O13" s="94" t="s">
        <v>113</v>
      </c>
      <c r="P13" s="23"/>
      <c r="Q13" s="23"/>
      <c r="R13" s="23"/>
      <c r="U13" s="23"/>
      <c r="V13" s="23"/>
      <c r="W13" s="23"/>
      <c r="X13" s="23"/>
      <c r="Y13" s="23"/>
    </row>
    <row r="14" s="22" customFormat="true" ht="12" hidden="false" customHeight="true" outlineLevel="0" collapsed="false">
      <c r="B14" s="96" t="s">
        <v>114</v>
      </c>
      <c r="C14" s="97" t="n">
        <f aca="false">C12+C13</f>
        <v>5</v>
      </c>
      <c r="D14" s="138"/>
      <c r="F14" s="89" t="s">
        <v>115</v>
      </c>
      <c r="G14" s="90" t="n">
        <f aca="false">H23+H40+H57+H74+H91</f>
        <v>15</v>
      </c>
      <c r="H14" s="91" t="n">
        <f aca="false">IF(($G$15+$K$15)=0,0,G14/($G$15+$K$15))</f>
        <v>0.6</v>
      </c>
      <c r="I14" s="76"/>
      <c r="J14" s="92" t="s">
        <v>116</v>
      </c>
      <c r="K14" s="90" t="n">
        <f aca="false">K23+K40+K57+K74+K91</f>
        <v>5</v>
      </c>
      <c r="L14" s="91" t="n">
        <f aca="false">IF(($G$15+$K$15)=0,0,K14/($G$15+$K$15))</f>
        <v>0.2</v>
      </c>
      <c r="M14" s="23"/>
      <c r="N14" s="100" t="s">
        <v>117</v>
      </c>
      <c r="O14" s="94" t="s">
        <v>118</v>
      </c>
      <c r="P14" s="23"/>
      <c r="Q14" s="23"/>
      <c r="R14" s="23"/>
      <c r="U14" s="23"/>
      <c r="V14" s="23"/>
      <c r="W14" s="23"/>
      <c r="X14" s="23"/>
      <c r="Y14" s="23"/>
    </row>
    <row r="15" s="22" customFormat="true" ht="12" hidden="false" customHeight="true" outlineLevel="0" collapsed="false">
      <c r="B15" s="72"/>
      <c r="C15" s="76"/>
      <c r="D15" s="138"/>
      <c r="F15" s="96" t="s">
        <v>114</v>
      </c>
      <c r="G15" s="101" t="n">
        <f aca="false">SUM(G12:G14)</f>
        <v>25</v>
      </c>
      <c r="H15" s="102" t="n">
        <f aca="false">SUM(H12:H14)</f>
        <v>1</v>
      </c>
      <c r="I15" s="76"/>
      <c r="J15" s="96" t="s">
        <v>114</v>
      </c>
      <c r="K15" s="101" t="n">
        <f aca="false">SUM(K12:K13)</f>
        <v>0</v>
      </c>
      <c r="L15" s="102" t="n">
        <f aca="false">SUM(L12:L13)</f>
        <v>0</v>
      </c>
      <c r="M15" s="23"/>
      <c r="N15" s="23"/>
      <c r="O15" s="23"/>
      <c r="P15" s="23"/>
      <c r="Q15" s="23"/>
      <c r="R15" s="23"/>
      <c r="U15" s="23"/>
      <c r="V15" s="23"/>
      <c r="W15" s="23"/>
      <c r="X15" s="23"/>
      <c r="Y15" s="23"/>
    </row>
    <row r="16" s="22" customFormat="true" ht="12" hidden="false" customHeight="true" outlineLevel="0" collapsed="false">
      <c r="B16" s="72"/>
      <c r="C16" s="76"/>
      <c r="D16" s="138"/>
      <c r="F16" s="103"/>
      <c r="G16" s="103"/>
      <c r="H16" s="104"/>
      <c r="I16" s="76"/>
      <c r="J16" s="103"/>
      <c r="K16" s="103"/>
      <c r="L16" s="104"/>
      <c r="M16" s="23"/>
      <c r="N16" s="23"/>
      <c r="O16" s="23"/>
      <c r="P16" s="23"/>
      <c r="Q16" s="23"/>
      <c r="R16" s="23"/>
      <c r="U16" s="23"/>
      <c r="V16" s="23"/>
      <c r="W16" s="23"/>
      <c r="X16" s="23"/>
      <c r="Y16" s="23"/>
    </row>
    <row r="17" s="22" customFormat="true" ht="32.25" hidden="false" customHeight="true" outlineLevel="0" collapsed="false">
      <c r="A17" s="105" t="s">
        <v>119</v>
      </c>
      <c r="B17" s="106" t="s">
        <v>105</v>
      </c>
      <c r="C17" s="107" t="s">
        <v>270</v>
      </c>
      <c r="D17" s="139" t="s">
        <v>121</v>
      </c>
      <c r="F17" s="109" t="s">
        <v>122</v>
      </c>
      <c r="G17" s="109"/>
      <c r="H17" s="109"/>
      <c r="I17" s="109"/>
      <c r="J17" s="109"/>
      <c r="K17" s="103"/>
      <c r="L17" s="104"/>
      <c r="M17" s="23"/>
      <c r="N17" s="23"/>
      <c r="O17" s="23"/>
      <c r="P17" s="23"/>
      <c r="Q17" s="23"/>
      <c r="R17" s="23"/>
      <c r="U17" s="23"/>
      <c r="V17" s="23"/>
      <c r="W17" s="23"/>
      <c r="X17" s="23"/>
      <c r="Y17" s="23"/>
    </row>
    <row r="18" s="22" customFormat="true" ht="12" hidden="false" customHeight="true" outlineLevel="0" collapsed="false">
      <c r="A18" s="110" t="s">
        <v>123</v>
      </c>
      <c r="B18" s="110" t="s">
        <v>123</v>
      </c>
      <c r="C18" s="110" t="s">
        <v>123</v>
      </c>
      <c r="D18" s="140"/>
      <c r="F18" s="109"/>
      <c r="G18" s="109"/>
      <c r="H18" s="109"/>
      <c r="I18" s="109"/>
      <c r="J18" s="109"/>
      <c r="K18" s="103"/>
      <c r="L18" s="104"/>
      <c r="M18" s="23"/>
      <c r="N18" s="23"/>
      <c r="O18" s="23"/>
      <c r="P18" s="23"/>
      <c r="Q18" s="23"/>
      <c r="R18" s="23"/>
      <c r="U18" s="23"/>
      <c r="V18" s="23"/>
      <c r="W18" s="23"/>
      <c r="X18" s="23"/>
      <c r="Y18" s="23"/>
    </row>
    <row r="19" customFormat="false" ht="12" hidden="false" customHeight="true" outlineLevel="0" collapsed="false">
      <c r="B19" s="23"/>
      <c r="C19" s="23"/>
      <c r="D19" s="138"/>
      <c r="E19" s="76"/>
      <c r="F19" s="109"/>
      <c r="G19" s="109"/>
      <c r="H19" s="109"/>
      <c r="I19" s="109"/>
      <c r="J19" s="109"/>
      <c r="K19" s="76"/>
      <c r="L19" s="23"/>
      <c r="M19" s="23"/>
      <c r="N19" s="23"/>
      <c r="O19" s="23"/>
      <c r="P19" s="23"/>
      <c r="Q19" s="23"/>
      <c r="R19" s="23"/>
      <c r="U19" s="23"/>
      <c r="V19" s="23"/>
      <c r="W19" s="23"/>
      <c r="X19" s="23"/>
      <c r="Y19" s="23"/>
    </row>
    <row r="20" customFormat="false" ht="12" hidden="false" customHeight="true" outlineLevel="0" collapsed="false">
      <c r="B20" s="23"/>
      <c r="C20" s="23"/>
      <c r="D20" s="137"/>
      <c r="E20" s="112"/>
      <c r="F20" s="109"/>
      <c r="G20" s="109"/>
      <c r="H20" s="109"/>
      <c r="I20" s="109"/>
      <c r="J20" s="109"/>
      <c r="K20" s="23"/>
      <c r="L20" s="23"/>
      <c r="M20" s="23"/>
    </row>
    <row r="21" customFormat="false" ht="29.25" hidden="false" customHeight="true" outlineLevel="0" collapsed="false">
      <c r="A21" s="105" t="s">
        <v>119</v>
      </c>
      <c r="B21" s="106" t="s">
        <v>105</v>
      </c>
      <c r="C21" s="107" t="s">
        <v>270</v>
      </c>
      <c r="D21" s="139" t="s">
        <v>125</v>
      </c>
      <c r="K21" s="23"/>
      <c r="L21" s="23"/>
    </row>
    <row r="22" customFormat="false" ht="12" hidden="false" customHeight="true" outlineLevel="0" collapsed="false">
      <c r="A22" s="149" t="n">
        <f aca="false" t="array" ref="A22:A22">IFERROR(INDEX('03.Muestra'!$B$8:$B$17,SMALL(IF("Página Web"='03.Muestra'!$D$8:$D$17,ROW('03.Muestra'!$B$8:$B$17)-MIN(ROW('03.Muestra'!$D$8:$D$17))+1,""),ROW()-21)),"")</f>
        <v>1</v>
      </c>
      <c r="B22" s="141" t="str">
        <f aca="false" t="array" ref="B22:B22">IFERROR(INDEX('03.Muestra'!$C$8:$C$17,SMALL(IF("Página Web"='03.Muestra'!$D$8:$D$17,ROW('03.Muestra'!$C$8:$C$17)-MIN(ROW('03.Muestra'!$D$8:$D$17))+1,""),ROW()-21)),"")</f>
        <v>Inicio</v>
      </c>
      <c r="C22" s="141" t="str">
        <f aca="false" t="array" ref="C22:C22">IFERROR(INDEX('03.Muestra'!$F$8:$F$17,SMALL(IF("Página Web"='03.Muestra'!$D$8:$D$17,ROW('03.Muestra'!$F$8:$F$17)-MIN(ROW('03.Muestra'!$D$8:$D$17))+1,""),ROW()-21)),"")</f>
        <v>https://institutodelpelo.com/</v>
      </c>
      <c r="D22" s="114" t="s">
        <v>112</v>
      </c>
      <c r="E22" s="75" t="str">
        <f aca="false">IF(D22&lt;&gt;"",IF(AND(B22&lt;&gt;"",C22&lt;&gt;""),"","ERR"),"")</f>
        <v/>
      </c>
      <c r="F22" s="115" t="s">
        <v>108</v>
      </c>
      <c r="G22" s="100" t="s">
        <v>117</v>
      </c>
      <c r="H22" s="95" t="s">
        <v>112</v>
      </c>
      <c r="I22" s="116" t="s">
        <v>110</v>
      </c>
      <c r="J22" s="117" t="s">
        <v>106</v>
      </c>
      <c r="K22" s="142" t="s">
        <v>116</v>
      </c>
      <c r="L22" s="23"/>
    </row>
    <row r="23" customFormat="false" ht="12" hidden="false" customHeight="true" outlineLevel="0" collapsed="false">
      <c r="A23" s="149" t="n">
        <f aca="false" t="array" ref="A23:A23">IFERROR(INDEX('03.Muestra'!$B$8:$B$17,SMALL(IF("Página Web"='03.Muestra'!$D$8:$D$17,ROW('03.Muestra'!$B$8:$B$17)-MIN(ROW('03.Muestra'!$D$8:$D$17))+1,""),ROW()-21)),"")</f>
        <v>2</v>
      </c>
      <c r="B23" s="141" t="str">
        <f aca="false" t="array" ref="B23:B23">IFERROR(INDEX('03.Muestra'!$C$8:$C$17,SMALL(IF("Página Web"='03.Muestra'!$D$8:$D$17,ROW('03.Muestra'!$C$8:$C$17)-MIN(ROW('03.Muestra'!$D$8:$D$17))+1,""),ROW()-21)),"")</f>
        <v>Nuestro método</v>
      </c>
      <c r="C23" s="141" t="str">
        <f aca="false" t="array" ref="C23:C23">IFERROR(INDEX('03.Muestra'!$F$8:$F$17,SMALL(IF("Página Web"='03.Muestra'!$D$8:$D$17,ROW('03.Muestra'!$F$8:$F$17)-MIN(ROW('03.Muestra'!$D$8:$D$17))+1,""),ROW()-21)),"")</f>
        <v>https://institutodelpelo.com/nuestro-metodo/</v>
      </c>
      <c r="D23" s="114" t="s">
        <v>112</v>
      </c>
      <c r="E23" s="75" t="str">
        <f aca="false">IF(D23&lt;&gt;"",IF(AND(B23&lt;&gt;"",C23&lt;&gt;""),"","ERR"),"")</f>
        <v/>
      </c>
      <c r="F23" s="118" t="n">
        <f aca="true">COUNTIF($D22:INDIRECT("$D" &amp;  SUM(ROW()-1,'03.Muestra'!$D$20)-1),F22)</f>
        <v>0</v>
      </c>
      <c r="G23" s="118" t="n">
        <f aca="true">COUNTIF($D22:INDIRECT("$D" &amp;  SUM(ROW()-1,'03.Muestra'!$D$20)-1),G22)</f>
        <v>0</v>
      </c>
      <c r="H23" s="118" t="n">
        <f aca="true">COUNTIF($D22:INDIRECT("$D" &amp;  SUM(ROW()-1,'03.Muestra'!$D$20)-1),H22)</f>
        <v>5</v>
      </c>
      <c r="I23" s="118" t="n">
        <f aca="true">COUNTIF($D22:INDIRECT("$D" &amp;  SUM(ROW()-1,'03.Muestra'!$D$20)-1),I22)</f>
        <v>0</v>
      </c>
      <c r="J23" s="118" t="n">
        <f aca="true">COUNTIF($D22:INDIRECT("$D" &amp;  SUM(ROW()-1,'03.Muestra'!$D$20)-1),J22)</f>
        <v>0</v>
      </c>
      <c r="K23" s="143" t="n">
        <f aca="true">IF(COUNTIF('03.Muestra'!$D$8:$D$17,"Página Web")=0,0,COUNTBLANK($D22:INDIRECT("$D" &amp;  SUM(ROW()-1,COUNTIF('03.Muestra'!$D$8:$D$17,"Página Web"))-1)))</f>
        <v>1</v>
      </c>
      <c r="L23" s="23"/>
    </row>
    <row r="24" customFormat="false" ht="12" hidden="false" customHeight="true" outlineLevel="0" collapsed="false">
      <c r="A24" s="149" t="n">
        <f aca="false" t="array" ref="A24:A24">IFERROR(INDEX('03.Muestra'!$B$8:$B$17,SMALL(IF("Página Web"='03.Muestra'!$D$8:$D$17,ROW('03.Muestra'!$B$8:$B$17)-MIN(ROW('03.Muestra'!$D$8:$D$17))+1,""),ROW()-21)),"")</f>
        <v>3</v>
      </c>
      <c r="B24" s="141" t="str">
        <f aca="false" t="array" ref="B24:B24">IFERROR(INDEX('03.Muestra'!$C$8:$C$17,SMALL(IF("Página Web"='03.Muestra'!$D$8:$D$17,ROW('03.Muestra'!$C$8:$C$17)-MIN(ROW('03.Muestra'!$D$8:$D$17))+1,""),ROW()-21)),"")</f>
        <v>Contacto</v>
      </c>
      <c r="C24" s="141" t="str">
        <f aca="false" t="array" ref="C24:C24">IFERROR(INDEX('03.Muestra'!$F$8:$F$17,SMALL(IF("Página Web"='03.Muestra'!$D$8:$D$17,ROW('03.Muestra'!$F$8:$F$17)-MIN(ROW('03.Muestra'!$D$8:$D$17))+1,""),ROW()-21)),"")</f>
        <v>https://institutodelpelo.com/contacto/</v>
      </c>
      <c r="D24" s="114" t="s">
        <v>112</v>
      </c>
      <c r="E24" s="75" t="str">
        <f aca="false">IF(D24&lt;&gt;"",IF(AND(B24&lt;&gt;"",C24&lt;&gt;""),"","ERR"),"")</f>
        <v/>
      </c>
      <c r="F24" s="23"/>
      <c r="G24" s="23"/>
      <c r="H24" s="23"/>
      <c r="I24" s="23"/>
      <c r="J24" s="23"/>
      <c r="K24" s="23"/>
    </row>
    <row r="25" customFormat="false" ht="12" hidden="false" customHeight="true" outlineLevel="0" collapsed="false">
      <c r="A25" s="149" t="n">
        <f aca="false" t="array" ref="A25:A25">IFERROR(INDEX('03.Muestra'!$B$8:$B$17,SMALL(IF("Página Web"='03.Muestra'!$D$8:$D$17,ROW('03.Muestra'!$B$8:$B$17)-MIN(ROW('03.Muestra'!$D$8:$D$17))+1,""),ROW()-21)),"")</f>
        <v>4</v>
      </c>
      <c r="B25" s="141" t="str">
        <f aca="false" t="array" ref="B25:B25">IFERROR(INDEX('03.Muestra'!$C$8:$C$17,SMALL(IF("Página Web"='03.Muestra'!$D$8:$D$17,ROW('03.Muestra'!$C$8:$C$17)-MIN(ROW('03.Muestra'!$D$8:$D$17))+1,""),ROW()-21)),"")</f>
        <v>Aviso legal</v>
      </c>
      <c r="C25" s="141" t="str">
        <f aca="false" t="array" ref="C25:C25">IFERROR(INDEX('03.Muestra'!$F$8:$F$17,SMALL(IF("Página Web"='03.Muestra'!$D$8:$D$17,ROW('03.Muestra'!$F$8:$F$17)-MIN(ROW('03.Muestra'!$D$8:$D$17))+1,""),ROW()-21)),"")</f>
        <v>https://institutodelpelo.com/aviso-legal/</v>
      </c>
      <c r="D25" s="114" t="s">
        <v>112</v>
      </c>
      <c r="E25" s="75" t="str">
        <f aca="false">IF(D25&lt;&gt;"",IF(AND(B25&lt;&gt;"",C25&lt;&gt;""),"","ERR"),"")</f>
        <v/>
      </c>
      <c r="F25" s="23"/>
      <c r="G25" s="23"/>
      <c r="H25" s="23"/>
      <c r="I25" s="23"/>
    </row>
    <row r="26" customFormat="false" ht="12" hidden="false" customHeight="true" outlineLevel="0" collapsed="false">
      <c r="A26" s="149" t="n">
        <f aca="false" t="array" ref="A26:A26">IFERROR(INDEX('03.Muestra'!$B$8:$B$17,SMALL(IF("Página Web"='03.Muestra'!$D$8:$D$17,ROW('03.Muestra'!$B$8:$B$17)-MIN(ROW('03.Muestra'!$D$8:$D$17))+1,""),ROW()-21)),"")</f>
        <v>5</v>
      </c>
      <c r="B26" s="141" t="str">
        <f aca="false" t="array" ref="B26:B26">IFERROR(INDEX('03.Muestra'!$C$8:$C$17,SMALL(IF("Página Web"='03.Muestra'!$D$8:$D$17,ROW('03.Muestra'!$C$8:$C$17)-MIN(ROW('03.Muestra'!$D$8:$D$17))+1,""),ROW()-21)),"")</f>
        <v>Política de privacidad</v>
      </c>
      <c r="C26" s="141" t="str">
        <f aca="false" t="array" ref="C26:C26">IFERROR(INDEX('03.Muestra'!$F$8:$F$17,SMALL(IF("Página Web"='03.Muestra'!$D$8:$D$17,ROW('03.Muestra'!$F$8:$F$17)-MIN(ROW('03.Muestra'!$D$8:$D$17))+1,""),ROW()-21)),"")</f>
        <v>https://institutodelpelo.com/politica-de-privacidad/</v>
      </c>
      <c r="D26" s="114" t="s">
        <v>112</v>
      </c>
      <c r="E26" s="75" t="str">
        <f aca="false">IF(D26&lt;&gt;"",IF(AND(B26&lt;&gt;"",C26&lt;&gt;""),"","ERR"),"")</f>
        <v/>
      </c>
      <c r="F26" s="74"/>
      <c r="G26" s="23"/>
      <c r="H26" s="23"/>
      <c r="I26" s="23"/>
    </row>
    <row r="27" customFormat="false" ht="12" hidden="false" customHeight="true" outlineLevel="0" collapsed="false">
      <c r="A27" s="149" t="n">
        <f aca="false" t="array" ref="A27:A27">IFERROR(INDEX('03.Muestra'!$B$8:$B$17,SMALL(IF("Página Web"='03.Muestra'!$D$8:$D$17,ROW('03.Muestra'!$B$8:$B$17)-MIN(ROW('03.Muestra'!$D$8:$D$17))+1,""),ROW()-21)),"")</f>
        <v>6</v>
      </c>
      <c r="B27" s="141" t="str">
        <f aca="false" t="array" ref="B27:B27">IFERROR(INDEX('03.Muestra'!$C$8:$C$17,SMALL(IF("Página Web"='03.Muestra'!$D$8:$D$17,ROW('03.Muestra'!$C$8:$C$17)-MIN(ROW('03.Muestra'!$D$8:$D$17))+1,""),ROW()-21)),"")</f>
        <v>Informe de accesibilidad</v>
      </c>
      <c r="C27" s="141" t="str">
        <f aca="false" t="array" ref="C27:C27">IFERROR(INDEX('03.Muestra'!$F$8:$F$17,SMALL(IF("Página Web"='03.Muestra'!$D$8:$D$17,ROW('03.Muestra'!$F$8:$F$17)-MIN(ROW('03.Muestra'!$D$8:$D$17))+1,""),ROW()-21)),"")</f>
        <v>https://institutodelpelo.com/informe-de-accesibilidad/</v>
      </c>
      <c r="D27" s="114"/>
      <c r="E27" s="75" t="str">
        <f aca="false">IF(D27&lt;&gt;"",IF(AND(B27&lt;&gt;"",C27&lt;&gt;""),"","ERR"),"")</f>
        <v/>
      </c>
      <c r="F27" s="23"/>
      <c r="G27" s="23"/>
      <c r="H27" s="23"/>
      <c r="I27" s="23"/>
      <c r="AD27" s="23"/>
    </row>
    <row r="28" customFormat="false" ht="12" hidden="false" customHeight="true" outlineLevel="0" collapsed="false">
      <c r="A28" s="149" t="str">
        <f aca="false" t="array" ref="A28:A28">IFERROR(INDEX('03.Muestra'!$B$8:$B$17,SMALL(IF("Página Web"='03.Muestra'!$D$8:$D$17,ROW('03.Muestra'!$B$8:$B$17)-MIN(ROW('03.Muestra'!$D$8:$D$17))+1,""),ROW()-21)),"")</f>
        <v/>
      </c>
      <c r="B28" s="141" t="str">
        <f aca="false" t="array" ref="B28:B28">IFERROR(INDEX('03.Muestra'!$C$8:$C$17,SMALL(IF("Página Web"='03.Muestra'!$D$8:$D$17,ROW('03.Muestra'!$C$8:$C$17)-MIN(ROW('03.Muestra'!$D$8:$D$17))+1,""),ROW()-21)),"")</f>
        <v/>
      </c>
      <c r="C28" s="141" t="str">
        <f aca="false" t="array" ref="C28:C28">IFERROR(INDEX('03.Muestra'!$F$8:$F$17,SMALL(IF("Página Web"='03.Muestra'!$D$8:$D$17,ROW('03.Muestra'!$F$8:$F$17)-MIN(ROW('03.Muestra'!$D$8:$D$17))+1,""),ROW()-21)),"")</f>
        <v/>
      </c>
      <c r="D28" s="114"/>
      <c r="E28" s="75" t="str">
        <f aca="false">IF(D28&lt;&gt;"",IF(AND(B28&lt;&gt;"",C28&lt;&gt;""),"","ERR"),"")</f>
        <v/>
      </c>
      <c r="F28" s="23"/>
      <c r="G28" s="23"/>
      <c r="H28" s="23"/>
      <c r="I28" s="23"/>
      <c r="J28" s="23"/>
      <c r="L28" s="94"/>
      <c r="AD28" s="23"/>
    </row>
    <row r="29" customFormat="false" ht="12" hidden="false" customHeight="true" outlineLevel="0" collapsed="false">
      <c r="A29" s="149" t="str">
        <f aca="false" t="array" ref="A29:A29">IFERROR(INDEX('03.Muestra'!$B$8:$B$17,SMALL(IF("Página Web"='03.Muestra'!$D$8:$D$17,ROW('03.Muestra'!$B$8:$B$17)-MIN(ROW('03.Muestra'!$D$8:$D$17))+1,""),ROW()-21)),"")</f>
        <v/>
      </c>
      <c r="B29" s="141" t="str">
        <f aca="false" t="array" ref="B29:B29">IFERROR(INDEX('03.Muestra'!$C$8:$C$17,SMALL(IF("Página Web"='03.Muestra'!$D$8:$D$17,ROW('03.Muestra'!$C$8:$C$17)-MIN(ROW('03.Muestra'!$D$8:$D$17))+1,""),ROW()-21)),"")</f>
        <v/>
      </c>
      <c r="C29" s="141" t="str">
        <f aca="false" t="array" ref="C29:C29">IFERROR(INDEX('03.Muestra'!$F$8:$F$17,SMALL(IF("Página Web"='03.Muestra'!$D$8:$D$17,ROW('03.Muestra'!$F$8:$F$17)-MIN(ROW('03.Muestra'!$D$8:$D$17))+1,""),ROW()-21)),"")</f>
        <v/>
      </c>
      <c r="D29" s="114"/>
      <c r="E29" s="75" t="str">
        <f aca="false">IF(D29&lt;&gt;"",IF(AND(B29&lt;&gt;"",C29&lt;&gt;""),"","ERR"),"")</f>
        <v/>
      </c>
      <c r="F29" s="23"/>
      <c r="G29" s="23"/>
      <c r="H29" s="23"/>
      <c r="I29" s="23"/>
      <c r="J29" s="23"/>
      <c r="K29" s="23"/>
      <c r="L29" s="23"/>
      <c r="AD29" s="23"/>
    </row>
    <row r="30" customFormat="false" ht="12" hidden="false" customHeight="true" outlineLevel="0" collapsed="false">
      <c r="A30" s="149" t="str">
        <f aca="false" t="array" ref="A30:A30">IFERROR(INDEX('03.Muestra'!$B$8:$B$17,SMALL(IF("Página Web"='03.Muestra'!$D$8:$D$17,ROW('03.Muestra'!$B$8:$B$17)-MIN(ROW('03.Muestra'!$D$8:$D$17))+1,""),ROW()-21)),"")</f>
        <v/>
      </c>
      <c r="B30" s="141" t="str">
        <f aca="false" t="array" ref="B30:B30">IFERROR(INDEX('03.Muestra'!$C$8:$C$17,SMALL(IF("Página Web"='03.Muestra'!$D$8:$D$17,ROW('03.Muestra'!$C$8:$C$17)-MIN(ROW('03.Muestra'!$D$8:$D$17))+1,""),ROW()-21)),"")</f>
        <v/>
      </c>
      <c r="C30" s="141" t="str">
        <f aca="false" t="array" ref="C30:C30">IFERROR(INDEX('03.Muestra'!$F$8:$F$17,SMALL(IF("Página Web"='03.Muestra'!$D$8:$D$17,ROW('03.Muestra'!$F$8:$F$17)-MIN(ROW('03.Muestra'!$D$8:$D$17))+1,""),ROW()-21)),"")</f>
        <v/>
      </c>
      <c r="D30" s="114"/>
      <c r="E30" s="75" t="str">
        <f aca="false">IF(D30&lt;&gt;"",IF(AND(B30&lt;&gt;"",C30&lt;&gt;""),"","ERR"),"")</f>
        <v/>
      </c>
      <c r="F30" s="23"/>
      <c r="G30" s="23"/>
      <c r="H30" s="23"/>
      <c r="I30" s="23"/>
      <c r="J30" s="23"/>
      <c r="Q30" s="23"/>
      <c r="R30" s="23"/>
      <c r="S30" s="23"/>
      <c r="T30" s="23"/>
      <c r="U30" s="23"/>
      <c r="AD30" s="23"/>
    </row>
    <row r="31" customFormat="false" ht="12" hidden="false" customHeight="true" outlineLevel="0" collapsed="false">
      <c r="A31" s="149" t="str">
        <f aca="false" t="array" ref="A31:A31">IFERROR(INDEX('03.Muestra'!$B$8:$B$17,SMALL(IF("Página Web"='03.Muestra'!$D$8:$D$17,ROW('03.Muestra'!$B$8:$B$17)-MIN(ROW('03.Muestra'!$D$8:$D$17))+1,""),ROW()-21)),"")</f>
        <v/>
      </c>
      <c r="B31" s="141" t="str">
        <f aca="false" t="array" ref="B31:B31">IFERROR(INDEX('03.Muestra'!$C$8:$C$17,SMALL(IF("Página Web"='03.Muestra'!$D$8:$D$17,ROW('03.Muestra'!$C$8:$C$17)-MIN(ROW('03.Muestra'!$D$8:$D$17))+1,""),ROW()-21)),"")</f>
        <v/>
      </c>
      <c r="C31" s="141" t="str">
        <f aca="false" t="array" ref="C31:C31">IFERROR(INDEX('03.Muestra'!$F$8:$F$17,SMALL(IF("Página Web"='03.Muestra'!$D$8:$D$17,ROW('03.Muestra'!$F$8:$F$17)-MIN(ROW('03.Muestra'!$D$8:$D$17))+1,""),ROW()-21)),"")</f>
        <v/>
      </c>
      <c r="D31" s="114"/>
      <c r="E31" s="75" t="str">
        <f aca="false">IF(D31&lt;&gt;"",IF(AND(B31&lt;&gt;"",C31&lt;&gt;""),"","ERR"),"")</f>
        <v/>
      </c>
      <c r="F31" s="23"/>
      <c r="G31" s="23"/>
      <c r="H31" s="23"/>
      <c r="I31" s="23"/>
      <c r="J31" s="23"/>
      <c r="N31" s="23"/>
      <c r="O31" s="23"/>
      <c r="P31" s="23"/>
      <c r="Q31" s="23"/>
      <c r="R31" s="23"/>
      <c r="S31" s="23"/>
      <c r="T31" s="23"/>
      <c r="U31" s="23"/>
      <c r="AD31" s="23"/>
    </row>
    <row r="32" customFormat="false" ht="12" hidden="false" customHeight="true" outlineLevel="0" collapsed="false">
      <c r="A32" s="71"/>
      <c r="B32" s="144"/>
      <c r="C32" s="144"/>
      <c r="D32" s="145"/>
      <c r="E32" s="75"/>
      <c r="F32" s="23"/>
      <c r="G32" s="23"/>
      <c r="H32" s="23"/>
      <c r="I32" s="23"/>
      <c r="J32" s="23"/>
      <c r="N32" s="23"/>
      <c r="O32" s="23"/>
      <c r="P32" s="23"/>
      <c r="Q32" s="23"/>
      <c r="R32" s="23"/>
      <c r="S32" s="23"/>
      <c r="T32" s="23"/>
      <c r="U32" s="23"/>
      <c r="AD32" s="23"/>
    </row>
    <row r="33" customFormat="false" ht="12" hidden="false" customHeight="true" outlineLevel="0" collapsed="false">
      <c r="A33" s="71"/>
      <c r="B33" s="144"/>
      <c r="C33" s="144"/>
      <c r="D33" s="145"/>
      <c r="E33" s="75"/>
      <c r="F33" s="23"/>
      <c r="G33" s="23"/>
      <c r="H33" s="23"/>
      <c r="I33" s="23"/>
      <c r="J33" s="23"/>
      <c r="N33" s="23"/>
      <c r="O33" s="23"/>
      <c r="P33" s="23"/>
      <c r="Q33" s="23"/>
      <c r="R33" s="23"/>
      <c r="S33" s="23"/>
      <c r="T33" s="23"/>
      <c r="U33" s="23"/>
      <c r="AD33" s="23"/>
    </row>
    <row r="34" customFormat="false" ht="31.5" hidden="false" customHeight="true" outlineLevel="0" collapsed="false">
      <c r="A34" s="122"/>
      <c r="B34" s="123"/>
      <c r="C34" s="122"/>
      <c r="D34" s="146"/>
      <c r="E34" s="75"/>
      <c r="F34" s="23"/>
      <c r="G34" s="23"/>
      <c r="H34" s="23"/>
      <c r="I34" s="23"/>
      <c r="J34" s="23"/>
      <c r="N34" s="23"/>
      <c r="O34" s="23"/>
      <c r="P34" s="23"/>
      <c r="Q34" s="23"/>
      <c r="R34" s="23"/>
      <c r="S34" s="23"/>
      <c r="T34" s="23"/>
      <c r="U34" s="23"/>
      <c r="AD34" s="23"/>
    </row>
    <row r="35" customFormat="false" ht="18" hidden="false" customHeight="true" outlineLevel="0" collapsed="false">
      <c r="A35" s="71"/>
      <c r="B35" s="71"/>
      <c r="C35" s="71"/>
      <c r="D35" s="147"/>
      <c r="E35" s="75"/>
      <c r="F35" s="72"/>
      <c r="G35" s="23"/>
      <c r="H35" s="23"/>
      <c r="I35" s="23"/>
      <c r="J35" s="23"/>
      <c r="N35" s="23"/>
      <c r="O35" s="23"/>
      <c r="P35" s="23"/>
      <c r="Q35" s="23"/>
      <c r="R35" s="23"/>
      <c r="S35" s="23"/>
      <c r="T35" s="23"/>
      <c r="U35" s="23"/>
      <c r="AD35" s="23"/>
    </row>
    <row r="36" customFormat="false" ht="12" hidden="false" customHeight="true" outlineLevel="0" collapsed="false">
      <c r="B36" s="23"/>
      <c r="C36" s="23"/>
      <c r="D36" s="137"/>
      <c r="E36" s="75"/>
      <c r="F36" s="23"/>
      <c r="G36" s="23"/>
      <c r="H36" s="23"/>
      <c r="I36" s="23"/>
      <c r="J36" s="23"/>
      <c r="K36" s="23"/>
      <c r="L36" s="23"/>
      <c r="Q36" s="23"/>
      <c r="R36" s="23"/>
      <c r="T36" s="23"/>
      <c r="U36" s="23"/>
      <c r="V36" s="23"/>
      <c r="W36" s="23"/>
      <c r="X36" s="23"/>
      <c r="Y36" s="23"/>
    </row>
    <row r="37" customFormat="false" ht="12" hidden="false" customHeight="true" outlineLevel="0" collapsed="false">
      <c r="B37" s="23"/>
      <c r="C37" s="23"/>
      <c r="D37" s="137"/>
      <c r="E37" s="112"/>
      <c r="F37" s="23"/>
      <c r="G37" s="23"/>
      <c r="H37" s="23"/>
      <c r="I37" s="23"/>
      <c r="J37" s="23"/>
      <c r="K37" s="23"/>
      <c r="L37" s="23"/>
      <c r="M37" s="23"/>
      <c r="N37" s="23"/>
      <c r="O37" s="23"/>
      <c r="P37" s="23"/>
      <c r="Q37" s="23"/>
      <c r="R37" s="23"/>
      <c r="T37" s="23"/>
      <c r="U37" s="23"/>
      <c r="V37" s="23"/>
      <c r="W37" s="23"/>
      <c r="X37" s="23"/>
      <c r="Y37" s="23"/>
    </row>
    <row r="38" customFormat="false" ht="29.25" hidden="false" customHeight="true" outlineLevel="0" collapsed="false">
      <c r="A38" s="105" t="s">
        <v>119</v>
      </c>
      <c r="B38" s="106" t="s">
        <v>105</v>
      </c>
      <c r="C38" s="107" t="s">
        <v>271</v>
      </c>
      <c r="D38" s="139" t="s">
        <v>125</v>
      </c>
      <c r="E38" s="124"/>
      <c r="K38" s="23"/>
      <c r="L38" s="23"/>
      <c r="M38" s="23"/>
      <c r="N38" s="23"/>
      <c r="O38" s="23"/>
      <c r="P38" s="23"/>
      <c r="Q38" s="23"/>
      <c r="R38" s="23"/>
      <c r="T38" s="23"/>
      <c r="U38" s="23"/>
      <c r="V38" s="23"/>
      <c r="W38" s="23"/>
      <c r="X38" s="23"/>
      <c r="Y38" s="23"/>
    </row>
    <row r="39" customFormat="false" ht="12" hidden="false" customHeight="true" outlineLevel="0" collapsed="false">
      <c r="A39" s="149" t="n">
        <f aca="false" t="array" ref="A39:A39">IFERROR(INDEX('03.Muestra'!$B$8:$B$17,SMALL(IF("Página Web"='03.Muestra'!$D$8:$D$17,ROW('03.Muestra'!$B$8:$B$17)-MIN(ROW('03.Muestra'!$D$8:$D$17))+1,""),ROW()-38)),"")</f>
        <v>1</v>
      </c>
      <c r="B39" s="141" t="str">
        <f aca="false" t="array" ref="B39:B39">IFERROR(INDEX('03.Muestra'!$C$8:$C$17,SMALL(IF("Página Web"='03.Muestra'!$D$8:$D$17,ROW('03.Muestra'!$C$8:$C$17)-MIN(ROW('03.Muestra'!$D$8:$D$17))+1,""),ROW()-38)),"")</f>
        <v>Inicio</v>
      </c>
      <c r="C39" s="141" t="str">
        <f aca="false" t="array" ref="C39:C39">IFERROR(INDEX('03.Muestra'!$F$8:$F$17,SMALL(IF("Página Web"='03.Muestra'!$D$8:$D$17,ROW('03.Muestra'!$F$8:$F$17)-MIN(ROW('03.Muestra'!$D$8:$D$17))+1,""),ROW()-38)),"")</f>
        <v>https://institutodelpelo.com/</v>
      </c>
      <c r="D39" s="114" t="s">
        <v>112</v>
      </c>
      <c r="E39" s="75" t="str">
        <f aca="false">IF(D39&lt;&gt;"",IF(AND(B39&lt;&gt;"",C39&lt;&gt;""),"","ERR"),"")</f>
        <v/>
      </c>
      <c r="F39" s="115" t="s">
        <v>108</v>
      </c>
      <c r="G39" s="100" t="s">
        <v>117</v>
      </c>
      <c r="H39" s="95" t="s">
        <v>112</v>
      </c>
      <c r="I39" s="116" t="s">
        <v>110</v>
      </c>
      <c r="J39" s="117" t="s">
        <v>106</v>
      </c>
      <c r="K39" s="142" t="s">
        <v>116</v>
      </c>
      <c r="L39" s="23"/>
      <c r="M39" s="23"/>
      <c r="N39" s="23"/>
      <c r="O39" s="23"/>
      <c r="P39" s="23"/>
      <c r="Q39" s="23"/>
      <c r="R39" s="23"/>
      <c r="T39" s="23"/>
      <c r="U39" s="23"/>
      <c r="V39" s="23"/>
      <c r="W39" s="23"/>
      <c r="X39" s="23"/>
      <c r="Y39" s="23"/>
    </row>
    <row r="40" customFormat="false" ht="12" hidden="false" customHeight="true" outlineLevel="0" collapsed="false">
      <c r="A40" s="149" t="n">
        <f aca="false" t="array" ref="A40:A40">IFERROR(INDEX('03.Muestra'!$B$8:$B$17,SMALL(IF("Página Web"='03.Muestra'!$D$8:$D$17,ROW('03.Muestra'!$B$8:$B$17)-MIN(ROW('03.Muestra'!$D$8:$D$17))+1,""),ROW()-38)),"")</f>
        <v>2</v>
      </c>
      <c r="B40" s="141" t="str">
        <f aca="false" t="array" ref="B40:B40">IFERROR(INDEX('03.Muestra'!$C$8:$C$17,SMALL(IF("Página Web"='03.Muestra'!$D$8:$D$17,ROW('03.Muestra'!$C$8:$C$17)-MIN(ROW('03.Muestra'!$D$8:$D$17))+1,""),ROW()-38)),"")</f>
        <v>Nuestro método</v>
      </c>
      <c r="C40" s="141" t="str">
        <f aca="false" t="array" ref="C40:C40">IFERROR(INDEX('03.Muestra'!$F$8:$F$17,SMALL(IF("Página Web"='03.Muestra'!$D$8:$D$17,ROW('03.Muestra'!$F$8:$F$17)-MIN(ROW('03.Muestra'!$D$8:$D$17))+1,""),ROW()-38)),"")</f>
        <v>https://institutodelpelo.com/nuestro-metodo/</v>
      </c>
      <c r="D40" s="114" t="s">
        <v>112</v>
      </c>
      <c r="E40" s="75" t="str">
        <f aca="false">IF(D40&lt;&gt;"",IF(AND(B40&lt;&gt;"",C40&lt;&gt;""),"","ERR"),"")</f>
        <v/>
      </c>
      <c r="F40" s="118" t="n">
        <f aca="true">COUNTIF($D39:INDIRECT("$D" &amp;  SUM(ROW()-1,'03.Muestra'!$D$20)-1),F39)</f>
        <v>0</v>
      </c>
      <c r="G40" s="118" t="n">
        <f aca="true">COUNTIF($D39:INDIRECT("$D" &amp;  SUM(ROW()-1,'03.Muestra'!$D$20)-1),G39)</f>
        <v>0</v>
      </c>
      <c r="H40" s="118" t="n">
        <f aca="true">COUNTIF($D39:INDIRECT("$D" &amp;  SUM(ROW()-1,'03.Muestra'!$D$20)-1),H39)</f>
        <v>5</v>
      </c>
      <c r="I40" s="118" t="n">
        <f aca="true">COUNTIF($D39:INDIRECT("$D" &amp;  SUM(ROW()-1,'03.Muestra'!$D$20)-1),I39)</f>
        <v>0</v>
      </c>
      <c r="J40" s="118" t="n">
        <f aca="true">COUNTIF($D39:INDIRECT("$D" &amp;  SUM(ROW()-1,'03.Muestra'!$D$20)-1),J39)</f>
        <v>0</v>
      </c>
      <c r="K40" s="143" t="n">
        <f aca="true">IF(COUNTIF('03.Muestra'!$D$8:$D$17,"Página Web")=0,0,COUNTBLANK($D39:INDIRECT("$D" &amp;  SUM(ROW()-1,COUNTIF('03.Muestra'!$D$8:$D$17,"Página Web"))-1)))</f>
        <v>1</v>
      </c>
      <c r="L40" s="23"/>
      <c r="M40" s="23"/>
      <c r="N40" s="23"/>
      <c r="O40" s="23"/>
      <c r="P40" s="23"/>
      <c r="Q40" s="23"/>
      <c r="R40" s="23"/>
      <c r="T40" s="23"/>
      <c r="U40" s="23"/>
      <c r="V40" s="23"/>
      <c r="W40" s="23"/>
      <c r="X40" s="23"/>
      <c r="Y40" s="23"/>
    </row>
    <row r="41" customFormat="false" ht="12" hidden="false" customHeight="true" outlineLevel="0" collapsed="false">
      <c r="A41" s="149" t="n">
        <f aca="false" t="array" ref="A41:A41">IFERROR(INDEX('03.Muestra'!$B$8:$B$17,SMALL(IF("Página Web"='03.Muestra'!$D$8:$D$17,ROW('03.Muestra'!$B$8:$B$17)-MIN(ROW('03.Muestra'!$D$8:$D$17))+1,""),ROW()-38)),"")</f>
        <v>3</v>
      </c>
      <c r="B41" s="141" t="str">
        <f aca="false" t="array" ref="B41:B41">IFERROR(INDEX('03.Muestra'!$C$8:$C$17,SMALL(IF("Página Web"='03.Muestra'!$D$8:$D$17,ROW('03.Muestra'!$C$8:$C$17)-MIN(ROW('03.Muestra'!$D$8:$D$17))+1,""),ROW()-38)),"")</f>
        <v>Contacto</v>
      </c>
      <c r="C41" s="141" t="str">
        <f aca="false" t="array" ref="C41:C41">IFERROR(INDEX('03.Muestra'!$F$8:$F$17,SMALL(IF("Página Web"='03.Muestra'!$D$8:$D$17,ROW('03.Muestra'!$F$8:$F$17)-MIN(ROW('03.Muestra'!$D$8:$D$17))+1,""),ROW()-38)),"")</f>
        <v>https://institutodelpelo.com/contacto/</v>
      </c>
      <c r="D41" s="114" t="s">
        <v>112</v>
      </c>
      <c r="E41" s="75" t="str">
        <f aca="false">IF(D41&lt;&gt;"",IF(AND(B41&lt;&gt;"",C41&lt;&gt;""),"","ERR"),"")</f>
        <v/>
      </c>
      <c r="G41" s="23"/>
      <c r="H41" s="23"/>
      <c r="I41" s="23"/>
      <c r="J41" s="23"/>
      <c r="K41" s="119"/>
      <c r="L41" s="23"/>
      <c r="M41" s="23"/>
      <c r="N41" s="23"/>
      <c r="O41" s="23"/>
      <c r="P41" s="23"/>
      <c r="Q41" s="23"/>
      <c r="R41" s="23"/>
      <c r="S41" s="23"/>
      <c r="T41" s="23"/>
      <c r="U41" s="23"/>
      <c r="V41" s="23"/>
      <c r="W41" s="23"/>
      <c r="X41" s="23"/>
      <c r="Y41" s="23"/>
    </row>
    <row r="42" customFormat="false" ht="12" hidden="false" customHeight="true" outlineLevel="0" collapsed="false">
      <c r="A42" s="149" t="n">
        <f aca="false" t="array" ref="A42:A42">IFERROR(INDEX('03.Muestra'!$B$8:$B$17,SMALL(IF("Página Web"='03.Muestra'!$D$8:$D$17,ROW('03.Muestra'!$B$8:$B$17)-MIN(ROW('03.Muestra'!$D$8:$D$17))+1,""),ROW()-38)),"")</f>
        <v>4</v>
      </c>
      <c r="B42" s="141" t="str">
        <f aca="false" t="array" ref="B42:B42">IFERROR(INDEX('03.Muestra'!$C$8:$C$17,SMALL(IF("Página Web"='03.Muestra'!$D$8:$D$17,ROW('03.Muestra'!$C$8:$C$17)-MIN(ROW('03.Muestra'!$D$8:$D$17))+1,""),ROW()-38)),"")</f>
        <v>Aviso legal</v>
      </c>
      <c r="C42" s="141" t="str">
        <f aca="false" t="array" ref="C42:C42">IFERROR(INDEX('03.Muestra'!$F$8:$F$17,SMALL(IF("Página Web"='03.Muestra'!$D$8:$D$17,ROW('03.Muestra'!$F$8:$F$17)-MIN(ROW('03.Muestra'!$D$8:$D$17))+1,""),ROW()-38)),"")</f>
        <v>https://institutodelpelo.com/aviso-legal/</v>
      </c>
      <c r="D42" s="114" t="s">
        <v>112</v>
      </c>
      <c r="E42" s="75" t="str">
        <f aca="false">IF(D42&lt;&gt;"",IF(AND(B42&lt;&gt;"",C42&lt;&gt;""),"","ERR"),"")</f>
        <v/>
      </c>
      <c r="G42" s="23"/>
      <c r="H42" s="23"/>
      <c r="I42" s="23"/>
      <c r="J42" s="23"/>
      <c r="K42" s="119"/>
      <c r="L42" s="23"/>
      <c r="M42" s="23"/>
      <c r="N42" s="23"/>
      <c r="O42" s="23"/>
      <c r="P42" s="23"/>
      <c r="Q42" s="23"/>
      <c r="R42" s="23"/>
      <c r="S42" s="23"/>
      <c r="T42" s="23"/>
      <c r="U42" s="23"/>
      <c r="V42" s="23"/>
      <c r="W42" s="23"/>
      <c r="X42" s="23"/>
      <c r="Y42" s="23"/>
    </row>
    <row r="43" customFormat="false" ht="12" hidden="false" customHeight="true" outlineLevel="0" collapsed="false">
      <c r="A43" s="149" t="n">
        <f aca="false" t="array" ref="A43:A43">IFERROR(INDEX('03.Muestra'!$B$8:$B$17,SMALL(IF("Página Web"='03.Muestra'!$D$8:$D$17,ROW('03.Muestra'!$B$8:$B$17)-MIN(ROW('03.Muestra'!$D$8:$D$17))+1,""),ROW()-38)),"")</f>
        <v>5</v>
      </c>
      <c r="B43" s="141" t="str">
        <f aca="false" t="array" ref="B43:B43">IFERROR(INDEX('03.Muestra'!$C$8:$C$17,SMALL(IF("Página Web"='03.Muestra'!$D$8:$D$17,ROW('03.Muestra'!$C$8:$C$17)-MIN(ROW('03.Muestra'!$D$8:$D$17))+1,""),ROW()-38)),"")</f>
        <v>Política de privacidad</v>
      </c>
      <c r="C43" s="141" t="str">
        <f aca="false" t="array" ref="C43:C43">IFERROR(INDEX('03.Muestra'!$F$8:$F$17,SMALL(IF("Página Web"='03.Muestra'!$D$8:$D$17,ROW('03.Muestra'!$F$8:$F$17)-MIN(ROW('03.Muestra'!$D$8:$D$17))+1,""),ROW()-38)),"")</f>
        <v>https://institutodelpelo.com/politica-de-privacidad/</v>
      </c>
      <c r="D43" s="114" t="s">
        <v>112</v>
      </c>
      <c r="E43" s="75" t="str">
        <f aca="false">IF(D43&lt;&gt;"",IF(AND(B43&lt;&gt;"",C43&lt;&gt;""),"","ERR"),"")</f>
        <v/>
      </c>
      <c r="G43" s="23"/>
      <c r="H43" s="23"/>
      <c r="I43" s="23"/>
      <c r="J43" s="23"/>
      <c r="K43" s="119"/>
      <c r="L43" s="23"/>
      <c r="M43" s="23"/>
      <c r="N43" s="23"/>
      <c r="O43" s="23"/>
      <c r="P43" s="23"/>
      <c r="Q43" s="23"/>
      <c r="R43" s="23"/>
      <c r="S43" s="23"/>
      <c r="T43" s="23"/>
      <c r="U43" s="23"/>
      <c r="V43" s="23"/>
      <c r="W43" s="23"/>
      <c r="X43" s="23"/>
      <c r="Y43" s="23"/>
    </row>
    <row r="44" customFormat="false" ht="12" hidden="false" customHeight="true" outlineLevel="0" collapsed="false">
      <c r="A44" s="149" t="n">
        <f aca="false" t="array" ref="A44:A44">IFERROR(INDEX('03.Muestra'!$B$8:$B$17,SMALL(IF("Página Web"='03.Muestra'!$D$8:$D$17,ROW('03.Muestra'!$B$8:$B$17)-MIN(ROW('03.Muestra'!$D$8:$D$17))+1,""),ROW()-38)),"")</f>
        <v>6</v>
      </c>
      <c r="B44" s="141" t="str">
        <f aca="false" t="array" ref="B44:B44">IFERROR(INDEX('03.Muestra'!$C$8:$C$17,SMALL(IF("Página Web"='03.Muestra'!$D$8:$D$17,ROW('03.Muestra'!$C$8:$C$17)-MIN(ROW('03.Muestra'!$D$8:$D$17))+1,""),ROW()-38)),"")</f>
        <v>Informe de accesibilidad</v>
      </c>
      <c r="C44" s="141" t="str">
        <f aca="false" t="array" ref="C44:C44">IFERROR(INDEX('03.Muestra'!$F$8:$F$17,SMALL(IF("Página Web"='03.Muestra'!$D$8:$D$17,ROW('03.Muestra'!$F$8:$F$17)-MIN(ROW('03.Muestra'!$D$8:$D$17))+1,""),ROW()-38)),"")</f>
        <v>https://institutodelpelo.com/informe-de-accesibilidad/</v>
      </c>
      <c r="D44" s="114"/>
      <c r="E44" s="75" t="str">
        <f aca="false">IF(D44&lt;&gt;"",IF(AND(B44&lt;&gt;"",C44&lt;&gt;""),"","ERR"),"")</f>
        <v/>
      </c>
      <c r="G44" s="23"/>
      <c r="H44" s="23"/>
      <c r="I44" s="23"/>
      <c r="J44" s="23"/>
      <c r="K44" s="119"/>
      <c r="L44" s="23"/>
      <c r="M44" s="23"/>
      <c r="N44" s="23"/>
      <c r="O44" s="23"/>
      <c r="P44" s="23"/>
      <c r="Q44" s="23"/>
      <c r="R44" s="23"/>
      <c r="S44" s="23"/>
      <c r="T44" s="23"/>
      <c r="U44" s="23"/>
      <c r="V44" s="23"/>
      <c r="W44" s="23"/>
      <c r="X44" s="23"/>
      <c r="Y44" s="23"/>
    </row>
    <row r="45" customFormat="false" ht="12" hidden="false" customHeight="true" outlineLevel="0" collapsed="false">
      <c r="A45" s="149" t="str">
        <f aca="false" t="array" ref="A45:A45">IFERROR(INDEX('03.Muestra'!$B$8:$B$17,SMALL(IF("Página Web"='03.Muestra'!$D$8:$D$17,ROW('03.Muestra'!$B$8:$B$17)-MIN(ROW('03.Muestra'!$D$8:$D$17))+1,""),ROW()-38)),"")</f>
        <v/>
      </c>
      <c r="B45" s="141" t="str">
        <f aca="false" t="array" ref="B45:B45">IFERROR(INDEX('03.Muestra'!$C$8:$C$17,SMALL(IF("Página Web"='03.Muestra'!$D$8:$D$17,ROW('03.Muestra'!$C$8:$C$17)-MIN(ROW('03.Muestra'!$D$8:$D$17))+1,""),ROW()-38)),"")</f>
        <v/>
      </c>
      <c r="C45" s="141" t="str">
        <f aca="false" t="array" ref="C45:C45">IFERROR(INDEX('03.Muestra'!$F$8:$F$17,SMALL(IF("Página Web"='03.Muestra'!$D$8:$D$17,ROW('03.Muestra'!$F$8:$F$17)-MIN(ROW('03.Muestra'!$D$8:$D$17))+1,""),ROW()-38)),"")</f>
        <v/>
      </c>
      <c r="D45" s="114"/>
      <c r="E45" s="75" t="str">
        <f aca="false">IF(D45&lt;&gt;"",IF(AND(B45&lt;&gt;"",C45&lt;&gt;""),"","ERR"),"")</f>
        <v/>
      </c>
      <c r="F45" s="23"/>
      <c r="G45" s="23"/>
      <c r="H45" s="23"/>
      <c r="I45" s="23"/>
      <c r="J45" s="23"/>
      <c r="K45" s="119"/>
      <c r="L45" s="23"/>
      <c r="M45" s="23"/>
      <c r="N45" s="23"/>
      <c r="O45" s="23"/>
      <c r="P45" s="23"/>
      <c r="Q45" s="23"/>
      <c r="R45" s="23"/>
      <c r="S45" s="23"/>
      <c r="T45" s="23"/>
      <c r="U45" s="23"/>
      <c r="V45" s="23"/>
      <c r="W45" s="23"/>
      <c r="X45" s="23"/>
      <c r="Y45" s="23"/>
    </row>
    <row r="46" customFormat="false" ht="12" hidden="false" customHeight="true" outlineLevel="0" collapsed="false">
      <c r="A46" s="149" t="str">
        <f aca="false" t="array" ref="A46:A46">IFERROR(INDEX('03.Muestra'!$B$8:$B$17,SMALL(IF("Página Web"='03.Muestra'!$D$8:$D$17,ROW('03.Muestra'!$B$8:$B$17)-MIN(ROW('03.Muestra'!$D$8:$D$17))+1,""),ROW()-38)),"")</f>
        <v/>
      </c>
      <c r="B46" s="141" t="str">
        <f aca="false" t="array" ref="B46:B46">IFERROR(INDEX('03.Muestra'!$C$8:$C$17,SMALL(IF("Página Web"='03.Muestra'!$D$8:$D$17,ROW('03.Muestra'!$C$8:$C$17)-MIN(ROW('03.Muestra'!$D$8:$D$17))+1,""),ROW()-38)),"")</f>
        <v/>
      </c>
      <c r="C46" s="141" t="str">
        <f aca="false" t="array" ref="C46:C46">IFERROR(INDEX('03.Muestra'!$F$8:$F$17,SMALL(IF("Página Web"='03.Muestra'!$D$8:$D$17,ROW('03.Muestra'!$F$8:$F$17)-MIN(ROW('03.Muestra'!$D$8:$D$17))+1,""),ROW()-38)),"")</f>
        <v/>
      </c>
      <c r="D46" s="114"/>
      <c r="E46" s="75" t="str">
        <f aca="false">IF(D46&lt;&gt;"",IF(AND(B46&lt;&gt;"",C46&lt;&gt;""),"","ERR"),"")</f>
        <v/>
      </c>
      <c r="F46" s="23"/>
      <c r="G46" s="23"/>
      <c r="H46" s="23"/>
      <c r="I46" s="23"/>
      <c r="J46" s="23"/>
      <c r="K46" s="119"/>
      <c r="L46" s="23"/>
      <c r="M46" s="23"/>
      <c r="N46" s="23"/>
      <c r="O46" s="23"/>
      <c r="P46" s="23"/>
      <c r="Q46" s="23"/>
      <c r="R46" s="23"/>
      <c r="S46" s="23"/>
      <c r="T46" s="23"/>
      <c r="U46" s="23"/>
      <c r="V46" s="23"/>
      <c r="W46" s="23"/>
      <c r="X46" s="23"/>
      <c r="Y46" s="23"/>
    </row>
    <row r="47" customFormat="false" ht="12" hidden="false" customHeight="true" outlineLevel="0" collapsed="false">
      <c r="A47" s="149" t="str">
        <f aca="false" t="array" ref="A47:A47">IFERROR(INDEX('03.Muestra'!$B$8:$B$17,SMALL(IF("Página Web"='03.Muestra'!$D$8:$D$17,ROW('03.Muestra'!$B$8:$B$17)-MIN(ROW('03.Muestra'!$D$8:$D$17))+1,""),ROW()-38)),"")</f>
        <v/>
      </c>
      <c r="B47" s="141" t="str">
        <f aca="false" t="array" ref="B47:B47">IFERROR(INDEX('03.Muestra'!$C$8:$C$17,SMALL(IF("Página Web"='03.Muestra'!$D$8:$D$17,ROW('03.Muestra'!$C$8:$C$17)-MIN(ROW('03.Muestra'!$D$8:$D$17))+1,""),ROW()-38)),"")</f>
        <v/>
      </c>
      <c r="C47" s="141" t="str">
        <f aca="false" t="array" ref="C47:C47">IFERROR(INDEX('03.Muestra'!$F$8:$F$17,SMALL(IF("Página Web"='03.Muestra'!$D$8:$D$17,ROW('03.Muestra'!$F$8:$F$17)-MIN(ROW('03.Muestra'!$D$8:$D$17))+1,""),ROW()-38)),"")</f>
        <v/>
      </c>
      <c r="D47" s="114"/>
      <c r="E47" s="75" t="str">
        <f aca="false">IF(D47&lt;&gt;"",IF(AND(B47&lt;&gt;"",C47&lt;&gt;""),"","ERR"),"")</f>
        <v/>
      </c>
      <c r="F47" s="23"/>
      <c r="G47" s="23"/>
      <c r="H47" s="23"/>
      <c r="I47" s="23"/>
      <c r="J47" s="23"/>
      <c r="K47" s="119"/>
      <c r="L47" s="23"/>
      <c r="M47" s="23"/>
      <c r="N47" s="23"/>
      <c r="O47" s="23"/>
      <c r="P47" s="23"/>
      <c r="Q47" s="23"/>
      <c r="R47" s="23"/>
      <c r="S47" s="23"/>
      <c r="T47" s="23"/>
      <c r="U47" s="23"/>
      <c r="V47" s="23"/>
      <c r="W47" s="23"/>
      <c r="X47" s="23"/>
      <c r="Y47" s="23"/>
    </row>
    <row r="48" customFormat="false" ht="12" hidden="false" customHeight="true" outlineLevel="0" collapsed="false">
      <c r="A48" s="149" t="str">
        <f aca="false" t="array" ref="A48:A48">IFERROR(INDEX('03.Muestra'!$B$8:$B$17,SMALL(IF("Página Web"='03.Muestra'!$D$8:$D$17,ROW('03.Muestra'!$B$8:$B$17)-MIN(ROW('03.Muestra'!$D$8:$D$17))+1,""),ROW()-38)),"")</f>
        <v/>
      </c>
      <c r="B48" s="141" t="str">
        <f aca="false" t="array" ref="B48:B48">IFERROR(INDEX('03.Muestra'!$C$8:$C$17,SMALL(IF("Página Web"='03.Muestra'!$D$8:$D$17,ROW('03.Muestra'!$C$8:$C$17)-MIN(ROW('03.Muestra'!$D$8:$D$17))+1,""),ROW()-38)),"")</f>
        <v/>
      </c>
      <c r="C48" s="141" t="str">
        <f aca="false" t="array" ref="C48:C48">IFERROR(INDEX('03.Muestra'!$F$8:$F$17,SMALL(IF("Página Web"='03.Muestra'!$D$8:$D$17,ROW('03.Muestra'!$F$8:$F$17)-MIN(ROW('03.Muestra'!$D$8:$D$17))+1,""),ROW()-38)),"")</f>
        <v/>
      </c>
      <c r="D48" s="114"/>
      <c r="E48" s="75" t="str">
        <f aca="false">IF(D48&lt;&gt;"",IF(AND(B48&lt;&gt;"",C48&lt;&gt;""),"","ERR"),"")</f>
        <v/>
      </c>
      <c r="F48" s="23"/>
      <c r="G48" s="23"/>
      <c r="H48" s="23"/>
      <c r="I48" s="23"/>
      <c r="J48" s="23"/>
      <c r="K48" s="119"/>
      <c r="L48" s="23"/>
      <c r="M48" s="23"/>
      <c r="N48" s="23"/>
      <c r="O48" s="23"/>
      <c r="P48" s="23"/>
      <c r="Q48" s="23"/>
      <c r="R48" s="23"/>
      <c r="S48" s="23"/>
      <c r="T48" s="23"/>
      <c r="U48" s="23"/>
      <c r="V48" s="23"/>
      <c r="W48" s="23"/>
      <c r="X48" s="23"/>
      <c r="Y48" s="23"/>
    </row>
    <row r="49" customFormat="false" ht="12" hidden="false" customHeight="true" outlineLevel="0" collapsed="false">
      <c r="A49" s="71"/>
      <c r="B49" s="144"/>
      <c r="C49" s="144"/>
      <c r="D49" s="145"/>
      <c r="E49" s="75"/>
      <c r="F49" s="23"/>
      <c r="G49" s="23"/>
      <c r="H49" s="23"/>
      <c r="I49" s="23"/>
      <c r="J49" s="23"/>
      <c r="K49" s="119"/>
      <c r="L49" s="23"/>
      <c r="M49" s="23"/>
      <c r="N49" s="23"/>
      <c r="O49" s="23"/>
      <c r="P49" s="23"/>
      <c r="Q49" s="23"/>
      <c r="R49" s="23"/>
      <c r="S49" s="23"/>
      <c r="T49" s="23"/>
      <c r="U49" s="23"/>
      <c r="V49" s="23"/>
      <c r="W49" s="23"/>
      <c r="X49" s="23"/>
      <c r="Y49" s="23"/>
    </row>
    <row r="50" customFormat="false" ht="12" hidden="false" customHeight="true" outlineLevel="0" collapsed="false">
      <c r="A50" s="71"/>
      <c r="B50" s="144"/>
      <c r="C50" s="144"/>
      <c r="D50" s="145"/>
      <c r="E50" s="75"/>
      <c r="F50" s="23"/>
      <c r="G50" s="23"/>
      <c r="H50" s="23"/>
      <c r="I50" s="23"/>
      <c r="J50" s="23"/>
      <c r="K50" s="119"/>
      <c r="L50" s="23"/>
      <c r="M50" s="23"/>
      <c r="N50" s="23"/>
      <c r="O50" s="23"/>
      <c r="P50" s="23"/>
      <c r="Q50" s="23"/>
      <c r="R50" s="23"/>
      <c r="S50" s="23"/>
      <c r="T50" s="23"/>
      <c r="U50" s="23"/>
      <c r="V50" s="23"/>
      <c r="W50" s="23"/>
      <c r="X50" s="23"/>
      <c r="Y50" s="23"/>
    </row>
    <row r="51" customFormat="false" ht="31.5" hidden="false" customHeight="true" outlineLevel="0" collapsed="false">
      <c r="A51" s="122"/>
      <c r="B51" s="123"/>
      <c r="C51" s="122"/>
      <c r="D51" s="146"/>
      <c r="E51" s="75"/>
      <c r="F51" s="23"/>
      <c r="G51" s="23"/>
      <c r="H51" s="23"/>
      <c r="I51" s="23"/>
      <c r="J51" s="23"/>
      <c r="K51" s="119"/>
      <c r="L51" s="23"/>
      <c r="M51" s="23"/>
      <c r="N51" s="23"/>
      <c r="O51" s="23"/>
      <c r="P51" s="23"/>
      <c r="Q51" s="23"/>
      <c r="R51" s="23"/>
      <c r="S51" s="23"/>
      <c r="T51" s="23"/>
      <c r="U51" s="23"/>
      <c r="V51" s="23"/>
      <c r="W51" s="23"/>
      <c r="X51" s="23"/>
      <c r="Y51" s="23"/>
    </row>
    <row r="52" customFormat="false" ht="14.25" hidden="false" customHeight="true" outlineLevel="0" collapsed="false">
      <c r="A52" s="71"/>
      <c r="B52" s="71"/>
      <c r="C52" s="71"/>
      <c r="D52" s="147"/>
      <c r="E52" s="75"/>
      <c r="F52" s="72"/>
      <c r="G52" s="23"/>
      <c r="H52" s="23"/>
      <c r="I52" s="23"/>
      <c r="J52" s="23"/>
      <c r="K52" s="119"/>
      <c r="L52" s="23"/>
      <c r="M52" s="23"/>
      <c r="N52" s="23"/>
      <c r="O52" s="23"/>
      <c r="P52" s="23"/>
      <c r="Q52" s="23"/>
      <c r="R52" s="23"/>
      <c r="S52" s="23"/>
      <c r="T52" s="23"/>
      <c r="U52" s="23"/>
      <c r="V52" s="23"/>
      <c r="W52" s="23"/>
      <c r="X52" s="23"/>
      <c r="Y52" s="23"/>
    </row>
    <row r="53" customFormat="false" ht="12" hidden="false" customHeight="true" outlineLevel="0" collapsed="false">
      <c r="B53" s="23"/>
      <c r="C53" s="23"/>
      <c r="D53" s="137"/>
      <c r="E53" s="75"/>
      <c r="F53" s="23"/>
      <c r="G53" s="23"/>
      <c r="H53" s="23"/>
      <c r="I53" s="23"/>
      <c r="J53" s="23"/>
      <c r="K53" s="119"/>
      <c r="L53" s="23"/>
      <c r="M53" s="23"/>
      <c r="N53" s="23"/>
      <c r="O53" s="23"/>
      <c r="P53" s="23"/>
      <c r="Q53" s="23"/>
      <c r="R53" s="23"/>
      <c r="S53" s="23"/>
      <c r="T53" s="23"/>
      <c r="U53" s="23"/>
      <c r="V53" s="23"/>
      <c r="W53" s="23"/>
      <c r="X53" s="23"/>
      <c r="Y53" s="23"/>
    </row>
    <row r="54" customFormat="false" ht="12" hidden="false" customHeight="true" outlineLevel="0" collapsed="false">
      <c r="B54" s="23"/>
      <c r="C54" s="23"/>
      <c r="D54" s="137"/>
      <c r="E54" s="112"/>
      <c r="F54" s="23"/>
      <c r="G54" s="23"/>
      <c r="H54" s="23"/>
      <c r="I54" s="23"/>
      <c r="J54" s="23"/>
      <c r="K54" s="119"/>
      <c r="L54" s="23"/>
      <c r="M54" s="23"/>
      <c r="N54" s="23"/>
      <c r="O54" s="23"/>
      <c r="P54" s="23"/>
      <c r="Q54" s="23"/>
      <c r="R54" s="23"/>
      <c r="S54" s="23"/>
      <c r="T54" s="23"/>
      <c r="U54" s="23"/>
      <c r="V54" s="23"/>
      <c r="W54" s="23"/>
      <c r="X54" s="23"/>
      <c r="Y54" s="23"/>
    </row>
    <row r="55" customFormat="false" ht="29.25" hidden="false" customHeight="true" outlineLevel="0" collapsed="false">
      <c r="A55" s="105" t="s">
        <v>119</v>
      </c>
      <c r="B55" s="106" t="s">
        <v>105</v>
      </c>
      <c r="C55" s="107" t="s">
        <v>272</v>
      </c>
      <c r="D55" s="139" t="s">
        <v>125</v>
      </c>
      <c r="E55" s="124"/>
      <c r="K55" s="119"/>
      <c r="L55" s="23"/>
      <c r="M55" s="23"/>
      <c r="N55" s="23"/>
      <c r="O55" s="23"/>
      <c r="P55" s="23"/>
      <c r="Q55" s="23"/>
      <c r="R55" s="23"/>
      <c r="S55" s="23"/>
      <c r="T55" s="23"/>
      <c r="U55" s="23"/>
      <c r="V55" s="23"/>
      <c r="W55" s="23"/>
      <c r="X55" s="23"/>
      <c r="Y55" s="23"/>
    </row>
    <row r="56" customFormat="false" ht="12" hidden="false" customHeight="true" outlineLevel="0" collapsed="false">
      <c r="A56" s="149" t="n">
        <f aca="false" t="array" ref="A56:A56">IFERROR(INDEX('03.Muestra'!$B$8:$B$17,SMALL(IF("Página Web"='03.Muestra'!$D$8:$D$17,ROW('03.Muestra'!$B$8:$B$17)-MIN(ROW('03.Muestra'!$D$8:$D$17))+1,""),ROW()-55)),"")</f>
        <v>1</v>
      </c>
      <c r="B56" s="141" t="str">
        <f aca="false" t="array" ref="B56:B56">IFERROR(INDEX('03.Muestra'!$C$8:$C$17,SMALL(IF("Página Web"='03.Muestra'!$D$8:$D$17,ROW('03.Muestra'!$C$8:$C$17)-MIN(ROW('03.Muestra'!$D$8:$D$17))+1,""),ROW()-55)),"")</f>
        <v>Inicio</v>
      </c>
      <c r="C56" s="141" t="str">
        <f aca="false" t="array" ref="C56:C56">IFERROR(INDEX('03.Muestra'!$F$8:$F$17,SMALL(IF("Página Web"='03.Muestra'!$D$8:$D$17,ROW('03.Muestra'!$F$8:$F$17)-MIN(ROW('03.Muestra'!$D$8:$D$17))+1,""),ROW()-55)),"")</f>
        <v>https://institutodelpelo.com/</v>
      </c>
      <c r="D56" s="114" t="s">
        <v>110</v>
      </c>
      <c r="E56" s="75" t="str">
        <f aca="false">IF(D56&lt;&gt;"",IF(AND(B56&lt;&gt;"",C56&lt;&gt;""),"","ERR"),"")</f>
        <v/>
      </c>
      <c r="F56" s="115" t="s">
        <v>108</v>
      </c>
      <c r="G56" s="100" t="s">
        <v>117</v>
      </c>
      <c r="H56" s="95" t="s">
        <v>112</v>
      </c>
      <c r="I56" s="116" t="s">
        <v>110</v>
      </c>
      <c r="J56" s="117" t="s">
        <v>106</v>
      </c>
      <c r="K56" s="142" t="s">
        <v>116</v>
      </c>
      <c r="L56" s="23"/>
      <c r="M56" s="23"/>
      <c r="N56" s="23"/>
      <c r="O56" s="23"/>
      <c r="P56" s="23"/>
      <c r="Q56" s="23"/>
      <c r="R56" s="23"/>
      <c r="S56" s="23"/>
      <c r="T56" s="23"/>
      <c r="U56" s="23"/>
      <c r="V56" s="23"/>
      <c r="W56" s="23"/>
      <c r="X56" s="23"/>
      <c r="Y56" s="23"/>
    </row>
    <row r="57" customFormat="false" ht="12" hidden="false" customHeight="true" outlineLevel="0" collapsed="false">
      <c r="A57" s="149" t="n">
        <f aca="false" t="array" ref="A57:A57">IFERROR(INDEX('03.Muestra'!$B$8:$B$17,SMALL(IF("Página Web"='03.Muestra'!$D$8:$D$17,ROW('03.Muestra'!$B$8:$B$17)-MIN(ROW('03.Muestra'!$D$8:$D$17))+1,""),ROW()-55)),"")</f>
        <v>2</v>
      </c>
      <c r="B57" s="141" t="str">
        <f aca="false" t="array" ref="B57:B57">IFERROR(INDEX('03.Muestra'!$C$8:$C$17,SMALL(IF("Página Web"='03.Muestra'!$D$8:$D$17,ROW('03.Muestra'!$C$8:$C$17)-MIN(ROW('03.Muestra'!$D$8:$D$17))+1,""),ROW()-55)),"")</f>
        <v>Nuestro método</v>
      </c>
      <c r="C57" s="141" t="str">
        <f aca="false" t="array" ref="C57:C57">IFERROR(INDEX('03.Muestra'!$F$8:$F$17,SMALL(IF("Página Web"='03.Muestra'!$D$8:$D$17,ROW('03.Muestra'!$F$8:$F$17)-MIN(ROW('03.Muestra'!$D$8:$D$17))+1,""),ROW()-55)),"")</f>
        <v>https://institutodelpelo.com/nuestro-metodo/</v>
      </c>
      <c r="D57" s="114" t="s">
        <v>110</v>
      </c>
      <c r="E57" s="75" t="str">
        <f aca="false">IF(D57&lt;&gt;"",IF(AND(B57&lt;&gt;"",C57&lt;&gt;""),"","ERR"),"")</f>
        <v/>
      </c>
      <c r="F57" s="118" t="n">
        <f aca="true">COUNTIF($D56:INDIRECT("$D" &amp;  SUM(ROW()-1,'03.Muestra'!$D$20)-1),F56)</f>
        <v>0</v>
      </c>
      <c r="G57" s="118" t="n">
        <f aca="true">COUNTIF($D56:INDIRECT("$D" &amp;  SUM(ROW()-1,'03.Muestra'!$D$20)-1),G56)</f>
        <v>0</v>
      </c>
      <c r="H57" s="118" t="n">
        <f aca="true">COUNTIF($D56:INDIRECT("$D" &amp;  SUM(ROW()-1,'03.Muestra'!$D$20)-1),H56)</f>
        <v>0</v>
      </c>
      <c r="I57" s="118" t="n">
        <f aca="true">COUNTIF($D56:INDIRECT("$D" &amp;  SUM(ROW()-1,'03.Muestra'!$D$20)-1),I56)</f>
        <v>5</v>
      </c>
      <c r="J57" s="118" t="n">
        <f aca="true">COUNTIF($D56:INDIRECT("$D" &amp;  SUM(ROW()-1,'03.Muestra'!$D$20)-1),J56)</f>
        <v>0</v>
      </c>
      <c r="K57" s="143" t="n">
        <f aca="true">IF(COUNTIF('03.Muestra'!$D$8:$D$17,"Página Web")=0,0,COUNTBLANK($D56:INDIRECT("$D" &amp;  SUM(ROW()-1,COUNTIF('03.Muestra'!$D$8:$D$17,"Página Web"))-1)))</f>
        <v>1</v>
      </c>
      <c r="L57" s="23"/>
      <c r="M57" s="23"/>
      <c r="N57" s="23"/>
      <c r="O57" s="23"/>
      <c r="P57" s="23"/>
      <c r="Q57" s="23"/>
      <c r="R57" s="23"/>
      <c r="S57" s="23"/>
      <c r="T57" s="23"/>
      <c r="U57" s="23"/>
      <c r="V57" s="23"/>
      <c r="W57" s="23"/>
      <c r="X57" s="23"/>
      <c r="Y57" s="23"/>
    </row>
    <row r="58" customFormat="false" ht="12" hidden="false" customHeight="true" outlineLevel="0" collapsed="false">
      <c r="A58" s="149" t="n">
        <f aca="false" t="array" ref="A58:A58">IFERROR(INDEX('03.Muestra'!$B$8:$B$17,SMALL(IF("Página Web"='03.Muestra'!$D$8:$D$17,ROW('03.Muestra'!$B$8:$B$17)-MIN(ROW('03.Muestra'!$D$8:$D$17))+1,""),ROW()-55)),"")</f>
        <v>3</v>
      </c>
      <c r="B58" s="141" t="str">
        <f aca="false" t="array" ref="B58:B58">IFERROR(INDEX('03.Muestra'!$C$8:$C$17,SMALL(IF("Página Web"='03.Muestra'!$D$8:$D$17,ROW('03.Muestra'!$C$8:$C$17)-MIN(ROW('03.Muestra'!$D$8:$D$17))+1,""),ROW()-55)),"")</f>
        <v>Contacto</v>
      </c>
      <c r="C58" s="141" t="str">
        <f aca="false" t="array" ref="C58:C58">IFERROR(INDEX('03.Muestra'!$F$8:$F$17,SMALL(IF("Página Web"='03.Muestra'!$D$8:$D$17,ROW('03.Muestra'!$F$8:$F$17)-MIN(ROW('03.Muestra'!$D$8:$D$17))+1,""),ROW()-55)),"")</f>
        <v>https://institutodelpelo.com/contacto/</v>
      </c>
      <c r="D58" s="114" t="s">
        <v>110</v>
      </c>
      <c r="E58" s="75" t="str">
        <f aca="false">IF(D58&lt;&gt;"",IF(AND(B58&lt;&gt;"",C58&lt;&gt;""),"","ERR"),"")</f>
        <v/>
      </c>
      <c r="G58" s="23"/>
      <c r="H58" s="23"/>
      <c r="I58" s="23"/>
      <c r="J58" s="23"/>
      <c r="K58" s="119"/>
      <c r="L58" s="23"/>
      <c r="M58" s="23"/>
      <c r="N58" s="23"/>
      <c r="O58" s="23"/>
      <c r="P58" s="23"/>
      <c r="Q58" s="23"/>
      <c r="R58" s="23"/>
      <c r="S58" s="23"/>
      <c r="T58" s="23"/>
      <c r="U58" s="23"/>
      <c r="V58" s="23"/>
      <c r="W58" s="23"/>
      <c r="X58" s="23"/>
      <c r="Y58" s="23"/>
    </row>
    <row r="59" customFormat="false" ht="12" hidden="false" customHeight="true" outlineLevel="0" collapsed="false">
      <c r="A59" s="149" t="n">
        <f aca="false" t="array" ref="A59:A59">IFERROR(INDEX('03.Muestra'!$B$8:$B$17,SMALL(IF("Página Web"='03.Muestra'!$D$8:$D$17,ROW('03.Muestra'!$B$8:$B$17)-MIN(ROW('03.Muestra'!$D$8:$D$17))+1,""),ROW()-55)),"")</f>
        <v>4</v>
      </c>
      <c r="B59" s="141" t="str">
        <f aca="false" t="array" ref="B59:B59">IFERROR(INDEX('03.Muestra'!$C$8:$C$17,SMALL(IF("Página Web"='03.Muestra'!$D$8:$D$17,ROW('03.Muestra'!$C$8:$C$17)-MIN(ROW('03.Muestra'!$D$8:$D$17))+1,""),ROW()-55)),"")</f>
        <v>Aviso legal</v>
      </c>
      <c r="C59" s="141" t="str">
        <f aca="false" t="array" ref="C59:C59">IFERROR(INDEX('03.Muestra'!$F$8:$F$17,SMALL(IF("Página Web"='03.Muestra'!$D$8:$D$17,ROW('03.Muestra'!$F$8:$F$17)-MIN(ROW('03.Muestra'!$D$8:$D$17))+1,""),ROW()-55)),"")</f>
        <v>https://institutodelpelo.com/aviso-legal/</v>
      </c>
      <c r="D59" s="114" t="s">
        <v>110</v>
      </c>
      <c r="E59" s="75" t="str">
        <f aca="false">IF(D59&lt;&gt;"",IF(AND(B59&lt;&gt;"",C59&lt;&gt;""),"","ERR"),"")</f>
        <v/>
      </c>
      <c r="G59" s="23"/>
      <c r="H59" s="23"/>
      <c r="I59" s="23"/>
      <c r="J59" s="23"/>
      <c r="K59" s="119"/>
      <c r="L59" s="23"/>
      <c r="M59" s="23"/>
      <c r="N59" s="23"/>
      <c r="O59" s="23"/>
      <c r="P59" s="23"/>
      <c r="Q59" s="23"/>
      <c r="R59" s="23"/>
      <c r="S59" s="23"/>
      <c r="T59" s="23"/>
      <c r="U59" s="23"/>
      <c r="V59" s="23"/>
      <c r="W59" s="23"/>
      <c r="X59" s="23"/>
      <c r="Y59" s="23"/>
    </row>
    <row r="60" customFormat="false" ht="12" hidden="false" customHeight="true" outlineLevel="0" collapsed="false">
      <c r="A60" s="149" t="n">
        <f aca="false" t="array" ref="A60:A60">IFERROR(INDEX('03.Muestra'!$B$8:$B$17,SMALL(IF("Página Web"='03.Muestra'!$D$8:$D$17,ROW('03.Muestra'!$B$8:$B$17)-MIN(ROW('03.Muestra'!$D$8:$D$17))+1,""),ROW()-55)),"")</f>
        <v>5</v>
      </c>
      <c r="B60" s="141" t="str">
        <f aca="false" t="array" ref="B60:B60">IFERROR(INDEX('03.Muestra'!$C$8:$C$17,SMALL(IF("Página Web"='03.Muestra'!$D$8:$D$17,ROW('03.Muestra'!$C$8:$C$17)-MIN(ROW('03.Muestra'!$D$8:$D$17))+1,""),ROW()-55)),"")</f>
        <v>Política de privacidad</v>
      </c>
      <c r="C60" s="141" t="str">
        <f aca="false" t="array" ref="C60:C60">IFERROR(INDEX('03.Muestra'!$F$8:$F$17,SMALL(IF("Página Web"='03.Muestra'!$D$8:$D$17,ROW('03.Muestra'!$F$8:$F$17)-MIN(ROW('03.Muestra'!$D$8:$D$17))+1,""),ROW()-55)),"")</f>
        <v>https://institutodelpelo.com/politica-de-privacidad/</v>
      </c>
      <c r="D60" s="114" t="s">
        <v>110</v>
      </c>
      <c r="E60" s="75" t="str">
        <f aca="false">IF(D60&lt;&gt;"",IF(AND(B60&lt;&gt;"",C60&lt;&gt;""),"","ERR"),"")</f>
        <v/>
      </c>
      <c r="G60" s="23"/>
      <c r="H60" s="23"/>
      <c r="I60" s="23"/>
      <c r="J60" s="23"/>
      <c r="K60" s="119"/>
      <c r="L60" s="23"/>
      <c r="M60" s="23"/>
      <c r="N60" s="23"/>
      <c r="O60" s="23"/>
      <c r="P60" s="23"/>
      <c r="Q60" s="23"/>
      <c r="R60" s="23"/>
      <c r="S60" s="23"/>
      <c r="T60" s="23"/>
      <c r="U60" s="23"/>
      <c r="V60" s="23"/>
      <c r="W60" s="23"/>
      <c r="X60" s="23"/>
      <c r="Y60" s="23"/>
    </row>
    <row r="61" customFormat="false" ht="12" hidden="false" customHeight="true" outlineLevel="0" collapsed="false">
      <c r="A61" s="149" t="n">
        <f aca="false" t="array" ref="A61:A61">IFERROR(INDEX('03.Muestra'!$B$8:$B$17,SMALL(IF("Página Web"='03.Muestra'!$D$8:$D$17,ROW('03.Muestra'!$B$8:$B$17)-MIN(ROW('03.Muestra'!$D$8:$D$17))+1,""),ROW()-55)),"")</f>
        <v>6</v>
      </c>
      <c r="B61" s="141" t="str">
        <f aca="false" t="array" ref="B61:B61">IFERROR(INDEX('03.Muestra'!$C$8:$C$17,SMALL(IF("Página Web"='03.Muestra'!$D$8:$D$17,ROW('03.Muestra'!$C$8:$C$17)-MIN(ROW('03.Muestra'!$D$8:$D$17))+1,""),ROW()-55)),"")</f>
        <v>Informe de accesibilidad</v>
      </c>
      <c r="C61" s="141" t="str">
        <f aca="false" t="array" ref="C61:C61">IFERROR(INDEX('03.Muestra'!$F$8:$F$17,SMALL(IF("Página Web"='03.Muestra'!$D$8:$D$17,ROW('03.Muestra'!$F$8:$F$17)-MIN(ROW('03.Muestra'!$D$8:$D$17))+1,""),ROW()-55)),"")</f>
        <v>https://institutodelpelo.com/informe-de-accesibilidad/</v>
      </c>
      <c r="D61" s="114"/>
      <c r="E61" s="75" t="str">
        <f aca="false">IF(D61&lt;&gt;"",IF(AND(B61&lt;&gt;"",C61&lt;&gt;""),"","ERR"),"")</f>
        <v/>
      </c>
      <c r="G61" s="23"/>
      <c r="H61" s="23"/>
      <c r="I61" s="23"/>
      <c r="J61" s="23"/>
      <c r="K61" s="119"/>
      <c r="L61" s="23"/>
      <c r="M61" s="23"/>
      <c r="N61" s="23"/>
      <c r="O61" s="23"/>
      <c r="P61" s="23"/>
      <c r="Q61" s="23"/>
      <c r="R61" s="23"/>
      <c r="S61" s="23"/>
      <c r="T61" s="23"/>
      <c r="U61" s="23"/>
      <c r="V61" s="23"/>
      <c r="W61" s="23"/>
      <c r="X61" s="23"/>
      <c r="Y61" s="23"/>
    </row>
    <row r="62" customFormat="false" ht="12" hidden="false" customHeight="true" outlineLevel="0" collapsed="false">
      <c r="A62" s="149" t="str">
        <f aca="false" t="array" ref="A62:A62">IFERROR(INDEX('03.Muestra'!$B$8:$B$17,SMALL(IF("Página Web"='03.Muestra'!$D$8:$D$17,ROW('03.Muestra'!$B$8:$B$17)-MIN(ROW('03.Muestra'!$D$8:$D$17))+1,""),ROW()-55)),"")</f>
        <v/>
      </c>
      <c r="B62" s="141" t="str">
        <f aca="false" t="array" ref="B62:B62">IFERROR(INDEX('03.Muestra'!$C$8:$C$17,SMALL(IF("Página Web"='03.Muestra'!$D$8:$D$17,ROW('03.Muestra'!$C$8:$C$17)-MIN(ROW('03.Muestra'!$D$8:$D$17))+1,""),ROW()-55)),"")</f>
        <v/>
      </c>
      <c r="C62" s="141" t="str">
        <f aca="false" t="array" ref="C62:C62">IFERROR(INDEX('03.Muestra'!$F$8:$F$17,SMALL(IF("Página Web"='03.Muestra'!$D$8:$D$17,ROW('03.Muestra'!$F$8:$F$17)-MIN(ROW('03.Muestra'!$D$8:$D$17))+1,""),ROW()-55)),"")</f>
        <v/>
      </c>
      <c r="D62" s="114"/>
      <c r="E62" s="75" t="str">
        <f aca="false">IF(D62&lt;&gt;"",IF(AND(B62&lt;&gt;"",C62&lt;&gt;""),"","ERR"),"")</f>
        <v/>
      </c>
      <c r="F62" s="23"/>
      <c r="G62" s="23"/>
      <c r="H62" s="23"/>
      <c r="I62" s="23"/>
      <c r="J62" s="23"/>
      <c r="K62" s="119"/>
      <c r="L62" s="23"/>
      <c r="M62" s="23"/>
      <c r="N62" s="23"/>
      <c r="O62" s="23"/>
      <c r="P62" s="23"/>
      <c r="Q62" s="23"/>
      <c r="R62" s="23"/>
      <c r="S62" s="23"/>
      <c r="T62" s="23"/>
      <c r="U62" s="23"/>
      <c r="V62" s="23"/>
      <c r="W62" s="23"/>
      <c r="X62" s="23"/>
      <c r="Y62" s="23"/>
    </row>
    <row r="63" customFormat="false" ht="12" hidden="false" customHeight="true" outlineLevel="0" collapsed="false">
      <c r="A63" s="149" t="str">
        <f aca="false" t="array" ref="A63:A63">IFERROR(INDEX('03.Muestra'!$B$8:$B$17,SMALL(IF("Página Web"='03.Muestra'!$D$8:$D$17,ROW('03.Muestra'!$B$8:$B$17)-MIN(ROW('03.Muestra'!$D$8:$D$17))+1,""),ROW()-55)),"")</f>
        <v/>
      </c>
      <c r="B63" s="141" t="str">
        <f aca="false" t="array" ref="B63:B63">IFERROR(INDEX('03.Muestra'!$C$8:$C$17,SMALL(IF("Página Web"='03.Muestra'!$D$8:$D$17,ROW('03.Muestra'!$C$8:$C$17)-MIN(ROW('03.Muestra'!$D$8:$D$17))+1,""),ROW()-55)),"")</f>
        <v/>
      </c>
      <c r="C63" s="141" t="str">
        <f aca="false" t="array" ref="C63:C63">IFERROR(INDEX('03.Muestra'!$F$8:$F$17,SMALL(IF("Página Web"='03.Muestra'!$D$8:$D$17,ROW('03.Muestra'!$F$8:$F$17)-MIN(ROW('03.Muestra'!$D$8:$D$17))+1,""),ROW()-55)),"")</f>
        <v/>
      </c>
      <c r="D63" s="114"/>
      <c r="E63" s="75" t="str">
        <f aca="false">IF(D63&lt;&gt;"",IF(AND(B63&lt;&gt;"",C63&lt;&gt;""),"","ERR"),"")</f>
        <v/>
      </c>
      <c r="F63" s="23"/>
      <c r="G63" s="23"/>
      <c r="H63" s="23"/>
      <c r="I63" s="23"/>
      <c r="J63" s="23"/>
      <c r="K63" s="119"/>
      <c r="L63" s="23"/>
      <c r="M63" s="23"/>
      <c r="N63" s="23"/>
      <c r="O63" s="23"/>
      <c r="P63" s="23"/>
      <c r="Q63" s="23"/>
      <c r="R63" s="23"/>
      <c r="S63" s="23"/>
      <c r="T63" s="23"/>
      <c r="U63" s="23"/>
      <c r="V63" s="23"/>
      <c r="W63" s="23"/>
      <c r="X63" s="23"/>
      <c r="Y63" s="23"/>
    </row>
    <row r="64" customFormat="false" ht="12" hidden="false" customHeight="true" outlineLevel="0" collapsed="false">
      <c r="A64" s="149" t="str">
        <f aca="false" t="array" ref="A64:A64">IFERROR(INDEX('03.Muestra'!$B$8:$B$17,SMALL(IF("Página Web"='03.Muestra'!$D$8:$D$17,ROW('03.Muestra'!$B$8:$B$17)-MIN(ROW('03.Muestra'!$D$8:$D$17))+1,""),ROW()-55)),"")</f>
        <v/>
      </c>
      <c r="B64" s="141" t="str">
        <f aca="false" t="array" ref="B64:B64">IFERROR(INDEX('03.Muestra'!$C$8:$C$17,SMALL(IF("Página Web"='03.Muestra'!$D$8:$D$17,ROW('03.Muestra'!$C$8:$C$17)-MIN(ROW('03.Muestra'!$D$8:$D$17))+1,""),ROW()-55)),"")</f>
        <v/>
      </c>
      <c r="C64" s="141" t="str">
        <f aca="false" t="array" ref="C64:C64">IFERROR(INDEX('03.Muestra'!$F$8:$F$17,SMALL(IF("Página Web"='03.Muestra'!$D$8:$D$17,ROW('03.Muestra'!$F$8:$F$17)-MIN(ROW('03.Muestra'!$D$8:$D$17))+1,""),ROW()-55)),"")</f>
        <v/>
      </c>
      <c r="D64" s="114"/>
      <c r="E64" s="75" t="str">
        <f aca="false">IF(D64&lt;&gt;"",IF(AND(B64&lt;&gt;"",C64&lt;&gt;""),"","ERR"),"")</f>
        <v/>
      </c>
      <c r="F64" s="23"/>
      <c r="G64" s="23"/>
      <c r="H64" s="23"/>
      <c r="I64" s="23"/>
      <c r="J64" s="23"/>
      <c r="K64" s="119"/>
      <c r="L64" s="23"/>
      <c r="M64" s="23"/>
      <c r="N64" s="23"/>
      <c r="O64" s="23"/>
      <c r="P64" s="23"/>
      <c r="Q64" s="23"/>
      <c r="R64" s="23"/>
      <c r="S64" s="23"/>
      <c r="T64" s="23"/>
      <c r="U64" s="23"/>
      <c r="V64" s="23"/>
      <c r="W64" s="23"/>
      <c r="X64" s="23"/>
      <c r="Y64" s="23"/>
    </row>
    <row r="65" customFormat="false" ht="12" hidden="false" customHeight="true" outlineLevel="0" collapsed="false">
      <c r="A65" s="149" t="str">
        <f aca="false" t="array" ref="A65:A65">IFERROR(INDEX('03.Muestra'!$B$8:$B$17,SMALL(IF("Página Web"='03.Muestra'!$D$8:$D$17,ROW('03.Muestra'!$B$8:$B$17)-MIN(ROW('03.Muestra'!$D$8:$D$17))+1,""),ROW()-55)),"")</f>
        <v/>
      </c>
      <c r="B65" s="141" t="str">
        <f aca="false" t="array" ref="B65:B65">IFERROR(INDEX('03.Muestra'!$C$8:$C$17,SMALL(IF("Página Web"='03.Muestra'!$D$8:$D$17,ROW('03.Muestra'!$C$8:$C$17)-MIN(ROW('03.Muestra'!$D$8:$D$17))+1,""),ROW()-55)),"")</f>
        <v/>
      </c>
      <c r="C65" s="141" t="str">
        <f aca="false" t="array" ref="C65:C65">IFERROR(INDEX('03.Muestra'!$F$8:$F$17,SMALL(IF("Página Web"='03.Muestra'!$D$8:$D$17,ROW('03.Muestra'!$F$8:$F$17)-MIN(ROW('03.Muestra'!$D$8:$D$17))+1,""),ROW()-55)),"")</f>
        <v/>
      </c>
      <c r="D65" s="114"/>
      <c r="E65" s="75" t="str">
        <f aca="false">IF(D65&lt;&gt;"",IF(AND(B65&lt;&gt;"",C65&lt;&gt;""),"","ERR"),"")</f>
        <v/>
      </c>
      <c r="F65" s="23"/>
      <c r="G65" s="23"/>
      <c r="H65" s="23"/>
      <c r="I65" s="23"/>
      <c r="J65" s="23"/>
      <c r="K65" s="119"/>
      <c r="L65" s="23"/>
      <c r="M65" s="23"/>
      <c r="N65" s="23"/>
      <c r="O65" s="23"/>
      <c r="P65" s="23"/>
      <c r="Q65" s="23"/>
      <c r="R65" s="23"/>
      <c r="S65" s="23"/>
      <c r="T65" s="23"/>
      <c r="U65" s="23"/>
      <c r="V65" s="23"/>
      <c r="W65" s="23"/>
      <c r="X65" s="23"/>
      <c r="Y65" s="23"/>
    </row>
    <row r="66" customFormat="false" ht="12" hidden="false" customHeight="true" outlineLevel="0" collapsed="false">
      <c r="A66" s="71"/>
      <c r="B66" s="144"/>
      <c r="C66" s="144"/>
      <c r="D66" s="145"/>
      <c r="E66" s="75"/>
      <c r="F66" s="23"/>
      <c r="G66" s="23"/>
      <c r="H66" s="23"/>
      <c r="I66" s="23"/>
      <c r="J66" s="23"/>
      <c r="K66" s="119"/>
      <c r="L66" s="23"/>
      <c r="M66" s="23"/>
      <c r="N66" s="23"/>
      <c r="O66" s="23"/>
      <c r="P66" s="23"/>
      <c r="Q66" s="23"/>
      <c r="R66" s="23"/>
      <c r="S66" s="23"/>
      <c r="T66" s="23"/>
      <c r="U66" s="23"/>
      <c r="V66" s="23"/>
      <c r="W66" s="23"/>
      <c r="X66" s="23"/>
      <c r="Y66" s="23"/>
    </row>
    <row r="67" customFormat="false" ht="12" hidden="false" customHeight="true" outlineLevel="0" collapsed="false">
      <c r="A67" s="71"/>
      <c r="B67" s="144"/>
      <c r="C67" s="144"/>
      <c r="D67" s="145"/>
      <c r="E67" s="75"/>
      <c r="F67" s="23"/>
      <c r="G67" s="23"/>
      <c r="H67" s="23"/>
      <c r="I67" s="23"/>
      <c r="J67" s="23"/>
      <c r="K67" s="119"/>
      <c r="L67" s="23"/>
      <c r="M67" s="23"/>
      <c r="N67" s="23"/>
      <c r="O67" s="23"/>
      <c r="P67" s="23"/>
      <c r="Q67" s="23"/>
      <c r="R67" s="23"/>
      <c r="S67" s="23"/>
      <c r="T67" s="23"/>
      <c r="U67" s="23"/>
      <c r="V67" s="23"/>
      <c r="W67" s="23"/>
      <c r="X67" s="23"/>
      <c r="Y67" s="23"/>
    </row>
    <row r="68" customFormat="false" ht="31.5" hidden="false" customHeight="true" outlineLevel="0" collapsed="false">
      <c r="A68" s="122"/>
      <c r="B68" s="123"/>
      <c r="C68" s="122"/>
      <c r="D68" s="146"/>
      <c r="E68" s="75"/>
      <c r="F68" s="23"/>
      <c r="G68" s="23"/>
      <c r="H68" s="23"/>
      <c r="I68" s="23"/>
      <c r="J68" s="23"/>
      <c r="K68" s="119"/>
      <c r="L68" s="23"/>
      <c r="M68" s="23"/>
      <c r="N68" s="23"/>
      <c r="O68" s="23"/>
      <c r="P68" s="23"/>
      <c r="Q68" s="23"/>
      <c r="R68" s="23"/>
      <c r="S68" s="23"/>
      <c r="T68" s="23"/>
      <c r="U68" s="23"/>
      <c r="V68" s="23"/>
      <c r="W68" s="23"/>
      <c r="X68" s="23"/>
      <c r="Y68" s="23"/>
    </row>
    <row r="69" customFormat="false" ht="15" hidden="false" customHeight="true" outlineLevel="0" collapsed="false">
      <c r="A69" s="71"/>
      <c r="B69" s="71"/>
      <c r="C69" s="71"/>
      <c r="D69" s="147"/>
      <c r="E69" s="75"/>
      <c r="F69" s="72"/>
      <c r="G69" s="23"/>
      <c r="H69" s="23"/>
      <c r="I69" s="23"/>
      <c r="J69" s="23"/>
      <c r="K69" s="119"/>
      <c r="L69" s="23"/>
      <c r="M69" s="23"/>
      <c r="N69" s="23"/>
      <c r="O69" s="23"/>
      <c r="P69" s="23"/>
      <c r="Q69" s="23"/>
      <c r="R69" s="23"/>
      <c r="S69" s="23"/>
      <c r="T69" s="23"/>
      <c r="U69" s="23"/>
      <c r="V69" s="23"/>
      <c r="W69" s="23"/>
      <c r="X69" s="23"/>
      <c r="Y69" s="23"/>
    </row>
    <row r="70" customFormat="false" ht="12" hidden="false" customHeight="true" outlineLevel="0" collapsed="false">
      <c r="B70" s="23"/>
      <c r="C70" s="23"/>
      <c r="D70" s="137"/>
      <c r="E70" s="75"/>
      <c r="F70" s="23"/>
      <c r="G70" s="23"/>
      <c r="H70" s="23"/>
      <c r="I70" s="23"/>
      <c r="J70" s="23"/>
      <c r="K70" s="119"/>
      <c r="L70" s="23"/>
      <c r="M70" s="23"/>
      <c r="N70" s="23"/>
      <c r="O70" s="23"/>
      <c r="P70" s="23"/>
      <c r="Q70" s="23"/>
      <c r="R70" s="23"/>
      <c r="S70" s="23"/>
      <c r="T70" s="23"/>
      <c r="U70" s="23"/>
      <c r="V70" s="23"/>
      <c r="W70" s="23"/>
      <c r="X70" s="23"/>
      <c r="Y70" s="23"/>
    </row>
    <row r="71" customFormat="false" ht="12" hidden="false" customHeight="true" outlineLevel="0" collapsed="false">
      <c r="B71" s="23"/>
      <c r="C71" s="23"/>
      <c r="D71" s="137"/>
      <c r="E71" s="112"/>
      <c r="F71" s="23"/>
      <c r="G71" s="23"/>
      <c r="H71" s="23"/>
      <c r="I71" s="23"/>
      <c r="J71" s="23"/>
      <c r="K71" s="119"/>
      <c r="L71" s="23"/>
      <c r="M71" s="23"/>
      <c r="N71" s="23"/>
      <c r="O71" s="23"/>
      <c r="P71" s="23"/>
      <c r="Q71" s="23"/>
      <c r="R71" s="23"/>
      <c r="S71" s="23"/>
      <c r="T71" s="23"/>
      <c r="U71" s="23"/>
      <c r="V71" s="23"/>
      <c r="W71" s="23"/>
      <c r="X71" s="23"/>
      <c r="Y71" s="23"/>
    </row>
    <row r="72" customFormat="false" ht="29.25" hidden="false" customHeight="true" outlineLevel="0" collapsed="false">
      <c r="A72" s="105" t="s">
        <v>119</v>
      </c>
      <c r="B72" s="106" t="s">
        <v>105</v>
      </c>
      <c r="C72" s="107" t="s">
        <v>273</v>
      </c>
      <c r="D72" s="139" t="s">
        <v>125</v>
      </c>
      <c r="E72" s="124"/>
      <c r="K72" s="119"/>
      <c r="L72" s="23"/>
      <c r="M72" s="23"/>
      <c r="N72" s="23"/>
      <c r="O72" s="23"/>
      <c r="P72" s="23"/>
      <c r="Q72" s="23"/>
      <c r="R72" s="23"/>
      <c r="S72" s="23"/>
      <c r="T72" s="23"/>
      <c r="U72" s="23"/>
      <c r="V72" s="23"/>
      <c r="W72" s="23"/>
      <c r="X72" s="23"/>
      <c r="Y72" s="23"/>
    </row>
    <row r="73" customFormat="false" ht="12" hidden="false" customHeight="true" outlineLevel="0" collapsed="false">
      <c r="A73" s="149" t="n">
        <f aca="false" t="array" ref="A73:A73">IFERROR(INDEX('03.Muestra'!$B$8:$B$17,SMALL(IF("Página Web"='03.Muestra'!$D$8:$D$17,ROW('03.Muestra'!$B$8:$B$17)-MIN(ROW('03.Muestra'!$D$8:$D$17))+1,""),ROW()-72)),"")</f>
        <v>1</v>
      </c>
      <c r="B73" s="141" t="str">
        <f aca="false" t="array" ref="B73:B73">IFERROR(INDEX('03.Muestra'!$C$8:$C$17,SMALL(IF("Página Web"='03.Muestra'!$D$8:$D$17,ROW('03.Muestra'!$C$8:$C$17)-MIN(ROW('03.Muestra'!$D$8:$D$17))+1,""),ROW()-72)),"")</f>
        <v>Inicio</v>
      </c>
      <c r="C73" s="141" t="str">
        <f aca="false" t="array" ref="C73:C73">IFERROR(INDEX('03.Muestra'!$F$8:$F$17,SMALL(IF("Página Web"='03.Muestra'!$D$8:$D$17,ROW('03.Muestra'!$F$8:$F$17)-MIN(ROW('03.Muestra'!$D$8:$D$17))+1,""),ROW()-72)),"")</f>
        <v>https://institutodelpelo.com/</v>
      </c>
      <c r="D73" s="114" t="s">
        <v>106</v>
      </c>
      <c r="E73" s="75" t="str">
        <f aca="false">IF(D73&lt;&gt;"",IF(AND(B73&lt;&gt;"",C73&lt;&gt;""),"","ERR"),"")</f>
        <v/>
      </c>
      <c r="F73" s="115" t="s">
        <v>108</v>
      </c>
      <c r="G73" s="100" t="s">
        <v>117</v>
      </c>
      <c r="H73" s="95" t="s">
        <v>112</v>
      </c>
      <c r="I73" s="116" t="s">
        <v>110</v>
      </c>
      <c r="J73" s="117" t="s">
        <v>106</v>
      </c>
      <c r="K73" s="142" t="s">
        <v>116</v>
      </c>
      <c r="L73" s="23"/>
      <c r="M73" s="23"/>
      <c r="N73" s="23"/>
      <c r="O73" s="23"/>
      <c r="P73" s="23"/>
      <c r="Q73" s="23"/>
      <c r="R73" s="23"/>
      <c r="S73" s="23"/>
      <c r="T73" s="23"/>
      <c r="U73" s="23"/>
      <c r="V73" s="23"/>
      <c r="W73" s="23"/>
      <c r="X73" s="23"/>
      <c r="Y73" s="23"/>
    </row>
    <row r="74" customFormat="false" ht="12" hidden="false" customHeight="true" outlineLevel="0" collapsed="false">
      <c r="A74" s="149" t="n">
        <f aca="false" t="array" ref="A74:A74">IFERROR(INDEX('03.Muestra'!$B$8:$B$17,SMALL(IF("Página Web"='03.Muestra'!$D$8:$D$17,ROW('03.Muestra'!$B$8:$B$17)-MIN(ROW('03.Muestra'!$D$8:$D$17))+1,""),ROW()-72)),"")</f>
        <v>2</v>
      </c>
      <c r="B74" s="141" t="str">
        <f aca="false" t="array" ref="B74:B74">IFERROR(INDEX('03.Muestra'!$C$8:$C$17,SMALL(IF("Página Web"='03.Muestra'!$D$8:$D$17,ROW('03.Muestra'!$C$8:$C$17)-MIN(ROW('03.Muestra'!$D$8:$D$17))+1,""),ROW()-72)),"")</f>
        <v>Nuestro método</v>
      </c>
      <c r="C74" s="141" t="str">
        <f aca="false" t="array" ref="C74:C74">IFERROR(INDEX('03.Muestra'!$F$8:$F$17,SMALL(IF("Página Web"='03.Muestra'!$D$8:$D$17,ROW('03.Muestra'!$F$8:$F$17)-MIN(ROW('03.Muestra'!$D$8:$D$17))+1,""),ROW()-72)),"")</f>
        <v>https://institutodelpelo.com/nuestro-metodo/</v>
      </c>
      <c r="D74" s="114" t="s">
        <v>106</v>
      </c>
      <c r="E74" s="75" t="str">
        <f aca="false">IF(D74&lt;&gt;"",IF(AND(B74&lt;&gt;"",C74&lt;&gt;""),"","ERR"),"")</f>
        <v/>
      </c>
      <c r="F74" s="118" t="n">
        <f aca="true">COUNTIF($D73:INDIRECT("$D" &amp;  SUM(ROW()-1,'03.Muestra'!$D$20)-1),F73)</f>
        <v>0</v>
      </c>
      <c r="G74" s="118" t="n">
        <f aca="true">COUNTIF($D73:INDIRECT("$D" &amp;  SUM(ROW()-1,'03.Muestra'!$D$20)-1),G73)</f>
        <v>0</v>
      </c>
      <c r="H74" s="118" t="n">
        <f aca="true">COUNTIF($D73:INDIRECT("$D" &amp;  SUM(ROW()-1,'03.Muestra'!$D$20)-1),H73)</f>
        <v>0</v>
      </c>
      <c r="I74" s="118" t="n">
        <f aca="true">COUNTIF($D73:INDIRECT("$D" &amp;  SUM(ROW()-1,'03.Muestra'!$D$20)-1),I73)</f>
        <v>0</v>
      </c>
      <c r="J74" s="118" t="n">
        <f aca="true">COUNTIF($D73:INDIRECT("$D" &amp;  SUM(ROW()-1,'03.Muestra'!$D$20)-1),J73)</f>
        <v>5</v>
      </c>
      <c r="K74" s="143" t="n">
        <f aca="true">IF(COUNTIF('03.Muestra'!$D$8:$D$17,"Página Web")=0,0,COUNTBLANK($D73:INDIRECT("$D" &amp;  SUM(ROW()-1,COUNTIF('03.Muestra'!$D$8:$D$17,"Página Web"))-1)))</f>
        <v>1</v>
      </c>
      <c r="L74" s="23"/>
      <c r="M74" s="23"/>
      <c r="N74" s="23"/>
      <c r="O74" s="23"/>
      <c r="P74" s="23"/>
      <c r="Q74" s="23"/>
      <c r="R74" s="23"/>
      <c r="S74" s="23"/>
      <c r="T74" s="23"/>
      <c r="U74" s="23"/>
      <c r="V74" s="23"/>
      <c r="W74" s="23"/>
      <c r="X74" s="23"/>
      <c r="Y74" s="23"/>
    </row>
    <row r="75" customFormat="false" ht="12" hidden="false" customHeight="true" outlineLevel="0" collapsed="false">
      <c r="A75" s="149" t="n">
        <f aca="false" t="array" ref="A75:A75">IFERROR(INDEX('03.Muestra'!$B$8:$B$17,SMALL(IF("Página Web"='03.Muestra'!$D$8:$D$17,ROW('03.Muestra'!$B$8:$B$17)-MIN(ROW('03.Muestra'!$D$8:$D$17))+1,""),ROW()-72)),"")</f>
        <v>3</v>
      </c>
      <c r="B75" s="141" t="str">
        <f aca="false" t="array" ref="B75:B75">IFERROR(INDEX('03.Muestra'!$C$8:$C$17,SMALL(IF("Página Web"='03.Muestra'!$D$8:$D$17,ROW('03.Muestra'!$C$8:$C$17)-MIN(ROW('03.Muestra'!$D$8:$D$17))+1,""),ROW()-72)),"")</f>
        <v>Contacto</v>
      </c>
      <c r="C75" s="141" t="str">
        <f aca="false" t="array" ref="C75:C75">IFERROR(INDEX('03.Muestra'!$F$8:$F$17,SMALL(IF("Página Web"='03.Muestra'!$D$8:$D$17,ROW('03.Muestra'!$F$8:$F$17)-MIN(ROW('03.Muestra'!$D$8:$D$17))+1,""),ROW()-72)),"")</f>
        <v>https://institutodelpelo.com/contacto/</v>
      </c>
      <c r="D75" s="114" t="s">
        <v>106</v>
      </c>
      <c r="E75" s="75" t="str">
        <f aca="false">IF(D75&lt;&gt;"",IF(AND(B75&lt;&gt;"",C75&lt;&gt;""),"","ERR"),"")</f>
        <v/>
      </c>
      <c r="G75" s="23"/>
      <c r="H75" s="23"/>
      <c r="I75" s="23"/>
      <c r="J75" s="23"/>
      <c r="K75" s="119"/>
      <c r="L75" s="23"/>
      <c r="M75" s="23"/>
      <c r="N75" s="23"/>
      <c r="O75" s="23"/>
      <c r="P75" s="23"/>
      <c r="Q75" s="23"/>
      <c r="R75" s="23"/>
      <c r="S75" s="23"/>
      <c r="T75" s="23"/>
      <c r="U75" s="23"/>
      <c r="V75" s="23"/>
      <c r="W75" s="23"/>
      <c r="X75" s="23"/>
      <c r="Y75" s="23"/>
    </row>
    <row r="76" customFormat="false" ht="12" hidden="false" customHeight="true" outlineLevel="0" collapsed="false">
      <c r="A76" s="149" t="n">
        <f aca="false" t="array" ref="A76:A76">IFERROR(INDEX('03.Muestra'!$B$8:$B$17,SMALL(IF("Página Web"='03.Muestra'!$D$8:$D$17,ROW('03.Muestra'!$B$8:$B$17)-MIN(ROW('03.Muestra'!$D$8:$D$17))+1,""),ROW()-72)),"")</f>
        <v>4</v>
      </c>
      <c r="B76" s="141" t="str">
        <f aca="false" t="array" ref="B76:B76">IFERROR(INDEX('03.Muestra'!$C$8:$C$17,SMALL(IF("Página Web"='03.Muestra'!$D$8:$D$17,ROW('03.Muestra'!$C$8:$C$17)-MIN(ROW('03.Muestra'!$D$8:$D$17))+1,""),ROW()-72)),"")</f>
        <v>Aviso legal</v>
      </c>
      <c r="C76" s="141" t="str">
        <f aca="false" t="array" ref="C76:C76">IFERROR(INDEX('03.Muestra'!$F$8:$F$17,SMALL(IF("Página Web"='03.Muestra'!$D$8:$D$17,ROW('03.Muestra'!$F$8:$F$17)-MIN(ROW('03.Muestra'!$D$8:$D$17))+1,""),ROW()-72)),"")</f>
        <v>https://institutodelpelo.com/aviso-legal/</v>
      </c>
      <c r="D76" s="114" t="s">
        <v>106</v>
      </c>
      <c r="E76" s="75" t="str">
        <f aca="false">IF(D76&lt;&gt;"",IF(AND(B76&lt;&gt;"",C76&lt;&gt;""),"","ERR"),"")</f>
        <v/>
      </c>
      <c r="G76" s="23"/>
      <c r="H76" s="23"/>
      <c r="I76" s="23"/>
      <c r="J76" s="23"/>
      <c r="K76" s="119"/>
      <c r="L76" s="23"/>
      <c r="M76" s="23"/>
      <c r="N76" s="23"/>
      <c r="O76" s="23"/>
      <c r="P76" s="23"/>
      <c r="Q76" s="23"/>
      <c r="R76" s="23"/>
      <c r="S76" s="23"/>
      <c r="T76" s="23"/>
      <c r="U76" s="23"/>
      <c r="V76" s="23"/>
      <c r="W76" s="23"/>
      <c r="X76" s="23"/>
      <c r="Y76" s="23"/>
    </row>
    <row r="77" customFormat="false" ht="12" hidden="false" customHeight="true" outlineLevel="0" collapsed="false">
      <c r="A77" s="149" t="n">
        <f aca="false" t="array" ref="A77:A77">IFERROR(INDEX('03.Muestra'!$B$8:$B$17,SMALL(IF("Página Web"='03.Muestra'!$D$8:$D$17,ROW('03.Muestra'!$B$8:$B$17)-MIN(ROW('03.Muestra'!$D$8:$D$17))+1,""),ROW()-72)),"")</f>
        <v>5</v>
      </c>
      <c r="B77" s="141" t="str">
        <f aca="false" t="array" ref="B77:B77">IFERROR(INDEX('03.Muestra'!$C$8:$C$17,SMALL(IF("Página Web"='03.Muestra'!$D$8:$D$17,ROW('03.Muestra'!$C$8:$C$17)-MIN(ROW('03.Muestra'!$D$8:$D$17))+1,""),ROW()-72)),"")</f>
        <v>Política de privacidad</v>
      </c>
      <c r="C77" s="141" t="str">
        <f aca="false" t="array" ref="C77:C77">IFERROR(INDEX('03.Muestra'!$F$8:$F$17,SMALL(IF("Página Web"='03.Muestra'!$D$8:$D$17,ROW('03.Muestra'!$F$8:$F$17)-MIN(ROW('03.Muestra'!$D$8:$D$17))+1,""),ROW()-72)),"")</f>
        <v>https://institutodelpelo.com/politica-de-privacidad/</v>
      </c>
      <c r="D77" s="114" t="s">
        <v>106</v>
      </c>
      <c r="E77" s="75" t="str">
        <f aca="false">IF(D77&lt;&gt;"",IF(AND(B77&lt;&gt;"",C77&lt;&gt;""),"","ERR"),"")</f>
        <v/>
      </c>
      <c r="G77" s="23"/>
      <c r="H77" s="23"/>
      <c r="I77" s="23"/>
      <c r="J77" s="23"/>
      <c r="K77" s="119"/>
      <c r="L77" s="23"/>
      <c r="M77" s="23"/>
      <c r="N77" s="23"/>
      <c r="O77" s="23"/>
      <c r="P77" s="23"/>
      <c r="Q77" s="23"/>
      <c r="R77" s="23"/>
      <c r="S77" s="23"/>
      <c r="T77" s="23"/>
      <c r="U77" s="23"/>
      <c r="V77" s="23"/>
      <c r="W77" s="23"/>
      <c r="X77" s="23"/>
      <c r="Y77" s="23"/>
    </row>
    <row r="78" customFormat="false" ht="12" hidden="false" customHeight="true" outlineLevel="0" collapsed="false">
      <c r="A78" s="149" t="n">
        <f aca="false" t="array" ref="A78:A78">IFERROR(INDEX('03.Muestra'!$B$8:$B$17,SMALL(IF("Página Web"='03.Muestra'!$D$8:$D$17,ROW('03.Muestra'!$B$8:$B$17)-MIN(ROW('03.Muestra'!$D$8:$D$17))+1,""),ROW()-72)),"")</f>
        <v>6</v>
      </c>
      <c r="B78" s="141" t="str">
        <f aca="false" t="array" ref="B78:B78">IFERROR(INDEX('03.Muestra'!$C$8:$C$17,SMALL(IF("Página Web"='03.Muestra'!$D$8:$D$17,ROW('03.Muestra'!$C$8:$C$17)-MIN(ROW('03.Muestra'!$D$8:$D$17))+1,""),ROW()-72)),"")</f>
        <v>Informe de accesibilidad</v>
      </c>
      <c r="C78" s="141" t="str">
        <f aca="false" t="array" ref="C78:C78">IFERROR(INDEX('03.Muestra'!$F$8:$F$17,SMALL(IF("Página Web"='03.Muestra'!$D$8:$D$17,ROW('03.Muestra'!$F$8:$F$17)-MIN(ROW('03.Muestra'!$D$8:$D$17))+1,""),ROW()-72)),"")</f>
        <v>https://institutodelpelo.com/informe-de-accesibilidad/</v>
      </c>
      <c r="D78" s="114"/>
      <c r="E78" s="75" t="str">
        <f aca="false">IF(D78&lt;&gt;"",IF(AND(B78&lt;&gt;"",C78&lt;&gt;""),"","ERR"),"")</f>
        <v/>
      </c>
      <c r="G78" s="23"/>
      <c r="H78" s="23"/>
      <c r="I78" s="23"/>
      <c r="J78" s="23"/>
      <c r="K78" s="119"/>
      <c r="L78" s="23"/>
      <c r="M78" s="23"/>
      <c r="N78" s="23"/>
      <c r="O78" s="23"/>
      <c r="P78" s="23"/>
      <c r="Q78" s="23"/>
      <c r="R78" s="23"/>
      <c r="S78" s="23"/>
      <c r="T78" s="23"/>
      <c r="U78" s="23"/>
      <c r="V78" s="23"/>
      <c r="W78" s="23"/>
      <c r="X78" s="23"/>
      <c r="Y78" s="23"/>
    </row>
    <row r="79" customFormat="false" ht="12" hidden="false" customHeight="true" outlineLevel="0" collapsed="false">
      <c r="A79" s="149" t="str">
        <f aca="false" t="array" ref="A79:A79">IFERROR(INDEX('03.Muestra'!$B$8:$B$17,SMALL(IF("Página Web"='03.Muestra'!$D$8:$D$17,ROW('03.Muestra'!$B$8:$B$17)-MIN(ROW('03.Muestra'!$D$8:$D$17))+1,""),ROW()-72)),"")</f>
        <v/>
      </c>
      <c r="B79" s="141" t="str">
        <f aca="false" t="array" ref="B79:B79">IFERROR(INDEX('03.Muestra'!$C$8:$C$17,SMALL(IF("Página Web"='03.Muestra'!$D$8:$D$17,ROW('03.Muestra'!$C$8:$C$17)-MIN(ROW('03.Muestra'!$D$8:$D$17))+1,""),ROW()-72)),"")</f>
        <v/>
      </c>
      <c r="C79" s="141" t="str">
        <f aca="false" t="array" ref="C79:C79">IFERROR(INDEX('03.Muestra'!$F$8:$F$17,SMALL(IF("Página Web"='03.Muestra'!$D$8:$D$17,ROW('03.Muestra'!$F$8:$F$17)-MIN(ROW('03.Muestra'!$D$8:$D$17))+1,""),ROW()-72)),"")</f>
        <v/>
      </c>
      <c r="D79" s="114"/>
      <c r="E79" s="75" t="str">
        <f aca="false">IF(D79&lt;&gt;"",IF(AND(B79&lt;&gt;"",C79&lt;&gt;""),"","ERR"),"")</f>
        <v/>
      </c>
      <c r="F79" s="23"/>
      <c r="G79" s="23"/>
      <c r="H79" s="23"/>
      <c r="I79" s="23"/>
      <c r="J79" s="23"/>
      <c r="K79" s="119"/>
      <c r="L79" s="23"/>
      <c r="M79" s="23"/>
      <c r="N79" s="23"/>
      <c r="O79" s="23"/>
      <c r="P79" s="23"/>
      <c r="Q79" s="23"/>
      <c r="R79" s="23"/>
      <c r="S79" s="23"/>
      <c r="T79" s="23"/>
      <c r="U79" s="23"/>
      <c r="V79" s="23"/>
      <c r="W79" s="23"/>
      <c r="X79" s="23"/>
      <c r="Y79" s="23"/>
    </row>
    <row r="80" customFormat="false" ht="12" hidden="false" customHeight="true" outlineLevel="0" collapsed="false">
      <c r="A80" s="149" t="str">
        <f aca="false" t="array" ref="A80:A80">IFERROR(INDEX('03.Muestra'!$B$8:$B$17,SMALL(IF("Página Web"='03.Muestra'!$D$8:$D$17,ROW('03.Muestra'!$B$8:$B$17)-MIN(ROW('03.Muestra'!$D$8:$D$17))+1,""),ROW()-72)),"")</f>
        <v/>
      </c>
      <c r="B80" s="141" t="str">
        <f aca="false" t="array" ref="B80:B80">IFERROR(INDEX('03.Muestra'!$C$8:$C$17,SMALL(IF("Página Web"='03.Muestra'!$D$8:$D$17,ROW('03.Muestra'!$C$8:$C$17)-MIN(ROW('03.Muestra'!$D$8:$D$17))+1,""),ROW()-72)),"")</f>
        <v/>
      </c>
      <c r="C80" s="141" t="str">
        <f aca="false" t="array" ref="C80:C80">IFERROR(INDEX('03.Muestra'!$F$8:$F$17,SMALL(IF("Página Web"='03.Muestra'!$D$8:$D$17,ROW('03.Muestra'!$F$8:$F$17)-MIN(ROW('03.Muestra'!$D$8:$D$17))+1,""),ROW()-72)),"")</f>
        <v/>
      </c>
      <c r="D80" s="114"/>
      <c r="E80" s="75" t="str">
        <f aca="false">IF(D80&lt;&gt;"",IF(AND(B80&lt;&gt;"",C80&lt;&gt;""),"","ERR"),"")</f>
        <v/>
      </c>
      <c r="F80" s="23"/>
      <c r="G80" s="23"/>
      <c r="H80" s="23"/>
      <c r="I80" s="23"/>
      <c r="J80" s="23"/>
      <c r="K80" s="119"/>
      <c r="L80" s="23"/>
      <c r="M80" s="23"/>
      <c r="N80" s="23"/>
      <c r="O80" s="23"/>
      <c r="P80" s="23"/>
      <c r="Q80" s="23"/>
      <c r="R80" s="23"/>
      <c r="S80" s="23"/>
      <c r="T80" s="23"/>
      <c r="U80" s="23"/>
      <c r="V80" s="23"/>
      <c r="W80" s="23"/>
      <c r="X80" s="23"/>
      <c r="Y80" s="23"/>
    </row>
    <row r="81" customFormat="false" ht="12" hidden="false" customHeight="true" outlineLevel="0" collapsed="false">
      <c r="A81" s="149" t="str">
        <f aca="false" t="array" ref="A81:A81">IFERROR(INDEX('03.Muestra'!$B$8:$B$17,SMALL(IF("Página Web"='03.Muestra'!$D$8:$D$17,ROW('03.Muestra'!$B$8:$B$17)-MIN(ROW('03.Muestra'!$D$8:$D$17))+1,""),ROW()-72)),"")</f>
        <v/>
      </c>
      <c r="B81" s="141" t="str">
        <f aca="false" t="array" ref="B81:B81">IFERROR(INDEX('03.Muestra'!$C$8:$C$17,SMALL(IF("Página Web"='03.Muestra'!$D$8:$D$17,ROW('03.Muestra'!$C$8:$C$17)-MIN(ROW('03.Muestra'!$D$8:$D$17))+1,""),ROW()-72)),"")</f>
        <v/>
      </c>
      <c r="C81" s="141" t="str">
        <f aca="false" t="array" ref="C81:C81">IFERROR(INDEX('03.Muestra'!$F$8:$F$17,SMALL(IF("Página Web"='03.Muestra'!$D$8:$D$17,ROW('03.Muestra'!$F$8:$F$17)-MIN(ROW('03.Muestra'!$D$8:$D$17))+1,""),ROW()-72)),"")</f>
        <v/>
      </c>
      <c r="D81" s="114"/>
      <c r="E81" s="75" t="str">
        <f aca="false">IF(D81&lt;&gt;"",IF(AND(B81&lt;&gt;"",C81&lt;&gt;""),"","ERR"),"")</f>
        <v/>
      </c>
      <c r="F81" s="23"/>
      <c r="G81" s="23"/>
      <c r="H81" s="23"/>
      <c r="I81" s="23"/>
      <c r="J81" s="23"/>
      <c r="K81" s="119"/>
      <c r="L81" s="23"/>
      <c r="M81" s="23"/>
      <c r="N81" s="23"/>
      <c r="O81" s="23"/>
      <c r="P81" s="23"/>
      <c r="Q81" s="23"/>
      <c r="R81" s="23"/>
      <c r="S81" s="23"/>
      <c r="T81" s="23"/>
      <c r="U81" s="23"/>
      <c r="V81" s="23"/>
      <c r="W81" s="23"/>
      <c r="X81" s="23"/>
      <c r="Y81" s="23"/>
    </row>
    <row r="82" customFormat="false" ht="12" hidden="false" customHeight="true" outlineLevel="0" collapsed="false">
      <c r="A82" s="149" t="str">
        <f aca="false" t="array" ref="A82:A82">IFERROR(INDEX('03.Muestra'!$B$8:$B$17,SMALL(IF("Página Web"='03.Muestra'!$D$8:$D$17,ROW('03.Muestra'!$B$8:$B$17)-MIN(ROW('03.Muestra'!$D$8:$D$17))+1,""),ROW()-72)),"")</f>
        <v/>
      </c>
      <c r="B82" s="141" t="str">
        <f aca="false" t="array" ref="B82:B82">IFERROR(INDEX('03.Muestra'!$C$8:$C$17,SMALL(IF("Página Web"='03.Muestra'!$D$8:$D$17,ROW('03.Muestra'!$C$8:$C$17)-MIN(ROW('03.Muestra'!$D$8:$D$17))+1,""),ROW()-72)),"")</f>
        <v/>
      </c>
      <c r="C82" s="141" t="str">
        <f aca="false" t="array" ref="C82:C82">IFERROR(INDEX('03.Muestra'!$F$8:$F$17,SMALL(IF("Página Web"='03.Muestra'!$D$8:$D$17,ROW('03.Muestra'!$F$8:$F$17)-MIN(ROW('03.Muestra'!$D$8:$D$17))+1,""),ROW()-72)),"")</f>
        <v/>
      </c>
      <c r="D82" s="114"/>
      <c r="E82" s="75" t="str">
        <f aca="false">IF(D82&lt;&gt;"",IF(AND(B82&lt;&gt;"",C82&lt;&gt;""),"","ERR"),"")</f>
        <v/>
      </c>
      <c r="F82" s="23"/>
      <c r="G82" s="23"/>
      <c r="H82" s="23"/>
      <c r="I82" s="23"/>
      <c r="J82" s="23"/>
      <c r="K82" s="119"/>
      <c r="L82" s="23"/>
      <c r="M82" s="23"/>
      <c r="N82" s="23"/>
      <c r="O82" s="23"/>
      <c r="P82" s="23"/>
      <c r="Q82" s="23"/>
      <c r="R82" s="23"/>
      <c r="S82" s="23"/>
      <c r="T82" s="23"/>
      <c r="U82" s="23"/>
      <c r="V82" s="23"/>
      <c r="W82" s="23"/>
      <c r="X82" s="23"/>
      <c r="Y82" s="23"/>
    </row>
    <row r="83" customFormat="false" ht="12" hidden="false" customHeight="true" outlineLevel="0" collapsed="false">
      <c r="A83" s="71"/>
      <c r="B83" s="144"/>
      <c r="C83" s="144"/>
      <c r="D83" s="145"/>
      <c r="E83" s="75"/>
      <c r="F83" s="23"/>
      <c r="G83" s="23"/>
      <c r="H83" s="23"/>
      <c r="I83" s="23"/>
      <c r="J83" s="23"/>
      <c r="K83" s="119"/>
      <c r="L83" s="23"/>
      <c r="M83" s="23"/>
      <c r="N83" s="23"/>
      <c r="O83" s="23"/>
      <c r="P83" s="23"/>
      <c r="Q83" s="23"/>
      <c r="R83" s="23"/>
      <c r="S83" s="23"/>
      <c r="T83" s="23"/>
      <c r="U83" s="23"/>
      <c r="V83" s="23"/>
      <c r="W83" s="23"/>
      <c r="X83" s="23"/>
      <c r="Y83" s="23"/>
    </row>
    <row r="84" customFormat="false" ht="12" hidden="false" customHeight="true" outlineLevel="0" collapsed="false">
      <c r="A84" s="71"/>
      <c r="B84" s="144"/>
      <c r="C84" s="144"/>
      <c r="D84" s="145"/>
      <c r="E84" s="75"/>
      <c r="F84" s="23"/>
      <c r="G84" s="23"/>
      <c r="H84" s="23"/>
      <c r="I84" s="23"/>
      <c r="J84" s="23"/>
      <c r="K84" s="119"/>
      <c r="L84" s="23"/>
      <c r="M84" s="23"/>
      <c r="N84" s="23"/>
      <c r="O84" s="23"/>
      <c r="P84" s="23"/>
      <c r="Q84" s="23"/>
      <c r="R84" s="23"/>
      <c r="S84" s="23"/>
      <c r="T84" s="23"/>
      <c r="U84" s="23"/>
      <c r="V84" s="23"/>
      <c r="W84" s="23"/>
      <c r="X84" s="23"/>
      <c r="Y84" s="23"/>
    </row>
    <row r="85" customFormat="false" ht="31.5" hidden="false" customHeight="true" outlineLevel="0" collapsed="false">
      <c r="A85" s="122"/>
      <c r="B85" s="123"/>
      <c r="C85" s="122"/>
      <c r="D85" s="146"/>
      <c r="E85" s="75"/>
      <c r="F85" s="23"/>
      <c r="G85" s="23"/>
      <c r="H85" s="23"/>
      <c r="I85" s="23"/>
      <c r="J85" s="23"/>
      <c r="K85" s="119"/>
      <c r="L85" s="23"/>
      <c r="M85" s="23"/>
      <c r="N85" s="23"/>
      <c r="O85" s="23"/>
      <c r="P85" s="23"/>
      <c r="Q85" s="23"/>
      <c r="R85" s="23"/>
      <c r="S85" s="23"/>
      <c r="T85" s="23"/>
      <c r="U85" s="23"/>
      <c r="V85" s="23"/>
      <c r="W85" s="23"/>
      <c r="X85" s="23"/>
      <c r="Y85" s="23"/>
    </row>
    <row r="86" customFormat="false" ht="15.75" hidden="false" customHeight="true" outlineLevel="0" collapsed="false">
      <c r="A86" s="71"/>
      <c r="B86" s="71"/>
      <c r="C86" s="71"/>
      <c r="D86" s="147"/>
      <c r="E86" s="75"/>
      <c r="F86" s="72"/>
      <c r="G86" s="23"/>
      <c r="H86" s="23"/>
      <c r="I86" s="23"/>
      <c r="J86" s="23"/>
      <c r="K86" s="119"/>
      <c r="L86" s="23"/>
      <c r="M86" s="23"/>
      <c r="N86" s="23"/>
      <c r="O86" s="23"/>
      <c r="P86" s="23"/>
      <c r="Q86" s="23"/>
      <c r="R86" s="23"/>
      <c r="S86" s="23"/>
      <c r="T86" s="23"/>
      <c r="U86" s="23"/>
      <c r="V86" s="23"/>
      <c r="W86" s="23"/>
      <c r="X86" s="23"/>
      <c r="Y86" s="23"/>
    </row>
    <row r="87" customFormat="false" ht="12" hidden="false" customHeight="true" outlineLevel="0" collapsed="false">
      <c r="B87" s="23"/>
      <c r="C87" s="23"/>
      <c r="D87" s="137"/>
      <c r="E87" s="75"/>
      <c r="F87" s="23"/>
      <c r="G87" s="23"/>
      <c r="H87" s="23"/>
      <c r="I87" s="23"/>
      <c r="J87" s="23"/>
      <c r="K87" s="119"/>
      <c r="L87" s="23"/>
      <c r="M87" s="23"/>
      <c r="N87" s="23"/>
      <c r="O87" s="23"/>
      <c r="P87" s="23"/>
      <c r="Q87" s="23"/>
      <c r="R87" s="23"/>
      <c r="S87" s="23"/>
      <c r="T87" s="23"/>
      <c r="U87" s="23"/>
      <c r="V87" s="23"/>
      <c r="W87" s="23"/>
      <c r="X87" s="23"/>
      <c r="Y87" s="23"/>
    </row>
    <row r="88" customFormat="false" ht="12" hidden="false" customHeight="true" outlineLevel="0" collapsed="false">
      <c r="B88" s="23"/>
      <c r="C88" s="23"/>
      <c r="D88" s="137"/>
      <c r="E88" s="112"/>
      <c r="F88" s="23"/>
      <c r="G88" s="23"/>
      <c r="H88" s="23"/>
      <c r="I88" s="23"/>
      <c r="J88" s="23"/>
      <c r="K88" s="119"/>
      <c r="L88" s="23"/>
      <c r="M88" s="23"/>
      <c r="N88" s="23"/>
      <c r="O88" s="23"/>
      <c r="P88" s="23"/>
      <c r="Q88" s="23"/>
      <c r="R88" s="23"/>
      <c r="S88" s="23"/>
      <c r="T88" s="23"/>
      <c r="U88" s="23"/>
      <c r="V88" s="23"/>
      <c r="W88" s="23"/>
      <c r="X88" s="23"/>
      <c r="Y88" s="23"/>
    </row>
    <row r="89" customFormat="false" ht="29.25" hidden="false" customHeight="true" outlineLevel="0" collapsed="false">
      <c r="A89" s="105" t="s">
        <v>119</v>
      </c>
      <c r="B89" s="106" t="s">
        <v>105</v>
      </c>
      <c r="C89" s="107" t="s">
        <v>274</v>
      </c>
      <c r="D89" s="139" t="s">
        <v>125</v>
      </c>
      <c r="E89" s="124"/>
      <c r="K89" s="119"/>
      <c r="L89" s="23"/>
      <c r="M89" s="23"/>
      <c r="N89" s="23"/>
      <c r="O89" s="23"/>
      <c r="P89" s="23"/>
      <c r="Q89" s="23"/>
      <c r="R89" s="23"/>
      <c r="S89" s="23"/>
      <c r="T89" s="23"/>
      <c r="U89" s="23"/>
      <c r="V89" s="23"/>
      <c r="W89" s="23"/>
      <c r="X89" s="23"/>
      <c r="Y89" s="23"/>
    </row>
    <row r="90" customFormat="false" ht="12" hidden="false" customHeight="true" outlineLevel="0" collapsed="false">
      <c r="A90" s="149" t="n">
        <f aca="false" t="array" ref="A90:A90">IFERROR(INDEX('03.Muestra'!$B$8:$B$17,SMALL(IF("Página Web"='03.Muestra'!$D$8:$D$17,ROW('03.Muestra'!$B$8:$B$17)-MIN(ROW('03.Muestra'!$D$8:$D$17))+1,""),ROW()-89)),"")</f>
        <v>1</v>
      </c>
      <c r="B90" s="141" t="str">
        <f aca="false" t="array" ref="B90:B90">IFERROR(INDEX('03.Muestra'!$C$8:$C$17,SMALL(IF("Página Web"='03.Muestra'!$D$8:$D$17,ROW('03.Muestra'!$C$8:$C$17)-MIN(ROW('03.Muestra'!$D$8:$D$17))+1,""),ROW()-89)),"")</f>
        <v>Inicio</v>
      </c>
      <c r="C90" s="141" t="str">
        <f aca="false" t="array" ref="C90:C90">IFERROR(INDEX('03.Muestra'!$F$8:$F$17,SMALL(IF("Página Web"='03.Muestra'!$D$8:$D$17,ROW('03.Muestra'!$F$8:$F$17)-MIN(ROW('03.Muestra'!$D$8:$D$17))+1,""),ROW()-89)),"")</f>
        <v>https://institutodelpelo.com/</v>
      </c>
      <c r="D90" s="114" t="s">
        <v>112</v>
      </c>
      <c r="E90" s="75" t="str">
        <f aca="false">IF(D90&lt;&gt;"",IF(AND(B90&lt;&gt;"",C90&lt;&gt;""),"","ERR"),"")</f>
        <v/>
      </c>
      <c r="F90" s="115" t="s">
        <v>108</v>
      </c>
      <c r="G90" s="100" t="s">
        <v>117</v>
      </c>
      <c r="H90" s="95" t="s">
        <v>112</v>
      </c>
      <c r="I90" s="116" t="s">
        <v>110</v>
      </c>
      <c r="J90" s="117" t="s">
        <v>106</v>
      </c>
      <c r="K90" s="142" t="s">
        <v>116</v>
      </c>
      <c r="L90" s="23"/>
      <c r="M90" s="23"/>
      <c r="N90" s="23"/>
      <c r="O90" s="23"/>
      <c r="P90" s="23"/>
      <c r="Q90" s="23"/>
      <c r="R90" s="23"/>
      <c r="S90" s="23"/>
      <c r="T90" s="23"/>
      <c r="U90" s="23"/>
      <c r="V90" s="23"/>
      <c r="W90" s="23"/>
      <c r="X90" s="23"/>
      <c r="Y90" s="23"/>
    </row>
    <row r="91" customFormat="false" ht="12" hidden="false" customHeight="true" outlineLevel="0" collapsed="false">
      <c r="A91" s="149" t="n">
        <f aca="false" t="array" ref="A91:A91">IFERROR(INDEX('03.Muestra'!$B$8:$B$17,SMALL(IF("Página Web"='03.Muestra'!$D$8:$D$17,ROW('03.Muestra'!$B$8:$B$17)-MIN(ROW('03.Muestra'!$D$8:$D$17))+1,""),ROW()-89)),"")</f>
        <v>2</v>
      </c>
      <c r="B91" s="141" t="str">
        <f aca="false" t="array" ref="B91:B91">IFERROR(INDEX('03.Muestra'!$C$8:$C$17,SMALL(IF("Página Web"='03.Muestra'!$D$8:$D$17,ROW('03.Muestra'!$C$8:$C$17)-MIN(ROW('03.Muestra'!$D$8:$D$17))+1,""),ROW()-89)),"")</f>
        <v>Nuestro método</v>
      </c>
      <c r="C91" s="141" t="str">
        <f aca="false" t="array" ref="C91:C91">IFERROR(INDEX('03.Muestra'!$F$8:$F$17,SMALL(IF("Página Web"='03.Muestra'!$D$8:$D$17,ROW('03.Muestra'!$F$8:$F$17)-MIN(ROW('03.Muestra'!$D$8:$D$17))+1,""),ROW()-89)),"")</f>
        <v>https://institutodelpelo.com/nuestro-metodo/</v>
      </c>
      <c r="D91" s="114" t="s">
        <v>112</v>
      </c>
      <c r="E91" s="75" t="str">
        <f aca="false">IF(D91&lt;&gt;"",IF(AND(B91&lt;&gt;"",C91&lt;&gt;""),"","ERR"),"")</f>
        <v/>
      </c>
      <c r="F91" s="118" t="n">
        <f aca="true">COUNTIF($D90:INDIRECT("$D" &amp;  SUM(ROW()-1,'03.Muestra'!$D$20)-1),F90)</f>
        <v>0</v>
      </c>
      <c r="G91" s="118" t="n">
        <f aca="true">COUNTIF($D90:INDIRECT("$D" &amp;  SUM(ROW()-1,'03.Muestra'!$D$20)-1),G90)</f>
        <v>0</v>
      </c>
      <c r="H91" s="118" t="n">
        <f aca="true">COUNTIF($D90:INDIRECT("$D" &amp;  SUM(ROW()-1,'03.Muestra'!$D$20)-1),H90)</f>
        <v>5</v>
      </c>
      <c r="I91" s="118" t="n">
        <f aca="true">COUNTIF($D90:INDIRECT("$D" &amp;  SUM(ROW()-1,'03.Muestra'!$D$20)-1),I90)</f>
        <v>0</v>
      </c>
      <c r="J91" s="118" t="n">
        <f aca="true">COUNTIF($D90:INDIRECT("$D" &amp;  SUM(ROW()-1,'03.Muestra'!$D$20)-1),J90)</f>
        <v>0</v>
      </c>
      <c r="K91" s="143" t="n">
        <f aca="true">IF(COUNTIF('03.Muestra'!$D$8:$D$17,"Página Web")=0,0,COUNTBLANK($D90:INDIRECT("$D" &amp;  SUM(ROW()-1,COUNTIF('03.Muestra'!$D$8:$D$17,"Página Web"))-1)))</f>
        <v>1</v>
      </c>
      <c r="L91" s="23"/>
      <c r="M91" s="23"/>
      <c r="N91" s="23"/>
      <c r="O91" s="23"/>
      <c r="P91" s="23"/>
      <c r="Q91" s="23"/>
      <c r="R91" s="23"/>
      <c r="S91" s="23"/>
      <c r="T91" s="23"/>
      <c r="U91" s="23"/>
      <c r="V91" s="23"/>
      <c r="W91" s="23"/>
      <c r="X91" s="23"/>
      <c r="Y91" s="23"/>
    </row>
    <row r="92" customFormat="false" ht="12" hidden="false" customHeight="true" outlineLevel="0" collapsed="false">
      <c r="A92" s="149" t="n">
        <f aca="false" t="array" ref="A92:A92">IFERROR(INDEX('03.Muestra'!$B$8:$B$17,SMALL(IF("Página Web"='03.Muestra'!$D$8:$D$17,ROW('03.Muestra'!$B$8:$B$17)-MIN(ROW('03.Muestra'!$D$8:$D$17))+1,""),ROW()-89)),"")</f>
        <v>3</v>
      </c>
      <c r="B92" s="141" t="str">
        <f aca="false" t="array" ref="B92:B92">IFERROR(INDEX('03.Muestra'!$C$8:$C$17,SMALL(IF("Página Web"='03.Muestra'!$D$8:$D$17,ROW('03.Muestra'!$C$8:$C$17)-MIN(ROW('03.Muestra'!$D$8:$D$17))+1,""),ROW()-89)),"")</f>
        <v>Contacto</v>
      </c>
      <c r="C92" s="141" t="str">
        <f aca="false" t="array" ref="C92:C92">IFERROR(INDEX('03.Muestra'!$F$8:$F$17,SMALL(IF("Página Web"='03.Muestra'!$D$8:$D$17,ROW('03.Muestra'!$F$8:$F$17)-MIN(ROW('03.Muestra'!$D$8:$D$17))+1,""),ROW()-89)),"")</f>
        <v>https://institutodelpelo.com/contacto/</v>
      </c>
      <c r="D92" s="114" t="s">
        <v>112</v>
      </c>
      <c r="E92" s="75" t="str">
        <f aca="false">IF(D92&lt;&gt;"",IF(AND(B92&lt;&gt;"",C92&lt;&gt;""),"","ERR"),"")</f>
        <v/>
      </c>
      <c r="G92" s="23"/>
      <c r="H92" s="23"/>
      <c r="I92" s="23"/>
      <c r="J92" s="23"/>
      <c r="K92" s="119"/>
      <c r="L92" s="23"/>
      <c r="M92" s="23"/>
      <c r="N92" s="23"/>
      <c r="O92" s="23"/>
      <c r="P92" s="23"/>
      <c r="Q92" s="23"/>
      <c r="R92" s="23"/>
      <c r="S92" s="23"/>
      <c r="T92" s="23"/>
      <c r="U92" s="23"/>
      <c r="V92" s="23"/>
      <c r="W92" s="23"/>
      <c r="X92" s="23"/>
      <c r="Y92" s="23"/>
    </row>
    <row r="93" customFormat="false" ht="12" hidden="false" customHeight="true" outlineLevel="0" collapsed="false">
      <c r="A93" s="149" t="n">
        <f aca="false" t="array" ref="A93:A93">IFERROR(INDEX('03.Muestra'!$B$8:$B$17,SMALL(IF("Página Web"='03.Muestra'!$D$8:$D$17,ROW('03.Muestra'!$B$8:$B$17)-MIN(ROW('03.Muestra'!$D$8:$D$17))+1,""),ROW()-89)),"")</f>
        <v>4</v>
      </c>
      <c r="B93" s="141" t="str">
        <f aca="false" t="array" ref="B93:B93">IFERROR(INDEX('03.Muestra'!$C$8:$C$17,SMALL(IF("Página Web"='03.Muestra'!$D$8:$D$17,ROW('03.Muestra'!$C$8:$C$17)-MIN(ROW('03.Muestra'!$D$8:$D$17))+1,""),ROW()-89)),"")</f>
        <v>Aviso legal</v>
      </c>
      <c r="C93" s="141" t="str">
        <f aca="false" t="array" ref="C93:C93">IFERROR(INDEX('03.Muestra'!$F$8:$F$17,SMALL(IF("Página Web"='03.Muestra'!$D$8:$D$17,ROW('03.Muestra'!$F$8:$F$17)-MIN(ROW('03.Muestra'!$D$8:$D$17))+1,""),ROW()-89)),"")</f>
        <v>https://institutodelpelo.com/aviso-legal/</v>
      </c>
      <c r="D93" s="114" t="s">
        <v>112</v>
      </c>
      <c r="E93" s="75" t="str">
        <f aca="false">IF(D93&lt;&gt;"",IF(AND(B93&lt;&gt;"",C93&lt;&gt;""),"","ERR"),"")</f>
        <v/>
      </c>
      <c r="G93" s="23"/>
      <c r="H93" s="23"/>
      <c r="I93" s="23"/>
      <c r="J93" s="23"/>
      <c r="K93" s="119"/>
      <c r="L93" s="23"/>
      <c r="M93" s="23"/>
      <c r="N93" s="23"/>
      <c r="O93" s="23"/>
      <c r="P93" s="23"/>
      <c r="Q93" s="23"/>
      <c r="R93" s="23"/>
      <c r="S93" s="23"/>
      <c r="T93" s="23"/>
      <c r="U93" s="23"/>
      <c r="V93" s="23"/>
      <c r="W93" s="23"/>
      <c r="X93" s="23"/>
      <c r="Y93" s="23"/>
    </row>
    <row r="94" customFormat="false" ht="12" hidden="false" customHeight="true" outlineLevel="0" collapsed="false">
      <c r="A94" s="149" t="n">
        <f aca="false" t="array" ref="A94:A94">IFERROR(INDEX('03.Muestra'!$B$8:$B$17,SMALL(IF("Página Web"='03.Muestra'!$D$8:$D$17,ROW('03.Muestra'!$B$8:$B$17)-MIN(ROW('03.Muestra'!$D$8:$D$17))+1,""),ROW()-89)),"")</f>
        <v>5</v>
      </c>
      <c r="B94" s="141" t="str">
        <f aca="false" t="array" ref="B94:B94">IFERROR(INDEX('03.Muestra'!$C$8:$C$17,SMALL(IF("Página Web"='03.Muestra'!$D$8:$D$17,ROW('03.Muestra'!$C$8:$C$17)-MIN(ROW('03.Muestra'!$D$8:$D$17))+1,""),ROW()-89)),"")</f>
        <v>Política de privacidad</v>
      </c>
      <c r="C94" s="141" t="str">
        <f aca="false" t="array" ref="C94:C94">IFERROR(INDEX('03.Muestra'!$F$8:$F$17,SMALL(IF("Página Web"='03.Muestra'!$D$8:$D$17,ROW('03.Muestra'!$F$8:$F$17)-MIN(ROW('03.Muestra'!$D$8:$D$17))+1,""),ROW()-89)),"")</f>
        <v>https://institutodelpelo.com/politica-de-privacidad/</v>
      </c>
      <c r="D94" s="114" t="s">
        <v>112</v>
      </c>
      <c r="E94" s="75" t="str">
        <f aca="false">IF(D94&lt;&gt;"",IF(AND(B94&lt;&gt;"",C94&lt;&gt;""),"","ERR"),"")</f>
        <v/>
      </c>
      <c r="G94" s="23"/>
      <c r="H94" s="23"/>
      <c r="I94" s="23"/>
      <c r="J94" s="23"/>
      <c r="K94" s="119"/>
      <c r="L94" s="23"/>
      <c r="M94" s="23"/>
      <c r="N94" s="23"/>
      <c r="O94" s="23"/>
      <c r="P94" s="23"/>
      <c r="Q94" s="23"/>
      <c r="R94" s="23"/>
      <c r="S94" s="23"/>
      <c r="T94" s="23"/>
      <c r="U94" s="23"/>
      <c r="V94" s="23"/>
      <c r="W94" s="23"/>
      <c r="X94" s="23"/>
      <c r="Y94" s="23"/>
    </row>
    <row r="95" customFormat="false" ht="12" hidden="false" customHeight="true" outlineLevel="0" collapsed="false">
      <c r="A95" s="149" t="n">
        <f aca="false" t="array" ref="A95:A95">IFERROR(INDEX('03.Muestra'!$B$8:$B$17,SMALL(IF("Página Web"='03.Muestra'!$D$8:$D$17,ROW('03.Muestra'!$B$8:$B$17)-MIN(ROW('03.Muestra'!$D$8:$D$17))+1,""),ROW()-89)),"")</f>
        <v>6</v>
      </c>
      <c r="B95" s="141" t="str">
        <f aca="false" t="array" ref="B95:B95">IFERROR(INDEX('03.Muestra'!$C$8:$C$17,SMALL(IF("Página Web"='03.Muestra'!$D$8:$D$17,ROW('03.Muestra'!$C$8:$C$17)-MIN(ROW('03.Muestra'!$D$8:$D$17))+1,""),ROW()-89)),"")</f>
        <v>Informe de accesibilidad</v>
      </c>
      <c r="C95" s="141" t="str">
        <f aca="false" t="array" ref="C95:C95">IFERROR(INDEX('03.Muestra'!$F$8:$F$17,SMALL(IF("Página Web"='03.Muestra'!$D$8:$D$17,ROW('03.Muestra'!$F$8:$F$17)-MIN(ROW('03.Muestra'!$D$8:$D$17))+1,""),ROW()-89)),"")</f>
        <v>https://institutodelpelo.com/informe-de-accesibilidad/</v>
      </c>
      <c r="D95" s="114"/>
      <c r="E95" s="75" t="str">
        <f aca="false">IF(D95&lt;&gt;"",IF(AND(B95&lt;&gt;"",C95&lt;&gt;""),"","ERR"),"")</f>
        <v/>
      </c>
      <c r="G95" s="23"/>
      <c r="H95" s="23"/>
      <c r="I95" s="23"/>
      <c r="J95" s="23"/>
      <c r="K95" s="119"/>
      <c r="L95" s="23"/>
      <c r="M95" s="23"/>
      <c r="N95" s="23"/>
      <c r="O95" s="23"/>
      <c r="P95" s="23"/>
      <c r="Q95" s="23"/>
      <c r="R95" s="23"/>
      <c r="S95" s="23"/>
      <c r="T95" s="23"/>
      <c r="U95" s="23"/>
      <c r="V95" s="23"/>
      <c r="W95" s="23"/>
      <c r="X95" s="23"/>
      <c r="Y95" s="23"/>
    </row>
    <row r="96" customFormat="false" ht="12" hidden="false" customHeight="true" outlineLevel="0" collapsed="false">
      <c r="A96" s="149" t="str">
        <f aca="false" t="array" ref="A96:A96">IFERROR(INDEX('03.Muestra'!$B$8:$B$17,SMALL(IF("Página Web"='03.Muestra'!$D$8:$D$17,ROW('03.Muestra'!$B$8:$B$17)-MIN(ROW('03.Muestra'!$D$8:$D$17))+1,""),ROW()-89)),"")</f>
        <v/>
      </c>
      <c r="B96" s="141" t="str">
        <f aca="false" t="array" ref="B96:B96">IFERROR(INDEX('03.Muestra'!$C$8:$C$17,SMALL(IF("Página Web"='03.Muestra'!$D$8:$D$17,ROW('03.Muestra'!$C$8:$C$17)-MIN(ROW('03.Muestra'!$D$8:$D$17))+1,""),ROW()-89)),"")</f>
        <v/>
      </c>
      <c r="C96" s="141" t="str">
        <f aca="false" t="array" ref="C96:C96">IFERROR(INDEX('03.Muestra'!$F$8:$F$17,SMALL(IF("Página Web"='03.Muestra'!$D$8:$D$17,ROW('03.Muestra'!$F$8:$F$17)-MIN(ROW('03.Muestra'!$D$8:$D$17))+1,""),ROW()-89)),"")</f>
        <v/>
      </c>
      <c r="D96" s="114"/>
      <c r="E96" s="75" t="str">
        <f aca="false">IF(D96&lt;&gt;"",IF(AND(B96&lt;&gt;"",C96&lt;&gt;""),"","ERR"),"")</f>
        <v/>
      </c>
      <c r="F96" s="23"/>
      <c r="G96" s="23"/>
      <c r="H96" s="23"/>
      <c r="I96" s="23"/>
      <c r="J96" s="23"/>
      <c r="K96" s="119"/>
      <c r="L96" s="23"/>
      <c r="M96" s="23"/>
      <c r="N96" s="23"/>
      <c r="O96" s="23"/>
      <c r="P96" s="23"/>
      <c r="Q96" s="23"/>
      <c r="R96" s="23"/>
      <c r="S96" s="23"/>
      <c r="T96" s="23"/>
      <c r="U96" s="23"/>
      <c r="V96" s="23"/>
      <c r="W96" s="23"/>
      <c r="X96" s="23"/>
      <c r="Y96" s="23"/>
    </row>
    <row r="97" customFormat="false" ht="12" hidden="false" customHeight="true" outlineLevel="0" collapsed="false">
      <c r="A97" s="149" t="str">
        <f aca="false" t="array" ref="A97:A97">IFERROR(INDEX('03.Muestra'!$B$8:$B$17,SMALL(IF("Página Web"='03.Muestra'!$D$8:$D$17,ROW('03.Muestra'!$B$8:$B$17)-MIN(ROW('03.Muestra'!$D$8:$D$17))+1,""),ROW()-89)),"")</f>
        <v/>
      </c>
      <c r="B97" s="141" t="str">
        <f aca="false" t="array" ref="B97:B97">IFERROR(INDEX('03.Muestra'!$C$8:$C$17,SMALL(IF("Página Web"='03.Muestra'!$D$8:$D$17,ROW('03.Muestra'!$C$8:$C$17)-MIN(ROW('03.Muestra'!$D$8:$D$17))+1,""),ROW()-89)),"")</f>
        <v/>
      </c>
      <c r="C97" s="141" t="str">
        <f aca="false" t="array" ref="C97:C97">IFERROR(INDEX('03.Muestra'!$F$8:$F$17,SMALL(IF("Página Web"='03.Muestra'!$D$8:$D$17,ROW('03.Muestra'!$F$8:$F$17)-MIN(ROW('03.Muestra'!$D$8:$D$17))+1,""),ROW()-89)),"")</f>
        <v/>
      </c>
      <c r="D97" s="114"/>
      <c r="E97" s="75" t="str">
        <f aca="false">IF(D97&lt;&gt;"",IF(AND(B97&lt;&gt;"",C97&lt;&gt;""),"","ERR"),"")</f>
        <v/>
      </c>
      <c r="F97" s="23"/>
      <c r="G97" s="23"/>
      <c r="H97" s="23"/>
      <c r="I97" s="23"/>
      <c r="J97" s="23"/>
      <c r="K97" s="119"/>
      <c r="L97" s="23"/>
      <c r="M97" s="23"/>
      <c r="N97" s="23"/>
      <c r="O97" s="23"/>
      <c r="P97" s="23"/>
      <c r="Q97" s="23"/>
      <c r="R97" s="23"/>
      <c r="S97" s="23"/>
      <c r="T97" s="23"/>
      <c r="U97" s="23"/>
      <c r="V97" s="23"/>
      <c r="W97" s="23"/>
      <c r="X97" s="23"/>
      <c r="Y97" s="23"/>
    </row>
    <row r="98" customFormat="false" ht="12" hidden="false" customHeight="true" outlineLevel="0" collapsed="false">
      <c r="A98" s="149" t="str">
        <f aca="false" t="array" ref="A98:A98">IFERROR(INDEX('03.Muestra'!$B$8:$B$17,SMALL(IF("Página Web"='03.Muestra'!$D$8:$D$17,ROW('03.Muestra'!$B$8:$B$17)-MIN(ROW('03.Muestra'!$D$8:$D$17))+1,""),ROW()-89)),"")</f>
        <v/>
      </c>
      <c r="B98" s="141" t="str">
        <f aca="false" t="array" ref="B98:B98">IFERROR(INDEX('03.Muestra'!$C$8:$C$17,SMALL(IF("Página Web"='03.Muestra'!$D$8:$D$17,ROW('03.Muestra'!$C$8:$C$17)-MIN(ROW('03.Muestra'!$D$8:$D$17))+1,""),ROW()-89)),"")</f>
        <v/>
      </c>
      <c r="C98" s="141" t="str">
        <f aca="false" t="array" ref="C98:C98">IFERROR(INDEX('03.Muestra'!$F$8:$F$17,SMALL(IF("Página Web"='03.Muestra'!$D$8:$D$17,ROW('03.Muestra'!$F$8:$F$17)-MIN(ROW('03.Muestra'!$D$8:$D$17))+1,""),ROW()-89)),"")</f>
        <v/>
      </c>
      <c r="D98" s="114"/>
      <c r="E98" s="75" t="str">
        <f aca="false">IF(D98&lt;&gt;"",IF(AND(B98&lt;&gt;"",C98&lt;&gt;""),"","ERR"),"")</f>
        <v/>
      </c>
      <c r="F98" s="23"/>
      <c r="G98" s="23"/>
      <c r="H98" s="23"/>
      <c r="I98" s="23"/>
      <c r="J98" s="23"/>
      <c r="K98" s="119"/>
      <c r="L98" s="23"/>
      <c r="M98" s="23"/>
      <c r="N98" s="23"/>
      <c r="O98" s="23"/>
      <c r="P98" s="23"/>
      <c r="Q98" s="23"/>
      <c r="R98" s="23"/>
      <c r="S98" s="23"/>
      <c r="T98" s="23"/>
      <c r="U98" s="23"/>
      <c r="V98" s="23"/>
      <c r="W98" s="23"/>
      <c r="X98" s="23"/>
      <c r="Y98" s="23"/>
    </row>
    <row r="99" customFormat="false" ht="12" hidden="false" customHeight="true" outlineLevel="0" collapsed="false">
      <c r="A99" s="149" t="str">
        <f aca="false" t="array" ref="A99:A99">IFERROR(INDEX('03.Muestra'!$B$8:$B$17,SMALL(IF("Página Web"='03.Muestra'!$D$8:$D$17,ROW('03.Muestra'!$B$8:$B$17)-MIN(ROW('03.Muestra'!$D$8:$D$17))+1,""),ROW()-89)),"")</f>
        <v/>
      </c>
      <c r="B99" s="141" t="str">
        <f aca="false" t="array" ref="B99:B99">IFERROR(INDEX('03.Muestra'!$C$8:$C$17,SMALL(IF("Página Web"='03.Muestra'!$D$8:$D$17,ROW('03.Muestra'!$C$8:$C$17)-MIN(ROW('03.Muestra'!$D$8:$D$17))+1,""),ROW()-89)),"")</f>
        <v/>
      </c>
      <c r="C99" s="141" t="str">
        <f aca="false" t="array" ref="C99:C99">IFERROR(INDEX('03.Muestra'!$F$8:$F$17,SMALL(IF("Página Web"='03.Muestra'!$D$8:$D$17,ROW('03.Muestra'!$F$8:$F$17)-MIN(ROW('03.Muestra'!$D$8:$D$17))+1,""),ROW()-89)),"")</f>
        <v/>
      </c>
      <c r="D99" s="114"/>
      <c r="E99" s="75" t="str">
        <f aca="false">IF(D99&lt;&gt;"",IF(AND(B99&lt;&gt;"",C99&lt;&gt;""),"","ERR"),"")</f>
        <v/>
      </c>
      <c r="F99" s="23"/>
      <c r="G99" s="23"/>
      <c r="H99" s="23"/>
      <c r="I99" s="23"/>
      <c r="J99" s="23"/>
      <c r="K99" s="119"/>
      <c r="L99" s="23"/>
      <c r="M99" s="23"/>
      <c r="N99" s="23"/>
      <c r="O99" s="23"/>
      <c r="P99" s="23"/>
      <c r="Q99" s="23"/>
      <c r="R99" s="23"/>
      <c r="S99" s="23"/>
      <c r="T99" s="23"/>
      <c r="U99" s="23"/>
      <c r="V99" s="23"/>
      <c r="W99" s="23"/>
      <c r="X99" s="23"/>
      <c r="Y99" s="23"/>
    </row>
    <row r="100" customFormat="false" ht="12" hidden="false" customHeight="true" outlineLevel="0" collapsed="false">
      <c r="B100" s="23"/>
      <c r="C100" s="23"/>
      <c r="D100" s="137"/>
      <c r="E100" s="75"/>
      <c r="F100" s="23"/>
      <c r="G100" s="23"/>
      <c r="H100" s="23"/>
      <c r="I100" s="23"/>
      <c r="J100" s="23"/>
      <c r="K100" s="119"/>
      <c r="L100" s="23"/>
      <c r="M100" s="23"/>
      <c r="N100" s="23"/>
      <c r="O100" s="23"/>
      <c r="P100" s="23"/>
      <c r="Q100" s="23"/>
      <c r="R100" s="23"/>
      <c r="S100" s="23"/>
      <c r="T100" s="23"/>
      <c r="U100" s="23"/>
      <c r="V100" s="23"/>
      <c r="W100" s="23"/>
      <c r="X100" s="23"/>
      <c r="Y100" s="23"/>
    </row>
    <row r="101" customFormat="false" ht="12" hidden="false" customHeight="true" outlineLevel="0" collapsed="false">
      <c r="B101" s="23"/>
      <c r="C101" s="23"/>
      <c r="D101" s="137"/>
      <c r="E101" s="75"/>
      <c r="F101" s="23"/>
      <c r="G101" s="23"/>
      <c r="H101" s="23"/>
      <c r="I101" s="23"/>
      <c r="J101" s="23"/>
      <c r="K101" s="119"/>
      <c r="L101" s="23"/>
      <c r="M101" s="23"/>
      <c r="N101" s="23"/>
      <c r="O101" s="23"/>
      <c r="P101" s="23"/>
      <c r="Q101" s="23"/>
      <c r="R101" s="23"/>
      <c r="S101" s="23"/>
      <c r="T101" s="23"/>
      <c r="U101" s="23"/>
      <c r="V101" s="23"/>
      <c r="W101" s="23"/>
      <c r="X101" s="23"/>
      <c r="Y101" s="23"/>
    </row>
    <row r="102" customFormat="false" ht="12" hidden="false" customHeight="true" outlineLevel="0" collapsed="false">
      <c r="B102" s="23"/>
      <c r="C102" s="23"/>
      <c r="D102" s="137"/>
      <c r="E102" s="75"/>
      <c r="F102" s="23"/>
      <c r="G102" s="23"/>
      <c r="H102" s="23"/>
      <c r="I102" s="23"/>
      <c r="J102" s="23"/>
      <c r="K102" s="119"/>
      <c r="L102" s="23"/>
      <c r="M102" s="23"/>
      <c r="N102" s="23"/>
      <c r="O102" s="23"/>
      <c r="P102" s="23"/>
      <c r="Q102" s="23"/>
      <c r="R102" s="23"/>
      <c r="S102" s="23"/>
      <c r="T102" s="23"/>
      <c r="U102" s="23"/>
      <c r="V102" s="23"/>
      <c r="W102" s="23"/>
      <c r="X102" s="23"/>
      <c r="Y102" s="23"/>
    </row>
    <row r="103" customFormat="false" ht="12" hidden="false" customHeight="true" outlineLevel="0" collapsed="false">
      <c r="B103" s="23"/>
      <c r="C103" s="23"/>
      <c r="D103" s="137"/>
      <c r="E103" s="75"/>
      <c r="F103" s="23"/>
      <c r="G103" s="23"/>
      <c r="H103" s="23"/>
      <c r="I103" s="23"/>
      <c r="J103" s="23"/>
      <c r="K103" s="119"/>
      <c r="L103" s="23"/>
      <c r="M103" s="23"/>
      <c r="N103" s="23"/>
      <c r="O103" s="23"/>
      <c r="P103" s="23"/>
      <c r="Q103" s="23"/>
      <c r="R103" s="23"/>
      <c r="S103" s="23"/>
      <c r="T103" s="23"/>
      <c r="U103" s="23"/>
      <c r="V103" s="23"/>
      <c r="W103" s="23"/>
      <c r="X103" s="23"/>
      <c r="Y103" s="23"/>
    </row>
    <row r="104" customFormat="false" ht="12" hidden="false" customHeight="true" outlineLevel="0" collapsed="false">
      <c r="B104" s="23"/>
      <c r="C104" s="23"/>
      <c r="D104" s="137"/>
      <c r="E104" s="75"/>
      <c r="F104" s="23"/>
      <c r="G104" s="23"/>
      <c r="H104" s="23"/>
      <c r="I104" s="23"/>
      <c r="J104" s="23"/>
      <c r="K104" s="119"/>
      <c r="L104" s="23"/>
      <c r="M104" s="23"/>
      <c r="N104" s="23"/>
      <c r="O104" s="23"/>
      <c r="P104" s="23"/>
      <c r="Q104" s="23"/>
      <c r="R104" s="23"/>
      <c r="S104" s="23"/>
      <c r="T104" s="23"/>
      <c r="U104" s="23"/>
      <c r="V104" s="23"/>
      <c r="W104" s="23"/>
      <c r="X104" s="23"/>
      <c r="Y104" s="23"/>
    </row>
    <row r="105" customFormat="false" ht="12" hidden="false" customHeight="true" outlineLevel="0" collapsed="false">
      <c r="B105" s="23"/>
      <c r="C105" s="23"/>
      <c r="D105" s="137"/>
      <c r="E105" s="75"/>
      <c r="F105" s="23"/>
      <c r="G105" s="23"/>
      <c r="H105" s="23"/>
      <c r="I105" s="23"/>
      <c r="J105" s="23"/>
      <c r="K105" s="119"/>
      <c r="L105" s="23"/>
      <c r="M105" s="23"/>
      <c r="N105" s="23"/>
      <c r="O105" s="23"/>
      <c r="P105" s="23"/>
      <c r="Q105" s="23"/>
      <c r="R105" s="23"/>
      <c r="S105" s="23"/>
      <c r="T105" s="23"/>
      <c r="U105" s="23"/>
      <c r="V105" s="23"/>
      <c r="W105" s="23"/>
      <c r="X105" s="23"/>
      <c r="Y105" s="23"/>
    </row>
    <row r="106" customFormat="false" ht="12" hidden="false" customHeight="true" outlineLevel="0" collapsed="false">
      <c r="B106" s="23"/>
      <c r="C106" s="23"/>
      <c r="D106" s="137"/>
      <c r="E106" s="75"/>
      <c r="F106" s="23"/>
      <c r="G106" s="23"/>
      <c r="H106" s="23"/>
      <c r="I106" s="23"/>
      <c r="J106" s="23"/>
      <c r="K106" s="119"/>
      <c r="L106" s="23"/>
      <c r="M106" s="23"/>
      <c r="N106" s="23"/>
      <c r="O106" s="23"/>
      <c r="P106" s="23"/>
      <c r="Q106" s="23"/>
      <c r="R106" s="23"/>
      <c r="S106" s="23"/>
      <c r="T106" s="23"/>
      <c r="U106" s="23"/>
      <c r="V106" s="23"/>
      <c r="W106" s="23"/>
      <c r="X106" s="23"/>
      <c r="Y106" s="23"/>
    </row>
    <row r="107" customFormat="false" ht="12" hidden="false" customHeight="true" outlineLevel="0" collapsed="false">
      <c r="B107" s="23"/>
      <c r="C107" s="23"/>
      <c r="D107" s="137"/>
      <c r="E107" s="75"/>
      <c r="F107" s="23"/>
      <c r="G107" s="23"/>
      <c r="H107" s="23"/>
      <c r="I107" s="23"/>
      <c r="J107" s="23"/>
      <c r="K107" s="119"/>
      <c r="L107" s="23"/>
      <c r="M107" s="23"/>
      <c r="N107" s="23"/>
      <c r="O107" s="23"/>
      <c r="P107" s="23"/>
      <c r="Q107" s="23"/>
      <c r="R107" s="23"/>
      <c r="S107" s="23"/>
      <c r="T107" s="23"/>
      <c r="U107" s="23"/>
      <c r="V107" s="23"/>
      <c r="W107" s="23"/>
      <c r="X107" s="23"/>
      <c r="Y107" s="23"/>
    </row>
    <row r="108" customFormat="false" ht="12" hidden="false" customHeight="true" outlineLevel="0" collapsed="false">
      <c r="B108" s="23"/>
      <c r="C108" s="23"/>
      <c r="D108" s="137"/>
      <c r="E108" s="75"/>
      <c r="F108" s="23"/>
      <c r="G108" s="23"/>
      <c r="H108" s="23"/>
      <c r="I108" s="23"/>
      <c r="J108" s="23"/>
      <c r="K108" s="119"/>
      <c r="L108" s="23"/>
      <c r="M108" s="23"/>
      <c r="N108" s="23"/>
      <c r="O108" s="23"/>
      <c r="P108" s="23"/>
      <c r="Q108" s="23"/>
      <c r="R108" s="23"/>
      <c r="S108" s="23"/>
      <c r="T108" s="23"/>
      <c r="U108" s="23"/>
      <c r="V108" s="23"/>
      <c r="W108" s="23"/>
      <c r="X108" s="23"/>
      <c r="Y108" s="23"/>
    </row>
    <row r="109" customFormat="false" ht="12" hidden="false" customHeight="true" outlineLevel="0" collapsed="false">
      <c r="B109" s="23"/>
      <c r="C109" s="23"/>
      <c r="D109" s="137"/>
      <c r="E109" s="75"/>
      <c r="F109" s="23"/>
      <c r="G109" s="23"/>
      <c r="H109" s="23"/>
      <c r="I109" s="23"/>
      <c r="J109" s="23"/>
      <c r="K109" s="119"/>
      <c r="L109" s="23"/>
      <c r="M109" s="23"/>
      <c r="N109" s="23"/>
      <c r="O109" s="23"/>
      <c r="P109" s="23"/>
      <c r="Q109" s="23"/>
      <c r="R109" s="23"/>
      <c r="S109" s="23"/>
      <c r="T109" s="23"/>
      <c r="U109" s="23"/>
      <c r="V109" s="23"/>
      <c r="W109" s="23"/>
      <c r="X109" s="23"/>
      <c r="Y109" s="23"/>
    </row>
    <row r="110" customFormat="false" ht="12" hidden="false" customHeight="true" outlineLevel="0" collapsed="false">
      <c r="B110" s="23"/>
      <c r="C110" s="23"/>
      <c r="D110" s="137"/>
      <c r="E110" s="75"/>
      <c r="F110" s="23"/>
      <c r="G110" s="23"/>
      <c r="H110" s="23"/>
      <c r="I110" s="23"/>
      <c r="J110" s="23"/>
      <c r="K110" s="119"/>
      <c r="L110" s="23"/>
      <c r="M110" s="23"/>
      <c r="N110" s="23"/>
      <c r="O110" s="23"/>
      <c r="P110" s="23"/>
      <c r="Q110" s="23"/>
      <c r="R110" s="23"/>
      <c r="S110" s="23"/>
      <c r="T110" s="23"/>
      <c r="U110" s="23"/>
      <c r="V110" s="23"/>
      <c r="W110" s="23"/>
      <c r="X110" s="23"/>
      <c r="Y110" s="23"/>
    </row>
    <row r="111" customFormat="false" ht="12" hidden="false" customHeight="true" outlineLevel="0" collapsed="false">
      <c r="B111" s="23"/>
      <c r="C111" s="23"/>
      <c r="D111" s="137"/>
      <c r="E111" s="75"/>
      <c r="F111" s="23"/>
      <c r="G111" s="23"/>
      <c r="H111" s="23"/>
      <c r="I111" s="23"/>
      <c r="J111" s="23"/>
      <c r="K111" s="119"/>
      <c r="L111" s="23"/>
      <c r="M111" s="23"/>
      <c r="N111" s="23"/>
      <c r="O111" s="23"/>
      <c r="P111" s="23"/>
      <c r="Q111" s="23"/>
      <c r="R111" s="23"/>
      <c r="S111" s="23"/>
      <c r="T111" s="23"/>
      <c r="U111" s="23"/>
      <c r="V111" s="23"/>
      <c r="W111" s="23"/>
      <c r="X111" s="23"/>
      <c r="Y111" s="23"/>
    </row>
    <row r="112" customFormat="false" ht="12" hidden="false" customHeight="true" outlineLevel="0" collapsed="false">
      <c r="B112" s="23"/>
      <c r="C112" s="23"/>
      <c r="D112" s="137"/>
      <c r="E112" s="75"/>
      <c r="F112" s="23"/>
      <c r="G112" s="23"/>
      <c r="H112" s="23"/>
      <c r="I112" s="23"/>
      <c r="J112" s="23"/>
      <c r="K112" s="119"/>
      <c r="L112" s="23"/>
      <c r="M112" s="23"/>
      <c r="N112" s="23"/>
      <c r="O112" s="23"/>
      <c r="P112" s="23"/>
      <c r="Q112" s="23"/>
      <c r="R112" s="23"/>
      <c r="S112" s="23"/>
      <c r="T112" s="23"/>
      <c r="U112" s="23"/>
      <c r="V112" s="23"/>
      <c r="W112" s="23"/>
      <c r="X112" s="23"/>
      <c r="Y112" s="23"/>
    </row>
    <row r="113" customFormat="false" ht="12" hidden="false" customHeight="true" outlineLevel="0" collapsed="false">
      <c r="B113" s="23"/>
      <c r="C113" s="23"/>
      <c r="D113" s="137"/>
      <c r="E113" s="75"/>
      <c r="F113" s="23"/>
      <c r="G113" s="23"/>
      <c r="H113" s="23"/>
      <c r="I113" s="23"/>
      <c r="J113" s="23"/>
      <c r="K113" s="119"/>
      <c r="L113" s="23"/>
      <c r="M113" s="23"/>
      <c r="N113" s="23"/>
      <c r="O113" s="23"/>
      <c r="P113" s="23"/>
      <c r="Q113" s="23"/>
      <c r="R113" s="23"/>
      <c r="S113" s="23"/>
      <c r="T113" s="23"/>
      <c r="U113" s="23"/>
      <c r="V113" s="23"/>
      <c r="W113" s="23"/>
      <c r="X113" s="23"/>
      <c r="Y113" s="23"/>
    </row>
    <row r="114" customFormat="false" ht="12" hidden="false" customHeight="true" outlineLevel="0" collapsed="false">
      <c r="B114" s="23"/>
      <c r="C114" s="23"/>
      <c r="D114" s="137"/>
      <c r="E114" s="75"/>
      <c r="F114" s="23"/>
      <c r="G114" s="23"/>
      <c r="H114" s="23"/>
      <c r="I114" s="23"/>
      <c r="J114" s="23"/>
      <c r="K114" s="119"/>
      <c r="L114" s="23"/>
      <c r="M114" s="23"/>
      <c r="N114" s="23"/>
      <c r="O114" s="23"/>
      <c r="P114" s="23"/>
      <c r="Q114" s="23"/>
      <c r="R114" s="23"/>
      <c r="S114" s="23"/>
      <c r="T114" s="23"/>
      <c r="U114" s="23"/>
      <c r="V114" s="23"/>
      <c r="W114" s="23"/>
      <c r="X114" s="23"/>
      <c r="Y114" s="23"/>
    </row>
    <row r="115" customFormat="false" ht="12" hidden="false" customHeight="true" outlineLevel="0" collapsed="false">
      <c r="B115" s="23"/>
      <c r="C115" s="23"/>
      <c r="D115" s="137"/>
      <c r="E115" s="75"/>
      <c r="F115" s="23"/>
      <c r="G115" s="23"/>
      <c r="H115" s="23"/>
      <c r="I115" s="23"/>
      <c r="J115" s="23"/>
      <c r="K115" s="119"/>
      <c r="L115" s="23"/>
      <c r="M115" s="23"/>
      <c r="N115" s="23"/>
      <c r="O115" s="23"/>
      <c r="P115" s="23"/>
      <c r="Q115" s="23"/>
      <c r="R115" s="23"/>
      <c r="S115" s="23"/>
      <c r="T115" s="23"/>
      <c r="U115" s="23"/>
      <c r="V115" s="23"/>
      <c r="W115" s="23"/>
      <c r="X115" s="23"/>
      <c r="Y115" s="23"/>
    </row>
    <row r="116" customFormat="false" ht="12" hidden="false" customHeight="true" outlineLevel="0" collapsed="false">
      <c r="B116" s="23"/>
      <c r="C116" s="23"/>
      <c r="D116" s="137"/>
      <c r="E116" s="75"/>
      <c r="F116" s="23"/>
      <c r="G116" s="23"/>
      <c r="H116" s="23"/>
      <c r="I116" s="23"/>
      <c r="J116" s="23"/>
      <c r="K116" s="119"/>
      <c r="L116" s="23"/>
      <c r="M116" s="23"/>
      <c r="N116" s="23"/>
      <c r="O116" s="23"/>
      <c r="P116" s="23"/>
      <c r="Q116" s="23"/>
      <c r="R116" s="23"/>
      <c r="S116" s="23"/>
      <c r="T116" s="23"/>
      <c r="U116" s="23"/>
      <c r="V116" s="23"/>
      <c r="W116" s="23"/>
      <c r="X116" s="23"/>
      <c r="Y116" s="23"/>
    </row>
    <row r="117" customFormat="false" ht="12" hidden="false" customHeight="true" outlineLevel="0" collapsed="false">
      <c r="B117" s="23"/>
      <c r="C117" s="23"/>
      <c r="D117" s="137"/>
      <c r="E117" s="75"/>
      <c r="F117" s="23"/>
      <c r="G117" s="23"/>
      <c r="H117" s="23"/>
      <c r="I117" s="23"/>
      <c r="J117" s="23"/>
      <c r="K117" s="119"/>
      <c r="L117" s="23"/>
      <c r="M117" s="23"/>
      <c r="N117" s="23"/>
      <c r="O117" s="23"/>
      <c r="P117" s="23"/>
      <c r="Q117" s="23"/>
      <c r="R117" s="23"/>
      <c r="S117" s="23"/>
      <c r="T117" s="23"/>
      <c r="U117" s="23"/>
      <c r="V117" s="23"/>
      <c r="W117" s="23"/>
      <c r="X117" s="23"/>
      <c r="Y117" s="23"/>
    </row>
    <row r="118" customFormat="false" ht="12" hidden="false" customHeight="true" outlineLevel="0" collapsed="false">
      <c r="B118" s="23"/>
      <c r="C118" s="23"/>
      <c r="D118" s="137"/>
      <c r="E118" s="75"/>
      <c r="F118" s="23"/>
      <c r="G118" s="23"/>
      <c r="H118" s="23"/>
      <c r="I118" s="23"/>
      <c r="J118" s="23"/>
      <c r="K118" s="119"/>
      <c r="L118" s="23"/>
      <c r="M118" s="23"/>
      <c r="N118" s="23"/>
      <c r="O118" s="23"/>
      <c r="P118" s="23"/>
      <c r="Q118" s="23"/>
      <c r="R118" s="23"/>
      <c r="S118" s="23"/>
      <c r="T118" s="23"/>
      <c r="U118" s="23"/>
      <c r="V118" s="23"/>
      <c r="W118" s="23"/>
      <c r="X118" s="23"/>
      <c r="Y118" s="23"/>
    </row>
    <row r="119" customFormat="false" ht="12" hidden="false" customHeight="true" outlineLevel="0" collapsed="false">
      <c r="B119" s="23"/>
      <c r="C119" s="23"/>
      <c r="D119" s="137"/>
      <c r="E119" s="75"/>
      <c r="F119" s="23"/>
      <c r="G119" s="23"/>
      <c r="H119" s="23"/>
      <c r="I119" s="23"/>
      <c r="J119" s="23"/>
      <c r="K119" s="119"/>
      <c r="L119" s="23"/>
      <c r="M119" s="23"/>
      <c r="N119" s="23"/>
      <c r="O119" s="23"/>
      <c r="P119" s="23"/>
      <c r="Q119" s="23"/>
      <c r="R119" s="23"/>
      <c r="S119" s="23"/>
      <c r="T119" s="23"/>
      <c r="U119" s="23"/>
      <c r="V119" s="23"/>
      <c r="W119" s="23"/>
      <c r="X119" s="23"/>
      <c r="Y119" s="23"/>
    </row>
    <row r="120" customFormat="false" ht="12" hidden="false" customHeight="true" outlineLevel="0" collapsed="false">
      <c r="B120" s="23"/>
      <c r="C120" s="23"/>
      <c r="D120" s="137"/>
      <c r="E120" s="75"/>
      <c r="F120" s="23"/>
      <c r="G120" s="23"/>
      <c r="H120" s="23"/>
      <c r="I120" s="23"/>
      <c r="J120" s="23"/>
      <c r="K120" s="119"/>
      <c r="L120" s="23"/>
      <c r="M120" s="23"/>
      <c r="N120" s="23"/>
      <c r="O120" s="23"/>
      <c r="P120" s="23"/>
      <c r="Q120" s="23"/>
      <c r="R120" s="23"/>
      <c r="S120" s="23"/>
      <c r="T120" s="23"/>
      <c r="U120" s="23"/>
      <c r="V120" s="23"/>
      <c r="W120" s="23"/>
      <c r="X120" s="23"/>
      <c r="Y120" s="23"/>
    </row>
    <row r="121" customFormat="false" ht="12" hidden="false" customHeight="true" outlineLevel="0" collapsed="false">
      <c r="B121" s="23"/>
      <c r="C121" s="23"/>
      <c r="D121" s="137"/>
      <c r="E121" s="75"/>
      <c r="F121" s="23"/>
      <c r="G121" s="23"/>
      <c r="H121" s="23"/>
      <c r="I121" s="23"/>
      <c r="J121" s="23"/>
      <c r="K121" s="119"/>
      <c r="L121" s="23"/>
      <c r="M121" s="23"/>
      <c r="N121" s="23"/>
      <c r="O121" s="23"/>
      <c r="P121" s="23"/>
      <c r="Q121" s="23"/>
      <c r="R121" s="23"/>
      <c r="S121" s="23"/>
      <c r="T121" s="23"/>
      <c r="U121" s="23"/>
      <c r="V121" s="23"/>
      <c r="W121" s="23"/>
      <c r="X121" s="23"/>
      <c r="Y121" s="23"/>
    </row>
    <row r="122" customFormat="false" ht="12" hidden="false" customHeight="true" outlineLevel="0" collapsed="false">
      <c r="B122" s="23"/>
      <c r="C122" s="23"/>
      <c r="D122" s="137"/>
      <c r="E122" s="75"/>
      <c r="F122" s="23"/>
      <c r="G122" s="23"/>
      <c r="H122" s="23"/>
      <c r="I122" s="23"/>
      <c r="J122" s="23"/>
      <c r="K122" s="119"/>
      <c r="L122" s="23"/>
      <c r="M122" s="23"/>
      <c r="N122" s="23"/>
      <c r="O122" s="23"/>
      <c r="P122" s="23"/>
      <c r="Q122" s="23"/>
      <c r="R122" s="23"/>
      <c r="S122" s="23"/>
      <c r="T122" s="23"/>
      <c r="U122" s="23"/>
      <c r="V122" s="23"/>
      <c r="W122" s="23"/>
      <c r="X122" s="23"/>
      <c r="Y122" s="23"/>
    </row>
    <row r="123" customFormat="false" ht="12" hidden="false" customHeight="true" outlineLevel="0" collapsed="false">
      <c r="B123" s="23"/>
      <c r="C123" s="23"/>
      <c r="D123" s="137"/>
      <c r="E123" s="75"/>
      <c r="F123" s="23"/>
      <c r="G123" s="23"/>
      <c r="H123" s="23"/>
      <c r="I123" s="23"/>
      <c r="J123" s="23"/>
      <c r="K123" s="119"/>
      <c r="L123" s="23"/>
      <c r="M123" s="23"/>
      <c r="N123" s="23"/>
      <c r="O123" s="23"/>
      <c r="P123" s="23"/>
      <c r="Q123" s="23"/>
      <c r="R123" s="23"/>
      <c r="S123" s="23"/>
      <c r="T123" s="23"/>
      <c r="U123" s="23"/>
      <c r="V123" s="23"/>
      <c r="W123" s="23"/>
      <c r="X123" s="23"/>
      <c r="Y123" s="23"/>
    </row>
    <row r="124" customFormat="false" ht="12" hidden="false" customHeight="true" outlineLevel="0" collapsed="false">
      <c r="B124" s="23"/>
      <c r="C124" s="23"/>
      <c r="D124" s="137"/>
      <c r="E124" s="75"/>
      <c r="F124" s="23"/>
      <c r="G124" s="23"/>
      <c r="H124" s="23"/>
      <c r="I124" s="23"/>
      <c r="J124" s="23"/>
      <c r="K124" s="119"/>
      <c r="L124" s="23"/>
      <c r="M124" s="23"/>
      <c r="N124" s="23"/>
      <c r="O124" s="23"/>
      <c r="P124" s="23"/>
      <c r="Q124" s="23"/>
      <c r="R124" s="23"/>
      <c r="S124" s="23"/>
      <c r="T124" s="23"/>
      <c r="U124" s="23"/>
      <c r="V124" s="23"/>
      <c r="W124" s="23"/>
      <c r="X124" s="23"/>
      <c r="Y124" s="23"/>
    </row>
    <row r="125" customFormat="false" ht="12" hidden="false" customHeight="true" outlineLevel="0" collapsed="false">
      <c r="B125" s="23"/>
      <c r="C125" s="23"/>
      <c r="D125" s="137"/>
      <c r="E125" s="75"/>
      <c r="F125" s="23"/>
      <c r="G125" s="23"/>
      <c r="H125" s="23"/>
      <c r="I125" s="23"/>
      <c r="J125" s="23"/>
      <c r="K125" s="119"/>
      <c r="L125" s="23"/>
      <c r="M125" s="23"/>
      <c r="N125" s="23"/>
      <c r="O125" s="23"/>
      <c r="P125" s="23"/>
      <c r="Q125" s="23"/>
      <c r="R125" s="23"/>
      <c r="S125" s="23"/>
      <c r="T125" s="23"/>
      <c r="U125" s="23"/>
      <c r="V125" s="23"/>
      <c r="W125" s="23"/>
      <c r="X125" s="23"/>
      <c r="Y125" s="23"/>
    </row>
    <row r="126" customFormat="false" ht="12" hidden="false" customHeight="true" outlineLevel="0" collapsed="false">
      <c r="B126" s="23"/>
      <c r="C126" s="23"/>
      <c r="D126" s="137"/>
      <c r="E126" s="75"/>
      <c r="F126" s="23"/>
      <c r="G126" s="23"/>
      <c r="H126" s="23"/>
      <c r="I126" s="23"/>
      <c r="J126" s="23"/>
      <c r="K126" s="119"/>
      <c r="L126" s="23"/>
      <c r="M126" s="23"/>
      <c r="N126" s="23"/>
      <c r="O126" s="23"/>
      <c r="P126" s="23"/>
      <c r="Q126" s="23"/>
      <c r="R126" s="23"/>
      <c r="S126" s="23"/>
      <c r="T126" s="23"/>
      <c r="U126" s="23"/>
      <c r="V126" s="23"/>
      <c r="W126" s="23"/>
      <c r="X126" s="23"/>
      <c r="Y126" s="23"/>
    </row>
    <row r="127" customFormat="false" ht="12" hidden="false" customHeight="true" outlineLevel="0" collapsed="false">
      <c r="B127" s="23"/>
      <c r="C127" s="23"/>
      <c r="D127" s="137"/>
      <c r="E127" s="75"/>
      <c r="F127" s="23"/>
      <c r="G127" s="23"/>
      <c r="H127" s="23"/>
      <c r="I127" s="23"/>
      <c r="J127" s="23"/>
      <c r="K127" s="119"/>
      <c r="L127" s="23"/>
      <c r="M127" s="23"/>
      <c r="N127" s="23"/>
      <c r="O127" s="23"/>
      <c r="P127" s="23"/>
      <c r="Q127" s="23"/>
      <c r="R127" s="23"/>
      <c r="S127" s="23"/>
      <c r="T127" s="23"/>
      <c r="U127" s="23"/>
      <c r="V127" s="23"/>
      <c r="W127" s="23"/>
      <c r="X127" s="23"/>
      <c r="Y127" s="23"/>
    </row>
    <row r="128" customFormat="false" ht="12" hidden="false" customHeight="true" outlineLevel="0" collapsed="false">
      <c r="B128" s="23"/>
      <c r="C128" s="23"/>
      <c r="D128" s="137"/>
      <c r="E128" s="75"/>
      <c r="F128" s="23"/>
      <c r="G128" s="23"/>
      <c r="H128" s="23"/>
      <c r="I128" s="23"/>
      <c r="J128" s="23"/>
      <c r="K128" s="119"/>
      <c r="L128" s="23"/>
      <c r="M128" s="23"/>
      <c r="N128" s="23"/>
      <c r="O128" s="23"/>
      <c r="P128" s="23"/>
      <c r="Q128" s="23"/>
      <c r="R128" s="23"/>
      <c r="S128" s="23"/>
      <c r="T128" s="23"/>
      <c r="U128" s="23"/>
      <c r="V128" s="23"/>
      <c r="W128" s="23"/>
      <c r="X128" s="23"/>
      <c r="Y128" s="23"/>
    </row>
    <row r="129" customFormat="false" ht="12" hidden="false" customHeight="true" outlineLevel="0" collapsed="false">
      <c r="B129" s="23"/>
      <c r="C129" s="23"/>
      <c r="D129" s="137"/>
      <c r="E129" s="75"/>
      <c r="F129" s="23"/>
      <c r="G129" s="23"/>
      <c r="H129" s="23"/>
      <c r="I129" s="23"/>
      <c r="J129" s="23"/>
      <c r="K129" s="119"/>
      <c r="L129" s="23"/>
      <c r="M129" s="23"/>
      <c r="N129" s="23"/>
      <c r="O129" s="23"/>
      <c r="P129" s="23"/>
      <c r="Q129" s="23"/>
      <c r="R129" s="23"/>
      <c r="S129" s="23"/>
      <c r="T129" s="23"/>
      <c r="U129" s="23"/>
      <c r="V129" s="23"/>
      <c r="W129" s="23"/>
      <c r="X129" s="23"/>
      <c r="Y129" s="23"/>
    </row>
    <row r="130" customFormat="false" ht="12" hidden="false" customHeight="true" outlineLevel="0" collapsed="false">
      <c r="B130" s="23"/>
      <c r="C130" s="23"/>
      <c r="D130" s="137"/>
      <c r="E130" s="75"/>
      <c r="F130" s="23"/>
      <c r="G130" s="23"/>
      <c r="H130" s="23"/>
      <c r="I130" s="23"/>
      <c r="J130" s="23"/>
      <c r="K130" s="119"/>
      <c r="L130" s="23"/>
      <c r="M130" s="23"/>
      <c r="N130" s="23"/>
      <c r="O130" s="23"/>
      <c r="P130" s="23"/>
      <c r="Q130" s="23"/>
      <c r="R130" s="23"/>
      <c r="S130" s="23"/>
      <c r="T130" s="23"/>
      <c r="U130" s="23"/>
      <c r="V130" s="23"/>
      <c r="W130" s="23"/>
      <c r="X130" s="23"/>
      <c r="Y130" s="23"/>
    </row>
    <row r="131" customFormat="false" ht="12" hidden="false" customHeight="true" outlineLevel="0" collapsed="false">
      <c r="B131" s="23"/>
      <c r="C131" s="23"/>
      <c r="D131" s="137"/>
      <c r="E131" s="75"/>
      <c r="F131" s="23"/>
      <c r="G131" s="23"/>
      <c r="H131" s="23"/>
      <c r="I131" s="23"/>
      <c r="J131" s="23"/>
      <c r="K131" s="119"/>
      <c r="L131" s="23"/>
      <c r="M131" s="23"/>
      <c r="N131" s="23"/>
      <c r="O131" s="23"/>
      <c r="P131" s="23"/>
      <c r="Q131" s="23"/>
      <c r="R131" s="23"/>
      <c r="S131" s="23"/>
      <c r="T131" s="23"/>
      <c r="U131" s="23"/>
      <c r="V131" s="23"/>
      <c r="W131" s="23"/>
      <c r="X131" s="23"/>
      <c r="Y131" s="23"/>
    </row>
    <row r="132" customFormat="false" ht="12" hidden="false" customHeight="true" outlineLevel="0" collapsed="false">
      <c r="B132" s="23"/>
      <c r="C132" s="23"/>
      <c r="D132" s="137"/>
      <c r="E132" s="75"/>
      <c r="F132" s="23"/>
      <c r="G132" s="23"/>
      <c r="H132" s="23"/>
      <c r="I132" s="23"/>
      <c r="J132" s="23"/>
      <c r="K132" s="119"/>
      <c r="L132" s="23"/>
      <c r="M132" s="23"/>
      <c r="N132" s="23"/>
      <c r="O132" s="23"/>
      <c r="P132" s="23"/>
      <c r="Q132" s="23"/>
      <c r="R132" s="23"/>
      <c r="S132" s="23"/>
      <c r="T132" s="23"/>
      <c r="U132" s="23"/>
      <c r="V132" s="23"/>
      <c r="W132" s="23"/>
      <c r="X132" s="23"/>
      <c r="Y132" s="23"/>
    </row>
    <row r="133" customFormat="false" ht="12" hidden="false" customHeight="true" outlineLevel="0" collapsed="false">
      <c r="B133" s="23"/>
      <c r="C133" s="23"/>
      <c r="D133" s="137"/>
      <c r="E133" s="75"/>
      <c r="F133" s="23"/>
      <c r="G133" s="23"/>
      <c r="H133" s="23"/>
      <c r="I133" s="23"/>
      <c r="J133" s="23"/>
      <c r="K133" s="119"/>
      <c r="L133" s="23"/>
      <c r="M133" s="23"/>
      <c r="N133" s="23"/>
      <c r="O133" s="23"/>
      <c r="P133" s="23"/>
      <c r="Q133" s="23"/>
      <c r="R133" s="23"/>
      <c r="S133" s="23"/>
      <c r="T133" s="23"/>
      <c r="U133" s="23"/>
      <c r="V133" s="23"/>
      <c r="W133" s="23"/>
      <c r="X133" s="23"/>
      <c r="Y133" s="23"/>
    </row>
    <row r="134" customFormat="false" ht="12" hidden="false" customHeight="true" outlineLevel="0" collapsed="false">
      <c r="B134" s="23"/>
      <c r="C134" s="23"/>
      <c r="D134" s="137"/>
      <c r="E134" s="75"/>
      <c r="F134" s="23"/>
      <c r="G134" s="23"/>
      <c r="H134" s="23"/>
      <c r="I134" s="23"/>
      <c r="J134" s="23"/>
      <c r="K134" s="119"/>
      <c r="L134" s="23"/>
      <c r="M134" s="23"/>
      <c r="N134" s="23"/>
      <c r="O134" s="23"/>
      <c r="P134" s="23"/>
      <c r="Q134" s="23"/>
      <c r="R134" s="23"/>
      <c r="S134" s="23"/>
      <c r="T134" s="23"/>
      <c r="U134" s="23"/>
      <c r="V134" s="23"/>
      <c r="W134" s="23"/>
      <c r="X134" s="23"/>
      <c r="Y134" s="23"/>
    </row>
    <row r="135" customFormat="false" ht="12" hidden="false" customHeight="true" outlineLevel="0" collapsed="false">
      <c r="B135" s="23"/>
      <c r="C135" s="23"/>
      <c r="D135" s="137"/>
      <c r="E135" s="75"/>
      <c r="F135" s="23"/>
      <c r="G135" s="23"/>
      <c r="H135" s="23"/>
      <c r="I135" s="23"/>
      <c r="J135" s="23"/>
      <c r="K135" s="119"/>
      <c r="L135" s="23"/>
      <c r="M135" s="23"/>
      <c r="N135" s="23"/>
      <c r="O135" s="23"/>
      <c r="P135" s="23"/>
      <c r="Q135" s="23"/>
      <c r="R135" s="23"/>
      <c r="S135" s="23"/>
      <c r="T135" s="23"/>
      <c r="U135" s="23"/>
      <c r="V135" s="23"/>
      <c r="W135" s="23"/>
      <c r="X135" s="23"/>
      <c r="Y135" s="23"/>
    </row>
    <row r="136" customFormat="false" ht="12" hidden="false" customHeight="true" outlineLevel="0" collapsed="false">
      <c r="B136" s="23"/>
      <c r="C136" s="23"/>
      <c r="D136" s="137"/>
      <c r="E136" s="75"/>
      <c r="F136" s="23"/>
      <c r="G136" s="23"/>
      <c r="H136" s="23"/>
      <c r="I136" s="23"/>
      <c r="J136" s="23"/>
      <c r="K136" s="119"/>
      <c r="L136" s="23"/>
      <c r="M136" s="23"/>
      <c r="N136" s="23"/>
      <c r="O136" s="23"/>
      <c r="P136" s="23"/>
      <c r="Q136" s="23"/>
      <c r="R136" s="23"/>
      <c r="S136" s="23"/>
      <c r="T136" s="23"/>
      <c r="U136" s="23"/>
      <c r="V136" s="23"/>
      <c r="W136" s="23"/>
      <c r="X136" s="23"/>
      <c r="Y136" s="23"/>
    </row>
    <row r="137" customFormat="false" ht="12" hidden="false" customHeight="true" outlineLevel="0" collapsed="false">
      <c r="B137" s="23"/>
      <c r="C137" s="23"/>
      <c r="D137" s="137"/>
      <c r="E137" s="75"/>
      <c r="F137" s="23"/>
      <c r="G137" s="23"/>
      <c r="H137" s="23"/>
      <c r="I137" s="23"/>
      <c r="J137" s="23"/>
      <c r="K137" s="119"/>
      <c r="L137" s="23"/>
      <c r="M137" s="23"/>
      <c r="N137" s="23"/>
      <c r="O137" s="23"/>
      <c r="P137" s="23"/>
      <c r="Q137" s="23"/>
      <c r="R137" s="23"/>
      <c r="S137" s="23"/>
      <c r="T137" s="23"/>
      <c r="U137" s="23"/>
      <c r="V137" s="23"/>
      <c r="W137" s="23"/>
      <c r="X137" s="23"/>
      <c r="Y137" s="23"/>
    </row>
    <row r="138" customFormat="false" ht="12" hidden="false" customHeight="true" outlineLevel="0" collapsed="false">
      <c r="B138" s="23"/>
      <c r="C138" s="23"/>
      <c r="D138" s="137"/>
      <c r="E138" s="75"/>
      <c r="F138" s="23"/>
      <c r="G138" s="23"/>
      <c r="H138" s="23"/>
      <c r="I138" s="23"/>
      <c r="J138" s="23"/>
      <c r="K138" s="119"/>
      <c r="L138" s="23"/>
      <c r="M138" s="23"/>
      <c r="N138" s="23"/>
      <c r="O138" s="23"/>
      <c r="P138" s="23"/>
      <c r="Q138" s="23"/>
      <c r="R138" s="23"/>
      <c r="S138" s="23"/>
      <c r="T138" s="23"/>
      <c r="U138" s="23"/>
      <c r="V138" s="23"/>
      <c r="W138" s="23"/>
      <c r="X138" s="23"/>
      <c r="Y138" s="23"/>
    </row>
    <row r="139" customFormat="false" ht="12" hidden="false" customHeight="true" outlineLevel="0" collapsed="false">
      <c r="B139" s="23"/>
      <c r="C139" s="23"/>
      <c r="D139" s="137"/>
      <c r="E139" s="75"/>
      <c r="F139" s="23"/>
      <c r="G139" s="23"/>
      <c r="H139" s="23"/>
      <c r="I139" s="23"/>
      <c r="J139" s="23"/>
      <c r="K139" s="119"/>
      <c r="L139" s="23"/>
      <c r="M139" s="23"/>
      <c r="N139" s="23"/>
      <c r="O139" s="23"/>
      <c r="P139" s="23"/>
      <c r="Q139" s="23"/>
      <c r="R139" s="23"/>
      <c r="S139" s="23"/>
      <c r="T139" s="23"/>
      <c r="U139" s="23"/>
      <c r="V139" s="23"/>
      <c r="W139" s="23"/>
      <c r="X139" s="23"/>
      <c r="Y139" s="23"/>
    </row>
    <row r="140" customFormat="false" ht="12" hidden="false" customHeight="true" outlineLevel="0" collapsed="false">
      <c r="B140" s="23"/>
      <c r="C140" s="23"/>
      <c r="D140" s="137"/>
      <c r="E140" s="75"/>
      <c r="F140" s="23"/>
      <c r="G140" s="23"/>
      <c r="H140" s="23"/>
      <c r="I140" s="23"/>
      <c r="J140" s="23"/>
      <c r="K140" s="119"/>
      <c r="L140" s="23"/>
      <c r="M140" s="23"/>
      <c r="N140" s="23"/>
      <c r="O140" s="23"/>
      <c r="P140" s="23"/>
      <c r="Q140" s="23"/>
      <c r="R140" s="23"/>
      <c r="S140" s="23"/>
      <c r="T140" s="23"/>
      <c r="U140" s="23"/>
      <c r="V140" s="23"/>
      <c r="W140" s="23"/>
      <c r="X140" s="23"/>
      <c r="Y140" s="23"/>
    </row>
    <row r="141" customFormat="false" ht="12" hidden="false" customHeight="true" outlineLevel="0" collapsed="false">
      <c r="B141" s="23"/>
      <c r="C141" s="23"/>
      <c r="D141" s="137"/>
      <c r="E141" s="75"/>
      <c r="F141" s="23"/>
      <c r="G141" s="23"/>
      <c r="H141" s="23"/>
      <c r="I141" s="23"/>
      <c r="J141" s="23"/>
      <c r="K141" s="119"/>
      <c r="L141" s="23"/>
      <c r="M141" s="23"/>
      <c r="N141" s="23"/>
      <c r="O141" s="23"/>
      <c r="P141" s="23"/>
      <c r="Q141" s="23"/>
      <c r="R141" s="23"/>
      <c r="S141" s="23"/>
      <c r="T141" s="23"/>
      <c r="U141" s="23"/>
      <c r="V141" s="23"/>
      <c r="W141" s="23"/>
      <c r="X141" s="23"/>
      <c r="Y141" s="23"/>
    </row>
    <row r="142" customFormat="false" ht="12" hidden="false" customHeight="true" outlineLevel="0" collapsed="false">
      <c r="B142" s="23"/>
      <c r="C142" s="23"/>
      <c r="D142" s="137"/>
      <c r="E142" s="75"/>
      <c r="F142" s="23"/>
      <c r="G142" s="23"/>
      <c r="H142" s="23"/>
      <c r="I142" s="23"/>
      <c r="J142" s="23"/>
      <c r="K142" s="119"/>
      <c r="L142" s="23"/>
      <c r="M142" s="23"/>
      <c r="N142" s="23"/>
      <c r="O142" s="23"/>
      <c r="P142" s="23"/>
      <c r="Q142" s="23"/>
      <c r="R142" s="23"/>
      <c r="S142" s="23"/>
      <c r="T142" s="23"/>
      <c r="U142" s="23"/>
      <c r="V142" s="23"/>
      <c r="W142" s="23"/>
      <c r="X142" s="23"/>
      <c r="Y142" s="23"/>
    </row>
    <row r="143" customFormat="false" ht="12" hidden="false" customHeight="true" outlineLevel="0" collapsed="false">
      <c r="B143" s="23"/>
      <c r="C143" s="23"/>
      <c r="D143" s="137"/>
      <c r="E143" s="75"/>
      <c r="F143" s="23"/>
      <c r="G143" s="23"/>
      <c r="H143" s="23"/>
      <c r="I143" s="23"/>
      <c r="J143" s="23"/>
      <c r="K143" s="119"/>
      <c r="L143" s="23"/>
      <c r="M143" s="23"/>
      <c r="N143" s="23"/>
      <c r="O143" s="23"/>
      <c r="P143" s="23"/>
      <c r="Q143" s="23"/>
      <c r="R143" s="23"/>
      <c r="S143" s="23"/>
      <c r="T143" s="23"/>
      <c r="U143" s="23"/>
      <c r="V143" s="23"/>
      <c r="W143" s="23"/>
      <c r="X143" s="23"/>
      <c r="Y143" s="23"/>
    </row>
    <row r="144" customFormat="false" ht="12" hidden="false" customHeight="true" outlineLevel="0" collapsed="false">
      <c r="B144" s="23"/>
      <c r="C144" s="23"/>
      <c r="D144" s="137"/>
      <c r="E144" s="75"/>
      <c r="F144" s="23"/>
      <c r="G144" s="23"/>
      <c r="H144" s="23"/>
      <c r="I144" s="23"/>
      <c r="J144" s="23"/>
      <c r="K144" s="119"/>
      <c r="L144" s="23"/>
      <c r="M144" s="23"/>
      <c r="N144" s="23"/>
      <c r="O144" s="23"/>
      <c r="P144" s="23"/>
      <c r="Q144" s="23"/>
      <c r="R144" s="23"/>
      <c r="S144" s="23"/>
      <c r="T144" s="23"/>
      <c r="U144" s="23"/>
      <c r="V144" s="23"/>
      <c r="W144" s="23"/>
      <c r="X144" s="23"/>
      <c r="Y144" s="23"/>
    </row>
    <row r="145" customFormat="false" ht="12" hidden="false" customHeight="true" outlineLevel="0" collapsed="false">
      <c r="B145" s="23"/>
      <c r="C145" s="23"/>
      <c r="D145" s="137"/>
      <c r="E145" s="75"/>
      <c r="F145" s="23"/>
      <c r="G145" s="23"/>
      <c r="H145" s="23"/>
      <c r="I145" s="23"/>
      <c r="J145" s="23"/>
      <c r="K145" s="119"/>
      <c r="L145" s="23"/>
      <c r="M145" s="23"/>
      <c r="N145" s="23"/>
      <c r="O145" s="23"/>
      <c r="P145" s="23"/>
      <c r="Q145" s="23"/>
      <c r="R145" s="23"/>
      <c r="S145" s="23"/>
      <c r="T145" s="23"/>
      <c r="U145" s="23"/>
      <c r="V145" s="23"/>
      <c r="W145" s="23"/>
      <c r="X145" s="23"/>
      <c r="Y145" s="23"/>
    </row>
    <row r="146" customFormat="false" ht="12" hidden="false" customHeight="true" outlineLevel="0" collapsed="false">
      <c r="B146" s="23"/>
      <c r="C146" s="23"/>
      <c r="D146" s="137"/>
      <c r="E146" s="75"/>
      <c r="F146" s="23"/>
      <c r="G146" s="23"/>
      <c r="H146" s="23"/>
      <c r="I146" s="23"/>
      <c r="J146" s="23"/>
      <c r="K146" s="119"/>
      <c r="L146" s="23"/>
      <c r="M146" s="23"/>
      <c r="N146" s="23"/>
      <c r="O146" s="23"/>
      <c r="P146" s="23"/>
      <c r="Q146" s="23"/>
      <c r="R146" s="23"/>
      <c r="S146" s="23"/>
      <c r="T146" s="23"/>
      <c r="U146" s="23"/>
      <c r="V146" s="23"/>
      <c r="W146" s="23"/>
      <c r="X146" s="23"/>
      <c r="Y146" s="23"/>
    </row>
    <row r="147" customFormat="false" ht="12" hidden="false" customHeight="true" outlineLevel="0" collapsed="false">
      <c r="B147" s="23"/>
      <c r="C147" s="23"/>
      <c r="D147" s="137"/>
      <c r="E147" s="75"/>
      <c r="F147" s="23"/>
      <c r="G147" s="23"/>
      <c r="H147" s="23"/>
      <c r="I147" s="23"/>
      <c r="J147" s="23"/>
      <c r="K147" s="119"/>
      <c r="L147" s="23"/>
      <c r="M147" s="23"/>
      <c r="N147" s="23"/>
      <c r="O147" s="23"/>
      <c r="P147" s="23"/>
      <c r="Q147" s="23"/>
      <c r="R147" s="23"/>
      <c r="S147" s="23"/>
      <c r="T147" s="23"/>
      <c r="U147" s="23"/>
      <c r="V147" s="23"/>
      <c r="W147" s="23"/>
      <c r="X147" s="23"/>
      <c r="Y147" s="23"/>
    </row>
    <row r="148" customFormat="false" ht="12" hidden="false" customHeight="true" outlineLevel="0" collapsed="false">
      <c r="B148" s="23"/>
      <c r="C148" s="23"/>
      <c r="D148" s="137"/>
      <c r="E148" s="75"/>
      <c r="F148" s="23"/>
      <c r="G148" s="23"/>
      <c r="H148" s="23"/>
      <c r="I148" s="23"/>
      <c r="J148" s="23"/>
      <c r="K148" s="119"/>
      <c r="L148" s="23"/>
      <c r="M148" s="23"/>
      <c r="N148" s="23"/>
      <c r="O148" s="23"/>
      <c r="P148" s="23"/>
      <c r="Q148" s="23"/>
      <c r="R148" s="23"/>
      <c r="S148" s="23"/>
      <c r="T148" s="23"/>
      <c r="U148" s="23"/>
      <c r="V148" s="23"/>
      <c r="W148" s="23"/>
      <c r="X148" s="23"/>
      <c r="Y148" s="23"/>
    </row>
    <row r="149" customFormat="false" ht="12" hidden="false" customHeight="true" outlineLevel="0" collapsed="false">
      <c r="B149" s="23"/>
      <c r="C149" s="23"/>
      <c r="D149" s="137"/>
      <c r="E149" s="75"/>
      <c r="F149" s="23"/>
      <c r="G149" s="23"/>
      <c r="H149" s="23"/>
      <c r="I149" s="23"/>
      <c r="J149" s="23"/>
      <c r="K149" s="119"/>
      <c r="L149" s="23"/>
      <c r="M149" s="23"/>
      <c r="N149" s="23"/>
      <c r="O149" s="23"/>
      <c r="P149" s="23"/>
      <c r="Q149" s="23"/>
      <c r="R149" s="23"/>
      <c r="S149" s="23"/>
      <c r="T149" s="23"/>
      <c r="U149" s="23"/>
      <c r="V149" s="23"/>
      <c r="W149" s="23"/>
      <c r="X149" s="23"/>
      <c r="Y149" s="23"/>
    </row>
    <row r="150" customFormat="false" ht="12" hidden="false" customHeight="true" outlineLevel="0" collapsed="false">
      <c r="B150" s="23"/>
      <c r="C150" s="23"/>
      <c r="D150" s="137"/>
      <c r="E150" s="75"/>
      <c r="F150" s="23"/>
      <c r="G150" s="23"/>
      <c r="H150" s="23"/>
      <c r="I150" s="23"/>
      <c r="J150" s="23"/>
      <c r="K150" s="119"/>
      <c r="L150" s="23"/>
      <c r="M150" s="23"/>
      <c r="N150" s="23"/>
      <c r="O150" s="23"/>
      <c r="P150" s="23"/>
      <c r="Q150" s="23"/>
      <c r="R150" s="23"/>
      <c r="S150" s="23"/>
      <c r="T150" s="23"/>
      <c r="U150" s="23"/>
      <c r="V150" s="23"/>
      <c r="W150" s="23"/>
      <c r="X150" s="23"/>
      <c r="Y150" s="23"/>
    </row>
    <row r="151" customFormat="false" ht="12" hidden="false" customHeight="true" outlineLevel="0" collapsed="false">
      <c r="B151" s="23"/>
      <c r="C151" s="23"/>
      <c r="D151" s="137"/>
      <c r="E151" s="75"/>
      <c r="F151" s="23"/>
      <c r="G151" s="23"/>
      <c r="H151" s="23"/>
      <c r="I151" s="23"/>
      <c r="J151" s="23"/>
      <c r="K151" s="119"/>
      <c r="L151" s="23"/>
      <c r="M151" s="23"/>
      <c r="N151" s="23"/>
      <c r="O151" s="23"/>
      <c r="P151" s="23"/>
      <c r="Q151" s="23"/>
      <c r="R151" s="23"/>
      <c r="S151" s="23"/>
      <c r="T151" s="23"/>
      <c r="U151" s="23"/>
      <c r="V151" s="23"/>
      <c r="W151" s="23"/>
      <c r="X151" s="23"/>
      <c r="Y151" s="23"/>
    </row>
    <row r="152" customFormat="false" ht="12" hidden="false" customHeight="true" outlineLevel="0" collapsed="false">
      <c r="B152" s="23"/>
      <c r="C152" s="23"/>
      <c r="D152" s="137"/>
      <c r="E152" s="75"/>
      <c r="F152" s="23"/>
      <c r="G152" s="23"/>
      <c r="H152" s="23"/>
      <c r="I152" s="23"/>
      <c r="J152" s="23"/>
      <c r="K152" s="119"/>
      <c r="L152" s="23"/>
      <c r="M152" s="23"/>
      <c r="N152" s="23"/>
      <c r="O152" s="23"/>
      <c r="P152" s="23"/>
      <c r="Q152" s="23"/>
      <c r="R152" s="23"/>
      <c r="S152" s="23"/>
      <c r="T152" s="23"/>
      <c r="U152" s="23"/>
      <c r="V152" s="23"/>
      <c r="W152" s="23"/>
      <c r="X152" s="23"/>
      <c r="Y152" s="23"/>
    </row>
    <row r="153" customFormat="false" ht="12" hidden="false" customHeight="true" outlineLevel="0" collapsed="false">
      <c r="B153" s="23"/>
      <c r="C153" s="23"/>
      <c r="D153" s="137"/>
      <c r="E153" s="75"/>
      <c r="F153" s="23"/>
      <c r="G153" s="23"/>
      <c r="H153" s="23"/>
      <c r="I153" s="23"/>
      <c r="J153" s="23"/>
      <c r="K153" s="119"/>
      <c r="L153" s="23"/>
      <c r="M153" s="23"/>
      <c r="N153" s="23"/>
      <c r="O153" s="23"/>
      <c r="P153" s="23"/>
      <c r="Q153" s="23"/>
      <c r="R153" s="23"/>
      <c r="S153" s="23"/>
      <c r="T153" s="23"/>
      <c r="U153" s="23"/>
      <c r="V153" s="23"/>
      <c r="W153" s="23"/>
      <c r="X153" s="23"/>
      <c r="Y153" s="23"/>
    </row>
    <row r="154" customFormat="false" ht="12" hidden="false" customHeight="true" outlineLevel="0" collapsed="false">
      <c r="B154" s="23"/>
      <c r="C154" s="23"/>
      <c r="D154" s="137"/>
      <c r="E154" s="75"/>
      <c r="F154" s="23"/>
      <c r="G154" s="23"/>
      <c r="H154" s="23"/>
      <c r="I154" s="23"/>
      <c r="J154" s="23"/>
      <c r="K154" s="119"/>
      <c r="L154" s="23"/>
      <c r="M154" s="23"/>
      <c r="N154" s="23"/>
      <c r="O154" s="23"/>
      <c r="P154" s="23"/>
      <c r="Q154" s="23"/>
      <c r="R154" s="23"/>
      <c r="S154" s="23"/>
      <c r="T154" s="23"/>
      <c r="U154" s="23"/>
      <c r="V154" s="23"/>
      <c r="W154" s="23"/>
      <c r="X154" s="23"/>
      <c r="Y154" s="23"/>
    </row>
    <row r="155" customFormat="false" ht="12" hidden="false" customHeight="true" outlineLevel="0" collapsed="false">
      <c r="B155" s="23"/>
      <c r="C155" s="23"/>
      <c r="D155" s="137"/>
      <c r="E155" s="75"/>
      <c r="F155" s="23"/>
      <c r="G155" s="23"/>
      <c r="H155" s="23"/>
      <c r="I155" s="23"/>
      <c r="J155" s="23"/>
      <c r="K155" s="119"/>
      <c r="L155" s="23"/>
      <c r="M155" s="23"/>
      <c r="N155" s="23"/>
      <c r="O155" s="23"/>
      <c r="P155" s="23"/>
      <c r="Q155" s="23"/>
      <c r="R155" s="23"/>
      <c r="S155" s="23"/>
      <c r="T155" s="23"/>
      <c r="U155" s="23"/>
      <c r="V155" s="23"/>
      <c r="W155" s="23"/>
      <c r="X155" s="23"/>
      <c r="Y155" s="23"/>
    </row>
    <row r="156" customFormat="false" ht="12" hidden="false" customHeight="true" outlineLevel="0" collapsed="false">
      <c r="B156" s="23"/>
      <c r="C156" s="23"/>
      <c r="D156" s="137"/>
      <c r="E156" s="75"/>
      <c r="F156" s="23"/>
      <c r="G156" s="23"/>
      <c r="H156" s="23"/>
      <c r="I156" s="23"/>
      <c r="J156" s="23"/>
      <c r="K156" s="119"/>
      <c r="L156" s="23"/>
      <c r="M156" s="23"/>
      <c r="N156" s="23"/>
      <c r="O156" s="23"/>
      <c r="P156" s="23"/>
      <c r="Q156" s="23"/>
      <c r="R156" s="23"/>
      <c r="S156" s="23"/>
      <c r="T156" s="23"/>
      <c r="U156" s="23"/>
      <c r="V156" s="23"/>
      <c r="W156" s="23"/>
      <c r="X156" s="23"/>
      <c r="Y156" s="23"/>
    </row>
    <row r="157" customFormat="false" ht="12" hidden="false" customHeight="true" outlineLevel="0" collapsed="false">
      <c r="B157" s="23"/>
      <c r="C157" s="23"/>
      <c r="D157" s="137"/>
      <c r="E157" s="75"/>
      <c r="F157" s="23"/>
      <c r="G157" s="23"/>
      <c r="H157" s="23"/>
      <c r="I157" s="23"/>
      <c r="J157" s="23"/>
      <c r="K157" s="119"/>
      <c r="L157" s="23"/>
      <c r="M157" s="23"/>
      <c r="N157" s="23"/>
      <c r="O157" s="23"/>
      <c r="P157" s="23"/>
      <c r="Q157" s="23"/>
      <c r="R157" s="23"/>
      <c r="S157" s="23"/>
      <c r="T157" s="23"/>
      <c r="U157" s="23"/>
      <c r="V157" s="23"/>
      <c r="W157" s="23"/>
      <c r="X157" s="23"/>
      <c r="Y157" s="23"/>
    </row>
    <row r="158" customFormat="false" ht="12" hidden="false" customHeight="true" outlineLevel="0" collapsed="false">
      <c r="B158" s="23"/>
      <c r="C158" s="23"/>
      <c r="D158" s="137"/>
      <c r="E158" s="75"/>
      <c r="F158" s="23"/>
      <c r="G158" s="23"/>
      <c r="H158" s="23"/>
      <c r="I158" s="23"/>
      <c r="J158" s="23"/>
      <c r="K158" s="119"/>
      <c r="L158" s="23"/>
      <c r="M158" s="23"/>
      <c r="N158" s="23"/>
      <c r="O158" s="23"/>
      <c r="P158" s="23"/>
      <c r="Q158" s="23"/>
      <c r="R158" s="23"/>
      <c r="S158" s="23"/>
      <c r="T158" s="23"/>
      <c r="U158" s="23"/>
      <c r="V158" s="23"/>
      <c r="W158" s="23"/>
      <c r="X158" s="23"/>
      <c r="Y158" s="23"/>
    </row>
    <row r="159" customFormat="false" ht="12" hidden="false" customHeight="true" outlineLevel="0" collapsed="false">
      <c r="B159" s="23"/>
      <c r="C159" s="23"/>
      <c r="D159" s="137"/>
      <c r="E159" s="75"/>
      <c r="F159" s="23"/>
      <c r="G159" s="23"/>
      <c r="H159" s="23"/>
      <c r="I159" s="23"/>
      <c r="J159" s="23"/>
      <c r="K159" s="119"/>
      <c r="L159" s="23"/>
      <c r="M159" s="23"/>
      <c r="N159" s="23"/>
      <c r="O159" s="23"/>
      <c r="P159" s="23"/>
      <c r="Q159" s="23"/>
      <c r="R159" s="23"/>
      <c r="S159" s="23"/>
      <c r="T159" s="23"/>
      <c r="U159" s="23"/>
      <c r="V159" s="23"/>
      <c r="W159" s="23"/>
      <c r="X159" s="23"/>
      <c r="Y159" s="23"/>
    </row>
    <row r="160" customFormat="false" ht="12" hidden="false" customHeight="true" outlineLevel="0" collapsed="false">
      <c r="B160" s="23"/>
      <c r="C160" s="23"/>
      <c r="D160" s="137"/>
      <c r="E160" s="75"/>
      <c r="F160" s="23"/>
      <c r="G160" s="23"/>
      <c r="H160" s="23"/>
      <c r="I160" s="23"/>
      <c r="J160" s="23"/>
      <c r="K160" s="119"/>
      <c r="L160" s="23"/>
      <c r="M160" s="23"/>
      <c r="N160" s="23"/>
      <c r="O160" s="23"/>
      <c r="P160" s="23"/>
      <c r="Q160" s="23"/>
      <c r="R160" s="23"/>
      <c r="S160" s="23"/>
      <c r="T160" s="23"/>
      <c r="U160" s="23"/>
      <c r="V160" s="23"/>
      <c r="W160" s="23"/>
      <c r="X160" s="23"/>
      <c r="Y160" s="23"/>
    </row>
    <row r="161" customFormat="false" ht="12" hidden="false" customHeight="true" outlineLevel="0" collapsed="false">
      <c r="B161" s="23"/>
      <c r="C161" s="23"/>
      <c r="D161" s="137"/>
      <c r="E161" s="75"/>
      <c r="F161" s="23"/>
      <c r="G161" s="23"/>
      <c r="H161" s="23"/>
      <c r="I161" s="23"/>
      <c r="J161" s="23"/>
      <c r="K161" s="119"/>
      <c r="L161" s="23"/>
      <c r="M161" s="23"/>
      <c r="N161" s="23"/>
      <c r="O161" s="23"/>
      <c r="P161" s="23"/>
      <c r="Q161" s="23"/>
      <c r="R161" s="23"/>
      <c r="S161" s="23"/>
      <c r="T161" s="23"/>
      <c r="U161" s="23"/>
      <c r="V161" s="23"/>
      <c r="W161" s="23"/>
      <c r="X161" s="23"/>
      <c r="Y161" s="23"/>
    </row>
    <row r="162" customFormat="false" ht="12" hidden="false" customHeight="true" outlineLevel="0" collapsed="false">
      <c r="B162" s="23"/>
      <c r="C162" s="23"/>
      <c r="D162" s="137"/>
      <c r="E162" s="75"/>
      <c r="F162" s="23"/>
      <c r="G162" s="23"/>
      <c r="H162" s="23"/>
      <c r="I162" s="23"/>
      <c r="J162" s="23"/>
      <c r="K162" s="119"/>
      <c r="L162" s="23"/>
      <c r="M162" s="23"/>
      <c r="N162" s="23"/>
      <c r="O162" s="23"/>
      <c r="P162" s="23"/>
      <c r="Q162" s="23"/>
      <c r="R162" s="23"/>
      <c r="S162" s="23"/>
      <c r="T162" s="23"/>
      <c r="U162" s="23"/>
      <c r="V162" s="23"/>
      <c r="W162" s="23"/>
      <c r="X162" s="23"/>
      <c r="Y162" s="23"/>
    </row>
    <row r="163" customFormat="false" ht="12" hidden="false" customHeight="true" outlineLevel="0" collapsed="false">
      <c r="B163" s="23"/>
      <c r="C163" s="23"/>
      <c r="D163" s="137"/>
      <c r="E163" s="75"/>
      <c r="F163" s="23"/>
      <c r="G163" s="23"/>
      <c r="H163" s="23"/>
      <c r="I163" s="23"/>
      <c r="J163" s="23"/>
      <c r="K163" s="119"/>
      <c r="L163" s="23"/>
      <c r="M163" s="23"/>
      <c r="N163" s="23"/>
      <c r="O163" s="23"/>
      <c r="P163" s="23"/>
      <c r="Q163" s="23"/>
      <c r="R163" s="23"/>
      <c r="S163" s="23"/>
      <c r="T163" s="23"/>
      <c r="U163" s="23"/>
      <c r="V163" s="23"/>
      <c r="W163" s="23"/>
      <c r="X163" s="23"/>
      <c r="Y163" s="23"/>
    </row>
    <row r="164" customFormat="false" ht="12" hidden="false" customHeight="true" outlineLevel="0" collapsed="false">
      <c r="B164" s="23"/>
      <c r="C164" s="23"/>
      <c r="D164" s="137"/>
      <c r="E164" s="75"/>
      <c r="F164" s="23"/>
      <c r="G164" s="23"/>
      <c r="H164" s="23"/>
      <c r="I164" s="23"/>
      <c r="J164" s="23"/>
      <c r="K164" s="119"/>
      <c r="L164" s="23"/>
      <c r="M164" s="23"/>
      <c r="N164" s="23"/>
      <c r="O164" s="23"/>
      <c r="P164" s="23"/>
      <c r="Q164" s="23"/>
      <c r="R164" s="23"/>
      <c r="S164" s="23"/>
      <c r="T164" s="23"/>
      <c r="U164" s="23"/>
      <c r="V164" s="23"/>
      <c r="W164" s="23"/>
      <c r="X164" s="23"/>
      <c r="Y164" s="23"/>
    </row>
    <row r="165" customFormat="false" ht="12" hidden="false" customHeight="true" outlineLevel="0" collapsed="false">
      <c r="B165" s="23"/>
      <c r="C165" s="23"/>
      <c r="D165" s="137"/>
      <c r="E165" s="75"/>
      <c r="F165" s="23"/>
      <c r="G165" s="23"/>
      <c r="H165" s="23"/>
      <c r="I165" s="23"/>
      <c r="J165" s="23"/>
      <c r="K165" s="119"/>
      <c r="L165" s="23"/>
      <c r="M165" s="23"/>
      <c r="N165" s="23"/>
      <c r="O165" s="23"/>
      <c r="P165" s="23"/>
      <c r="Q165" s="23"/>
      <c r="R165" s="23"/>
      <c r="S165" s="23"/>
      <c r="T165" s="23"/>
      <c r="U165" s="23"/>
      <c r="V165" s="23"/>
      <c r="W165" s="23"/>
      <c r="X165" s="23"/>
      <c r="Y165" s="23"/>
    </row>
    <row r="166" customFormat="false" ht="12" hidden="false" customHeight="true" outlineLevel="0" collapsed="false">
      <c r="B166" s="23"/>
      <c r="C166" s="23"/>
      <c r="D166" s="137"/>
      <c r="E166" s="75"/>
      <c r="F166" s="23"/>
      <c r="G166" s="23"/>
      <c r="H166" s="23"/>
      <c r="I166" s="23"/>
      <c r="J166" s="23"/>
      <c r="K166" s="119"/>
      <c r="L166" s="23"/>
      <c r="M166" s="23"/>
      <c r="N166" s="23"/>
      <c r="O166" s="23"/>
      <c r="P166" s="23"/>
      <c r="Q166" s="23"/>
      <c r="R166" s="23"/>
      <c r="S166" s="23"/>
      <c r="T166" s="23"/>
      <c r="U166" s="23"/>
      <c r="V166" s="23"/>
      <c r="W166" s="23"/>
      <c r="X166" s="23"/>
      <c r="Y166" s="23"/>
    </row>
    <row r="167" customFormat="false" ht="12" hidden="false" customHeight="true" outlineLevel="0" collapsed="false">
      <c r="B167" s="23"/>
      <c r="C167" s="23"/>
      <c r="D167" s="137"/>
      <c r="E167" s="75"/>
      <c r="F167" s="23"/>
      <c r="G167" s="23"/>
      <c r="H167" s="23"/>
      <c r="I167" s="23"/>
      <c r="J167" s="23"/>
      <c r="K167" s="119"/>
      <c r="L167" s="23"/>
      <c r="M167" s="23"/>
      <c r="N167" s="23"/>
      <c r="O167" s="23"/>
      <c r="P167" s="23"/>
      <c r="Q167" s="23"/>
      <c r="R167" s="23"/>
      <c r="S167" s="23"/>
      <c r="T167" s="23"/>
      <c r="U167" s="23"/>
      <c r="V167" s="23"/>
      <c r="W167" s="23"/>
      <c r="X167" s="23"/>
      <c r="Y167" s="23"/>
    </row>
    <row r="168" customFormat="false" ht="12" hidden="false" customHeight="true" outlineLevel="0" collapsed="false">
      <c r="B168" s="23"/>
      <c r="C168" s="23"/>
      <c r="D168" s="137"/>
      <c r="E168" s="75"/>
      <c r="F168" s="23"/>
      <c r="G168" s="23"/>
      <c r="H168" s="23"/>
      <c r="I168" s="23"/>
      <c r="J168" s="23"/>
      <c r="K168" s="119"/>
      <c r="L168" s="23"/>
      <c r="M168" s="23"/>
      <c r="N168" s="23"/>
      <c r="O168" s="23"/>
      <c r="P168" s="23"/>
      <c r="Q168" s="23"/>
      <c r="R168" s="23"/>
      <c r="S168" s="23"/>
      <c r="T168" s="23"/>
      <c r="U168" s="23"/>
      <c r="V168" s="23"/>
      <c r="W168" s="23"/>
      <c r="X168" s="23"/>
      <c r="Y168" s="23"/>
    </row>
    <row r="169" customFormat="false" ht="12" hidden="false" customHeight="true" outlineLevel="0" collapsed="false">
      <c r="B169" s="23"/>
      <c r="C169" s="23"/>
      <c r="D169" s="137"/>
      <c r="E169" s="75"/>
      <c r="F169" s="23"/>
      <c r="G169" s="23"/>
      <c r="H169" s="23"/>
      <c r="I169" s="23"/>
      <c r="J169" s="23"/>
      <c r="K169" s="119"/>
      <c r="L169" s="23"/>
      <c r="M169" s="23"/>
      <c r="N169" s="23"/>
      <c r="O169" s="23"/>
      <c r="P169" s="23"/>
      <c r="Q169" s="23"/>
      <c r="R169" s="23"/>
      <c r="S169" s="23"/>
      <c r="T169" s="23"/>
      <c r="U169" s="23"/>
      <c r="V169" s="23"/>
      <c r="W169" s="23"/>
      <c r="X169" s="23"/>
      <c r="Y169" s="23"/>
    </row>
    <row r="170" customFormat="false" ht="12" hidden="false" customHeight="true" outlineLevel="0" collapsed="false">
      <c r="B170" s="23"/>
      <c r="C170" s="23"/>
      <c r="D170" s="137"/>
      <c r="E170" s="75"/>
      <c r="F170" s="23"/>
      <c r="G170" s="23"/>
      <c r="H170" s="23"/>
      <c r="I170" s="23"/>
      <c r="J170" s="23"/>
      <c r="K170" s="119"/>
      <c r="L170" s="23"/>
      <c r="M170" s="23"/>
      <c r="N170" s="23"/>
      <c r="O170" s="23"/>
      <c r="P170" s="23"/>
      <c r="Q170" s="23"/>
      <c r="R170" s="23"/>
      <c r="S170" s="23"/>
      <c r="T170" s="23"/>
      <c r="U170" s="23"/>
      <c r="V170" s="23"/>
      <c r="W170" s="23"/>
      <c r="X170" s="23"/>
      <c r="Y170" s="23"/>
    </row>
    <row r="171" customFormat="false" ht="12" hidden="false" customHeight="true" outlineLevel="0" collapsed="false">
      <c r="B171" s="23"/>
      <c r="C171" s="23"/>
      <c r="D171" s="137"/>
      <c r="E171" s="75"/>
      <c r="F171" s="23"/>
      <c r="G171" s="23"/>
      <c r="H171" s="23"/>
      <c r="I171" s="23"/>
      <c r="J171" s="23"/>
      <c r="K171" s="119"/>
      <c r="L171" s="23"/>
      <c r="M171" s="23"/>
      <c r="N171" s="23"/>
      <c r="O171" s="23"/>
      <c r="P171" s="23"/>
      <c r="Q171" s="23"/>
      <c r="R171" s="23"/>
      <c r="S171" s="23"/>
      <c r="T171" s="23"/>
      <c r="U171" s="23"/>
      <c r="V171" s="23"/>
      <c r="W171" s="23"/>
      <c r="X171" s="23"/>
      <c r="Y171" s="23"/>
    </row>
    <row r="172" customFormat="false" ht="12" hidden="false" customHeight="true" outlineLevel="0" collapsed="false">
      <c r="B172" s="23"/>
      <c r="C172" s="23"/>
      <c r="D172" s="137"/>
      <c r="E172" s="75"/>
      <c r="F172" s="23"/>
      <c r="G172" s="23"/>
      <c r="H172" s="23"/>
      <c r="I172" s="23"/>
      <c r="J172" s="23"/>
      <c r="K172" s="119"/>
      <c r="L172" s="23"/>
      <c r="M172" s="23"/>
      <c r="N172" s="23"/>
      <c r="O172" s="23"/>
      <c r="P172" s="23"/>
      <c r="Q172" s="23"/>
      <c r="R172" s="23"/>
      <c r="S172" s="23"/>
      <c r="T172" s="23"/>
      <c r="U172" s="23"/>
      <c r="V172" s="23"/>
      <c r="W172" s="23"/>
      <c r="X172" s="23"/>
      <c r="Y172" s="23"/>
    </row>
    <row r="173" customFormat="false" ht="12" hidden="false" customHeight="true" outlineLevel="0" collapsed="false">
      <c r="B173" s="23"/>
      <c r="C173" s="23"/>
      <c r="D173" s="137"/>
      <c r="E173" s="75"/>
      <c r="F173" s="23"/>
      <c r="G173" s="23"/>
      <c r="H173" s="23"/>
      <c r="I173" s="23"/>
      <c r="J173" s="23"/>
      <c r="K173" s="119"/>
      <c r="L173" s="23"/>
      <c r="M173" s="23"/>
      <c r="N173" s="23"/>
      <c r="O173" s="23"/>
      <c r="P173" s="23"/>
      <c r="Q173" s="23"/>
      <c r="R173" s="23"/>
      <c r="S173" s="23"/>
      <c r="T173" s="23"/>
      <c r="U173" s="23"/>
      <c r="V173" s="23"/>
      <c r="W173" s="23"/>
      <c r="X173" s="23"/>
      <c r="Y173" s="23"/>
    </row>
    <row r="174" customFormat="false" ht="12" hidden="false" customHeight="true" outlineLevel="0" collapsed="false">
      <c r="B174" s="23"/>
      <c r="C174" s="23"/>
      <c r="D174" s="137"/>
      <c r="E174" s="75"/>
      <c r="F174" s="23"/>
      <c r="G174" s="23"/>
      <c r="H174" s="23"/>
      <c r="I174" s="23"/>
      <c r="J174" s="23"/>
      <c r="K174" s="119"/>
      <c r="L174" s="23"/>
      <c r="M174" s="23"/>
      <c r="N174" s="23"/>
      <c r="O174" s="23"/>
      <c r="P174" s="23"/>
      <c r="Q174" s="23"/>
      <c r="R174" s="23"/>
      <c r="S174" s="23"/>
      <c r="T174" s="23"/>
      <c r="U174" s="23"/>
      <c r="V174" s="23"/>
      <c r="W174" s="23"/>
      <c r="X174" s="23"/>
      <c r="Y174" s="23"/>
    </row>
    <row r="175" customFormat="false" ht="12" hidden="false" customHeight="true" outlineLevel="0" collapsed="false">
      <c r="B175" s="23"/>
      <c r="C175" s="23"/>
      <c r="D175" s="137"/>
      <c r="E175" s="75"/>
      <c r="F175" s="23"/>
      <c r="G175" s="23"/>
      <c r="H175" s="23"/>
      <c r="I175" s="23"/>
      <c r="J175" s="23"/>
      <c r="K175" s="119"/>
      <c r="L175" s="23"/>
      <c r="M175" s="23"/>
      <c r="N175" s="23"/>
      <c r="O175" s="23"/>
      <c r="P175" s="23"/>
      <c r="Q175" s="23"/>
      <c r="R175" s="23"/>
      <c r="S175" s="23"/>
      <c r="T175" s="23"/>
      <c r="U175" s="23"/>
      <c r="V175" s="23"/>
      <c r="W175" s="23"/>
      <c r="X175" s="23"/>
      <c r="Y175" s="23"/>
    </row>
    <row r="176" customFormat="false" ht="12" hidden="false" customHeight="true" outlineLevel="0" collapsed="false">
      <c r="B176" s="23"/>
      <c r="C176" s="23"/>
      <c r="D176" s="137"/>
      <c r="E176" s="75"/>
      <c r="F176" s="23"/>
      <c r="G176" s="23"/>
      <c r="H176" s="23"/>
      <c r="I176" s="23"/>
      <c r="J176" s="23"/>
      <c r="K176" s="119"/>
      <c r="L176" s="23"/>
      <c r="M176" s="23"/>
      <c r="N176" s="23"/>
      <c r="O176" s="23"/>
      <c r="P176" s="23"/>
      <c r="Q176" s="23"/>
      <c r="R176" s="23"/>
      <c r="S176" s="23"/>
      <c r="T176" s="23"/>
      <c r="U176" s="23"/>
      <c r="V176" s="23"/>
      <c r="W176" s="23"/>
      <c r="X176" s="23"/>
      <c r="Y176" s="23"/>
    </row>
    <row r="177" customFormat="false" ht="12" hidden="false" customHeight="true" outlineLevel="0" collapsed="false">
      <c r="B177" s="23"/>
      <c r="C177" s="23"/>
      <c r="D177" s="137"/>
      <c r="E177" s="75"/>
      <c r="F177" s="23"/>
      <c r="G177" s="23"/>
      <c r="H177" s="23"/>
      <c r="I177" s="23"/>
      <c r="J177" s="23"/>
      <c r="K177" s="119"/>
      <c r="L177" s="23"/>
      <c r="M177" s="23"/>
      <c r="N177" s="23"/>
      <c r="O177" s="23"/>
      <c r="P177" s="23"/>
      <c r="Q177" s="23"/>
      <c r="R177" s="23"/>
      <c r="S177" s="23"/>
      <c r="T177" s="23"/>
      <c r="U177" s="23"/>
      <c r="V177" s="23"/>
      <c r="W177" s="23"/>
      <c r="X177" s="23"/>
      <c r="Y177" s="23"/>
    </row>
    <row r="178" customFormat="false" ht="12" hidden="false" customHeight="true" outlineLevel="0" collapsed="false">
      <c r="B178" s="23"/>
      <c r="C178" s="23"/>
      <c r="D178" s="137"/>
      <c r="E178" s="75"/>
      <c r="F178" s="23"/>
      <c r="G178" s="23"/>
      <c r="H178" s="23"/>
      <c r="I178" s="23"/>
      <c r="J178" s="23"/>
      <c r="K178" s="119"/>
      <c r="L178" s="23"/>
      <c r="M178" s="23"/>
      <c r="N178" s="23"/>
      <c r="O178" s="23"/>
      <c r="P178" s="23"/>
      <c r="Q178" s="23"/>
      <c r="R178" s="23"/>
      <c r="S178" s="23"/>
      <c r="T178" s="23"/>
      <c r="U178" s="23"/>
      <c r="V178" s="23"/>
      <c r="W178" s="23"/>
      <c r="X178" s="23"/>
      <c r="Y178" s="23"/>
    </row>
    <row r="179" customFormat="false" ht="12" hidden="false" customHeight="true" outlineLevel="0" collapsed="false">
      <c r="B179" s="23"/>
      <c r="C179" s="23"/>
      <c r="D179" s="137"/>
      <c r="E179" s="75"/>
      <c r="F179" s="23"/>
      <c r="G179" s="23"/>
      <c r="H179" s="23"/>
      <c r="I179" s="23"/>
      <c r="J179" s="23"/>
      <c r="K179" s="119"/>
      <c r="L179" s="23"/>
      <c r="M179" s="23"/>
      <c r="N179" s="23"/>
      <c r="O179" s="23"/>
      <c r="P179" s="23"/>
      <c r="Q179" s="23"/>
      <c r="R179" s="23"/>
      <c r="S179" s="23"/>
      <c r="T179" s="23"/>
      <c r="U179" s="23"/>
      <c r="V179" s="23"/>
      <c r="W179" s="23"/>
      <c r="X179" s="23"/>
      <c r="Y179" s="23"/>
    </row>
    <row r="180" customFormat="false" ht="12" hidden="false" customHeight="true" outlineLevel="0" collapsed="false">
      <c r="B180" s="23"/>
      <c r="C180" s="23"/>
      <c r="D180" s="137"/>
      <c r="E180" s="75"/>
      <c r="F180" s="23"/>
      <c r="G180" s="23"/>
      <c r="H180" s="23"/>
      <c r="I180" s="23"/>
      <c r="J180" s="23"/>
      <c r="K180" s="119"/>
      <c r="L180" s="23"/>
      <c r="M180" s="23"/>
      <c r="N180" s="23"/>
      <c r="O180" s="23"/>
      <c r="P180" s="23"/>
      <c r="Q180" s="23"/>
      <c r="R180" s="23"/>
      <c r="S180" s="23"/>
      <c r="T180" s="23"/>
      <c r="U180" s="23"/>
      <c r="V180" s="23"/>
      <c r="W180" s="23"/>
      <c r="X180" s="23"/>
      <c r="Y180" s="23"/>
    </row>
    <row r="181" customFormat="false" ht="12" hidden="false" customHeight="true" outlineLevel="0" collapsed="false">
      <c r="B181" s="23"/>
      <c r="C181" s="23"/>
      <c r="D181" s="137"/>
      <c r="E181" s="75"/>
      <c r="F181" s="23"/>
      <c r="G181" s="23"/>
      <c r="H181" s="23"/>
      <c r="I181" s="23"/>
      <c r="J181" s="23"/>
      <c r="K181" s="119"/>
      <c r="L181" s="23"/>
      <c r="M181" s="23"/>
      <c r="N181" s="23"/>
      <c r="O181" s="23"/>
      <c r="P181" s="23"/>
      <c r="Q181" s="23"/>
      <c r="R181" s="23"/>
      <c r="S181" s="23"/>
      <c r="T181" s="23"/>
      <c r="U181" s="23"/>
      <c r="V181" s="23"/>
      <c r="W181" s="23"/>
      <c r="X181" s="23"/>
      <c r="Y181" s="23"/>
    </row>
    <row r="182" customFormat="false" ht="12" hidden="false" customHeight="true" outlineLevel="0" collapsed="false">
      <c r="B182" s="23"/>
      <c r="C182" s="23"/>
      <c r="D182" s="137"/>
      <c r="E182" s="75"/>
      <c r="F182" s="23"/>
      <c r="G182" s="23"/>
      <c r="H182" s="23"/>
      <c r="I182" s="23"/>
      <c r="J182" s="23"/>
      <c r="K182" s="119"/>
      <c r="L182" s="23"/>
      <c r="M182" s="23"/>
      <c r="N182" s="23"/>
      <c r="O182" s="23"/>
      <c r="P182" s="23"/>
      <c r="Q182" s="23"/>
      <c r="R182" s="23"/>
      <c r="S182" s="23"/>
      <c r="T182" s="23"/>
      <c r="U182" s="23"/>
      <c r="V182" s="23"/>
      <c r="W182" s="23"/>
      <c r="X182" s="23"/>
      <c r="Y182" s="23"/>
    </row>
    <row r="183" customFormat="false" ht="12" hidden="false" customHeight="true" outlineLevel="0" collapsed="false">
      <c r="B183" s="23"/>
      <c r="C183" s="23"/>
      <c r="D183" s="137"/>
      <c r="E183" s="75"/>
      <c r="F183" s="23"/>
      <c r="G183" s="23"/>
      <c r="H183" s="23"/>
      <c r="I183" s="23"/>
      <c r="J183" s="23"/>
      <c r="K183" s="119"/>
      <c r="L183" s="23"/>
      <c r="M183" s="23"/>
      <c r="N183" s="23"/>
      <c r="O183" s="23"/>
      <c r="P183" s="23"/>
      <c r="Q183" s="23"/>
      <c r="R183" s="23"/>
      <c r="S183" s="23"/>
      <c r="T183" s="23"/>
      <c r="U183" s="23"/>
      <c r="V183" s="23"/>
      <c r="W183" s="23"/>
      <c r="X183" s="23"/>
      <c r="Y183" s="23"/>
    </row>
    <row r="184" customFormat="false" ht="12" hidden="false" customHeight="true" outlineLevel="0" collapsed="false">
      <c r="B184" s="23"/>
      <c r="C184" s="23"/>
      <c r="D184" s="137"/>
      <c r="E184" s="75"/>
      <c r="F184" s="23"/>
      <c r="G184" s="23"/>
      <c r="H184" s="23"/>
      <c r="I184" s="23"/>
      <c r="J184" s="23"/>
      <c r="K184" s="119"/>
      <c r="L184" s="23"/>
      <c r="M184" s="23"/>
      <c r="N184" s="23"/>
      <c r="O184" s="23"/>
      <c r="P184" s="23"/>
      <c r="Q184" s="23"/>
      <c r="R184" s="23"/>
      <c r="S184" s="23"/>
      <c r="T184" s="23"/>
      <c r="U184" s="23"/>
      <c r="V184" s="23"/>
      <c r="W184" s="23"/>
      <c r="X184" s="23"/>
      <c r="Y184" s="23"/>
    </row>
    <row r="185" customFormat="false" ht="12" hidden="false" customHeight="true" outlineLevel="0" collapsed="false">
      <c r="B185" s="23"/>
      <c r="C185" s="23"/>
      <c r="D185" s="137"/>
      <c r="E185" s="75"/>
      <c r="F185" s="23"/>
      <c r="G185" s="23"/>
      <c r="H185" s="23"/>
      <c r="I185" s="23"/>
      <c r="J185" s="23"/>
      <c r="K185" s="119"/>
      <c r="L185" s="23"/>
      <c r="M185" s="23"/>
      <c r="N185" s="23"/>
      <c r="O185" s="23"/>
      <c r="P185" s="23"/>
      <c r="Q185" s="23"/>
      <c r="R185" s="23"/>
      <c r="S185" s="23"/>
      <c r="T185" s="23"/>
      <c r="U185" s="23"/>
      <c r="V185" s="23"/>
      <c r="W185" s="23"/>
      <c r="X185" s="23"/>
      <c r="Y185" s="23"/>
    </row>
    <row r="186" customFormat="false" ht="12" hidden="false" customHeight="true" outlineLevel="0" collapsed="false">
      <c r="B186" s="23"/>
      <c r="C186" s="23"/>
      <c r="D186" s="137"/>
      <c r="E186" s="75"/>
      <c r="F186" s="23"/>
      <c r="G186" s="23"/>
      <c r="H186" s="23"/>
      <c r="I186" s="23"/>
      <c r="J186" s="23"/>
      <c r="K186" s="119"/>
      <c r="L186" s="23"/>
      <c r="M186" s="23"/>
      <c r="N186" s="23"/>
      <c r="O186" s="23"/>
      <c r="P186" s="23"/>
      <c r="Q186" s="23"/>
      <c r="R186" s="23"/>
      <c r="S186" s="23"/>
      <c r="T186" s="23"/>
      <c r="U186" s="23"/>
      <c r="V186" s="23"/>
      <c r="W186" s="23"/>
      <c r="X186" s="23"/>
      <c r="Y186" s="23"/>
    </row>
    <row r="187" customFormat="false" ht="12" hidden="false" customHeight="true" outlineLevel="0" collapsed="false">
      <c r="B187" s="23"/>
      <c r="C187" s="23"/>
      <c r="D187" s="137"/>
      <c r="E187" s="75"/>
      <c r="F187" s="23"/>
      <c r="G187" s="23"/>
      <c r="H187" s="23"/>
      <c r="I187" s="23"/>
      <c r="J187" s="23"/>
      <c r="K187" s="119"/>
      <c r="L187" s="23"/>
      <c r="M187" s="23"/>
      <c r="N187" s="23"/>
      <c r="O187" s="23"/>
      <c r="P187" s="23"/>
      <c r="Q187" s="23"/>
      <c r="R187" s="23"/>
      <c r="S187" s="23"/>
      <c r="T187" s="23"/>
      <c r="U187" s="23"/>
      <c r="V187" s="23"/>
      <c r="W187" s="23"/>
      <c r="X187" s="23"/>
      <c r="Y187" s="23"/>
    </row>
    <row r="188" customFormat="false" ht="12" hidden="false" customHeight="true" outlineLevel="0" collapsed="false">
      <c r="B188" s="23"/>
      <c r="C188" s="23"/>
      <c r="D188" s="137"/>
      <c r="E188" s="75"/>
      <c r="F188" s="23"/>
      <c r="G188" s="23"/>
      <c r="H188" s="23"/>
      <c r="I188" s="23"/>
      <c r="J188" s="23"/>
      <c r="K188" s="119"/>
      <c r="L188" s="23"/>
      <c r="M188" s="23"/>
      <c r="N188" s="23"/>
      <c r="O188" s="23"/>
      <c r="P188" s="23"/>
      <c r="Q188" s="23"/>
      <c r="R188" s="23"/>
      <c r="S188" s="23"/>
      <c r="T188" s="23"/>
      <c r="U188" s="23"/>
      <c r="V188" s="23"/>
      <c r="W188" s="23"/>
      <c r="X188" s="23"/>
      <c r="Y188" s="23"/>
    </row>
    <row r="189" customFormat="false" ht="12" hidden="false" customHeight="true" outlineLevel="0" collapsed="false">
      <c r="B189" s="23"/>
      <c r="C189" s="23"/>
      <c r="D189" s="137"/>
      <c r="E189" s="75"/>
      <c r="F189" s="23"/>
      <c r="G189" s="23"/>
      <c r="H189" s="23"/>
      <c r="I189" s="23"/>
      <c r="J189" s="23"/>
      <c r="K189" s="119"/>
      <c r="L189" s="23"/>
      <c r="M189" s="23"/>
      <c r="N189" s="23"/>
      <c r="O189" s="23"/>
      <c r="P189" s="23"/>
      <c r="Q189" s="23"/>
      <c r="R189" s="23"/>
      <c r="S189" s="23"/>
      <c r="T189" s="23"/>
      <c r="U189" s="23"/>
      <c r="V189" s="23"/>
      <c r="W189" s="23"/>
      <c r="X189" s="23"/>
      <c r="Y189" s="23"/>
    </row>
    <row r="190" customFormat="false" ht="12" hidden="false" customHeight="true" outlineLevel="0" collapsed="false">
      <c r="B190" s="23"/>
      <c r="C190" s="23"/>
      <c r="D190" s="137"/>
      <c r="E190" s="75"/>
      <c r="F190" s="23"/>
      <c r="G190" s="23"/>
      <c r="H190" s="23"/>
      <c r="I190" s="23"/>
      <c r="J190" s="23"/>
      <c r="K190" s="119"/>
      <c r="L190" s="23"/>
      <c r="M190" s="23"/>
      <c r="N190" s="23"/>
      <c r="O190" s="23"/>
      <c r="P190" s="23"/>
      <c r="Q190" s="23"/>
      <c r="R190" s="23"/>
      <c r="S190" s="23"/>
      <c r="T190" s="23"/>
      <c r="U190" s="23"/>
      <c r="V190" s="23"/>
      <c r="W190" s="23"/>
      <c r="X190" s="23"/>
      <c r="Y190" s="23"/>
    </row>
    <row r="191" customFormat="false" ht="12" hidden="false" customHeight="true" outlineLevel="0" collapsed="false">
      <c r="B191" s="23"/>
      <c r="C191" s="23"/>
      <c r="D191" s="137"/>
      <c r="E191" s="75"/>
      <c r="F191" s="23"/>
      <c r="G191" s="23"/>
      <c r="H191" s="23"/>
      <c r="I191" s="23"/>
      <c r="J191" s="23"/>
      <c r="K191" s="119"/>
      <c r="L191" s="23"/>
      <c r="M191" s="23"/>
      <c r="N191" s="23"/>
      <c r="O191" s="23"/>
      <c r="P191" s="23"/>
      <c r="Q191" s="23"/>
      <c r="R191" s="23"/>
      <c r="S191" s="23"/>
      <c r="T191" s="23"/>
      <c r="U191" s="23"/>
      <c r="V191" s="23"/>
      <c r="W191" s="23"/>
      <c r="X191" s="23"/>
      <c r="Y191" s="23"/>
    </row>
    <row r="192" customFormat="false" ht="12" hidden="false" customHeight="true" outlineLevel="0" collapsed="false">
      <c r="B192" s="23"/>
      <c r="C192" s="23"/>
      <c r="D192" s="137"/>
      <c r="E192" s="75"/>
      <c r="F192" s="23"/>
      <c r="G192" s="23"/>
      <c r="H192" s="23"/>
      <c r="I192" s="23"/>
      <c r="J192" s="23"/>
      <c r="K192" s="119"/>
      <c r="L192" s="23"/>
      <c r="M192" s="23"/>
      <c r="N192" s="23"/>
      <c r="O192" s="23"/>
      <c r="P192" s="23"/>
      <c r="Q192" s="23"/>
      <c r="R192" s="23"/>
      <c r="S192" s="23"/>
      <c r="T192" s="23"/>
      <c r="U192" s="23"/>
      <c r="V192" s="23"/>
      <c r="W192" s="23"/>
      <c r="X192" s="23"/>
      <c r="Y192" s="23"/>
    </row>
    <row r="193" customFormat="false" ht="12" hidden="false" customHeight="true" outlineLevel="0" collapsed="false">
      <c r="B193" s="23"/>
      <c r="C193" s="23"/>
      <c r="D193" s="137"/>
      <c r="E193" s="75"/>
      <c r="F193" s="23"/>
      <c r="G193" s="23"/>
      <c r="H193" s="23"/>
      <c r="I193" s="23"/>
      <c r="J193" s="23"/>
      <c r="K193" s="119"/>
      <c r="L193" s="23"/>
      <c r="M193" s="23"/>
      <c r="N193" s="23"/>
      <c r="O193" s="23"/>
      <c r="P193" s="23"/>
      <c r="Q193" s="23"/>
      <c r="R193" s="23"/>
      <c r="S193" s="23"/>
      <c r="T193" s="23"/>
      <c r="U193" s="23"/>
      <c r="V193" s="23"/>
      <c r="W193" s="23"/>
      <c r="X193" s="23"/>
      <c r="Y193" s="23"/>
    </row>
    <row r="194" customFormat="false" ht="12" hidden="false" customHeight="true" outlineLevel="0" collapsed="false">
      <c r="B194" s="23"/>
      <c r="C194" s="23"/>
      <c r="D194" s="137"/>
      <c r="E194" s="75"/>
      <c r="F194" s="23"/>
      <c r="G194" s="23"/>
      <c r="H194" s="23"/>
      <c r="I194" s="23"/>
      <c r="J194" s="23"/>
      <c r="K194" s="119"/>
      <c r="L194" s="23"/>
      <c r="M194" s="23"/>
      <c r="N194" s="23"/>
      <c r="O194" s="23"/>
      <c r="P194" s="23"/>
      <c r="Q194" s="23"/>
      <c r="R194" s="23"/>
      <c r="S194" s="23"/>
      <c r="T194" s="23"/>
      <c r="U194" s="23"/>
      <c r="V194" s="23"/>
      <c r="W194" s="23"/>
      <c r="X194" s="23"/>
      <c r="Y194" s="23"/>
    </row>
    <row r="195" customFormat="false" ht="12" hidden="false" customHeight="true" outlineLevel="0" collapsed="false">
      <c r="B195" s="23"/>
      <c r="C195" s="23"/>
      <c r="D195" s="137"/>
      <c r="E195" s="75"/>
      <c r="F195" s="23"/>
      <c r="G195" s="23"/>
      <c r="H195" s="23"/>
      <c r="I195" s="23"/>
      <c r="J195" s="23"/>
      <c r="K195" s="119"/>
      <c r="L195" s="23"/>
      <c r="M195" s="23"/>
      <c r="N195" s="23"/>
      <c r="O195" s="23"/>
      <c r="P195" s="23"/>
      <c r="Q195" s="23"/>
      <c r="R195" s="23"/>
      <c r="S195" s="23"/>
      <c r="T195" s="23"/>
      <c r="U195" s="23"/>
      <c r="V195" s="23"/>
      <c r="W195" s="23"/>
      <c r="X195" s="23"/>
      <c r="Y195" s="23"/>
    </row>
    <row r="196" customFormat="false" ht="12" hidden="false" customHeight="true" outlineLevel="0" collapsed="false">
      <c r="B196" s="23"/>
      <c r="C196" s="23"/>
      <c r="D196" s="137"/>
      <c r="E196" s="75"/>
      <c r="F196" s="23"/>
      <c r="G196" s="23"/>
      <c r="H196" s="23"/>
      <c r="I196" s="23"/>
      <c r="J196" s="23"/>
      <c r="K196" s="119"/>
      <c r="L196" s="23"/>
      <c r="M196" s="23"/>
      <c r="N196" s="23"/>
      <c r="O196" s="23"/>
      <c r="P196" s="23"/>
      <c r="Q196" s="23"/>
      <c r="R196" s="23"/>
      <c r="S196" s="23"/>
      <c r="T196" s="23"/>
      <c r="U196" s="23"/>
      <c r="V196" s="23"/>
      <c r="W196" s="23"/>
      <c r="X196" s="23"/>
      <c r="Y196" s="23"/>
    </row>
    <row r="197" customFormat="false" ht="12" hidden="false" customHeight="true" outlineLevel="0" collapsed="false">
      <c r="B197" s="23"/>
      <c r="C197" s="23"/>
      <c r="D197" s="137"/>
      <c r="E197" s="75"/>
      <c r="F197" s="23"/>
      <c r="G197" s="23"/>
      <c r="H197" s="23"/>
      <c r="I197" s="23"/>
      <c r="J197" s="23"/>
      <c r="K197" s="119"/>
      <c r="L197" s="23"/>
      <c r="M197" s="23"/>
      <c r="N197" s="23"/>
      <c r="O197" s="23"/>
      <c r="P197" s="23"/>
      <c r="Q197" s="23"/>
      <c r="R197" s="23"/>
      <c r="S197" s="23"/>
      <c r="T197" s="23"/>
      <c r="U197" s="23"/>
      <c r="V197" s="23"/>
      <c r="W197" s="23"/>
      <c r="X197" s="23"/>
      <c r="Y197" s="23"/>
    </row>
    <row r="198" customFormat="false" ht="12" hidden="false" customHeight="true" outlineLevel="0" collapsed="false">
      <c r="B198" s="23"/>
      <c r="C198" s="23"/>
      <c r="D198" s="137"/>
      <c r="E198" s="75"/>
      <c r="F198" s="23"/>
      <c r="G198" s="23"/>
      <c r="H198" s="23"/>
      <c r="I198" s="23"/>
      <c r="J198" s="23"/>
      <c r="K198" s="119"/>
      <c r="L198" s="23"/>
      <c r="M198" s="23"/>
      <c r="N198" s="23"/>
      <c r="O198" s="23"/>
      <c r="P198" s="23"/>
      <c r="Q198" s="23"/>
      <c r="R198" s="23"/>
      <c r="S198" s="23"/>
      <c r="T198" s="23"/>
      <c r="U198" s="23"/>
      <c r="V198" s="23"/>
      <c r="W198" s="23"/>
      <c r="X198" s="23"/>
      <c r="Y198" s="23"/>
    </row>
    <row r="199" customFormat="false" ht="12" hidden="false" customHeight="true" outlineLevel="0" collapsed="false">
      <c r="B199" s="23"/>
      <c r="C199" s="23"/>
      <c r="D199" s="137"/>
      <c r="E199" s="75"/>
      <c r="F199" s="23"/>
      <c r="G199" s="23"/>
      <c r="H199" s="23"/>
      <c r="I199" s="23"/>
      <c r="J199" s="23"/>
      <c r="K199" s="119"/>
      <c r="L199" s="23"/>
      <c r="M199" s="23"/>
      <c r="N199" s="23"/>
      <c r="O199" s="23"/>
      <c r="P199" s="23"/>
      <c r="Q199" s="23"/>
      <c r="R199" s="23"/>
      <c r="S199" s="23"/>
      <c r="T199" s="23"/>
      <c r="U199" s="23"/>
      <c r="V199" s="23"/>
      <c r="W199" s="23"/>
      <c r="X199" s="23"/>
      <c r="Y199" s="23"/>
    </row>
    <row r="200" customFormat="false" ht="12" hidden="false" customHeight="true" outlineLevel="0" collapsed="false">
      <c r="B200" s="23"/>
      <c r="C200" s="23"/>
      <c r="D200" s="137"/>
      <c r="E200" s="75"/>
      <c r="F200" s="23"/>
      <c r="G200" s="23"/>
      <c r="H200" s="23"/>
      <c r="I200" s="23"/>
      <c r="J200" s="23"/>
      <c r="K200" s="119"/>
      <c r="L200" s="23"/>
      <c r="M200" s="23"/>
      <c r="N200" s="23"/>
      <c r="O200" s="23"/>
      <c r="P200" s="23"/>
      <c r="Q200" s="23"/>
      <c r="R200" s="23"/>
      <c r="S200" s="23"/>
      <c r="T200" s="23"/>
      <c r="U200" s="23"/>
      <c r="V200" s="23"/>
      <c r="W200" s="23"/>
      <c r="X200" s="23"/>
      <c r="Y200" s="23"/>
    </row>
    <row r="201" customFormat="false" ht="12" hidden="false" customHeight="true" outlineLevel="0" collapsed="false">
      <c r="B201" s="23"/>
      <c r="C201" s="23"/>
      <c r="D201" s="137"/>
      <c r="E201" s="75"/>
      <c r="F201" s="23"/>
      <c r="G201" s="23"/>
      <c r="H201" s="23"/>
      <c r="I201" s="23"/>
      <c r="J201" s="23"/>
      <c r="K201" s="119"/>
      <c r="L201" s="23"/>
      <c r="M201" s="23"/>
      <c r="N201" s="23"/>
      <c r="O201" s="23"/>
      <c r="P201" s="23"/>
      <c r="Q201" s="23"/>
      <c r="R201" s="23"/>
      <c r="S201" s="23"/>
      <c r="T201" s="23"/>
      <c r="U201" s="23"/>
      <c r="V201" s="23"/>
      <c r="W201" s="23"/>
      <c r="X201" s="23"/>
      <c r="Y201" s="23"/>
    </row>
    <row r="202" customFormat="false" ht="12" hidden="false" customHeight="true" outlineLevel="0" collapsed="false">
      <c r="B202" s="23"/>
      <c r="C202" s="23"/>
      <c r="D202" s="137"/>
      <c r="E202" s="75"/>
      <c r="F202" s="23"/>
      <c r="G202" s="23"/>
      <c r="H202" s="23"/>
      <c r="I202" s="23"/>
      <c r="J202" s="23"/>
      <c r="K202" s="119"/>
      <c r="L202" s="23"/>
      <c r="M202" s="23"/>
      <c r="N202" s="23"/>
      <c r="O202" s="23"/>
      <c r="P202" s="23"/>
      <c r="Q202" s="23"/>
      <c r="R202" s="23"/>
      <c r="S202" s="23"/>
      <c r="T202" s="23"/>
      <c r="U202" s="23"/>
      <c r="V202" s="23"/>
      <c r="W202" s="23"/>
      <c r="X202" s="23"/>
      <c r="Y202" s="23"/>
    </row>
    <row r="203" customFormat="false" ht="12" hidden="false" customHeight="true" outlineLevel="0" collapsed="false">
      <c r="B203" s="23"/>
      <c r="C203" s="23"/>
      <c r="D203" s="137"/>
      <c r="E203" s="75"/>
      <c r="F203" s="23"/>
      <c r="G203" s="23"/>
      <c r="H203" s="23"/>
      <c r="I203" s="23"/>
      <c r="J203" s="23"/>
      <c r="K203" s="119"/>
      <c r="L203" s="23"/>
      <c r="M203" s="23"/>
      <c r="N203" s="23"/>
      <c r="O203" s="23"/>
      <c r="P203" s="23"/>
      <c r="Q203" s="23"/>
      <c r="R203" s="23"/>
      <c r="S203" s="23"/>
      <c r="T203" s="23"/>
      <c r="U203" s="23"/>
      <c r="V203" s="23"/>
      <c r="W203" s="23"/>
      <c r="X203" s="23"/>
      <c r="Y203" s="23"/>
    </row>
    <row r="204" customFormat="false" ht="12" hidden="false" customHeight="true" outlineLevel="0" collapsed="false">
      <c r="B204" s="23"/>
      <c r="C204" s="23"/>
      <c r="D204" s="137"/>
      <c r="E204" s="75"/>
      <c r="F204" s="23"/>
      <c r="G204" s="23"/>
      <c r="H204" s="23"/>
      <c r="I204" s="23"/>
      <c r="J204" s="23"/>
      <c r="K204" s="119"/>
      <c r="L204" s="23"/>
      <c r="M204" s="23"/>
      <c r="N204" s="23"/>
      <c r="O204" s="23"/>
      <c r="P204" s="23"/>
      <c r="Q204" s="23"/>
      <c r="R204" s="23"/>
      <c r="S204" s="23"/>
      <c r="T204" s="23"/>
      <c r="U204" s="23"/>
      <c r="V204" s="23"/>
      <c r="W204" s="23"/>
      <c r="X204" s="23"/>
      <c r="Y204" s="23"/>
    </row>
    <row r="205" customFormat="false" ht="12" hidden="false" customHeight="true" outlineLevel="0" collapsed="false">
      <c r="B205" s="23"/>
      <c r="C205" s="23"/>
      <c r="D205" s="137"/>
      <c r="E205" s="75"/>
      <c r="F205" s="23"/>
      <c r="G205" s="23"/>
      <c r="H205" s="23"/>
      <c r="I205" s="23"/>
      <c r="J205" s="23"/>
      <c r="K205" s="119"/>
      <c r="L205" s="23"/>
      <c r="M205" s="23"/>
      <c r="N205" s="23"/>
      <c r="O205" s="23"/>
      <c r="P205" s="23"/>
      <c r="Q205" s="23"/>
      <c r="R205" s="23"/>
      <c r="S205" s="23"/>
      <c r="T205" s="23"/>
      <c r="U205" s="23"/>
      <c r="V205" s="23"/>
      <c r="W205" s="23"/>
      <c r="X205" s="23"/>
      <c r="Y205" s="23"/>
    </row>
    <row r="206" customFormat="false" ht="12" hidden="false" customHeight="true" outlineLevel="0" collapsed="false">
      <c r="B206" s="23"/>
      <c r="C206" s="23"/>
      <c r="D206" s="137"/>
      <c r="E206" s="75"/>
      <c r="F206" s="23"/>
      <c r="G206" s="23"/>
      <c r="H206" s="23"/>
      <c r="I206" s="23"/>
      <c r="J206" s="23"/>
      <c r="K206" s="119"/>
      <c r="L206" s="23"/>
      <c r="M206" s="23"/>
      <c r="N206" s="23"/>
      <c r="O206" s="23"/>
      <c r="P206" s="23"/>
      <c r="Q206" s="23"/>
      <c r="R206" s="23"/>
      <c r="S206" s="23"/>
      <c r="T206" s="23"/>
      <c r="U206" s="23"/>
      <c r="V206" s="23"/>
      <c r="W206" s="23"/>
      <c r="X206" s="23"/>
      <c r="Y206" s="23"/>
    </row>
    <row r="207" customFormat="false" ht="12" hidden="false" customHeight="true" outlineLevel="0" collapsed="false">
      <c r="B207" s="23"/>
      <c r="C207" s="23"/>
      <c r="D207" s="137"/>
      <c r="E207" s="75"/>
      <c r="F207" s="23"/>
      <c r="G207" s="23"/>
      <c r="H207" s="23"/>
      <c r="I207" s="23"/>
      <c r="J207" s="23"/>
      <c r="K207" s="119"/>
      <c r="L207" s="23"/>
      <c r="M207" s="23"/>
      <c r="N207" s="23"/>
      <c r="O207" s="23"/>
      <c r="P207" s="23"/>
      <c r="Q207" s="23"/>
      <c r="R207" s="23"/>
      <c r="S207" s="23"/>
      <c r="T207" s="23"/>
      <c r="U207" s="23"/>
      <c r="V207" s="23"/>
      <c r="W207" s="23"/>
      <c r="X207" s="23"/>
      <c r="Y207" s="23"/>
    </row>
    <row r="208" customFormat="false" ht="12" hidden="false" customHeight="true" outlineLevel="0" collapsed="false">
      <c r="B208" s="23"/>
      <c r="C208" s="23"/>
      <c r="D208" s="137"/>
      <c r="E208" s="75"/>
      <c r="F208" s="23"/>
      <c r="G208" s="23"/>
      <c r="H208" s="23"/>
      <c r="I208" s="23"/>
      <c r="J208" s="23"/>
      <c r="K208" s="119"/>
      <c r="L208" s="23"/>
      <c r="M208" s="23"/>
      <c r="N208" s="23"/>
      <c r="O208" s="23"/>
      <c r="P208" s="23"/>
      <c r="Q208" s="23"/>
      <c r="R208" s="23"/>
      <c r="S208" s="23"/>
      <c r="T208" s="23"/>
      <c r="U208" s="23"/>
      <c r="V208" s="23"/>
      <c r="W208" s="23"/>
      <c r="X208" s="23"/>
      <c r="Y208" s="23"/>
    </row>
    <row r="209" customFormat="false" ht="12" hidden="false" customHeight="true" outlineLevel="0" collapsed="false">
      <c r="B209" s="23"/>
      <c r="C209" s="23"/>
      <c r="D209" s="137"/>
      <c r="E209" s="75"/>
      <c r="F209" s="23"/>
      <c r="G209" s="23"/>
      <c r="H209" s="23"/>
      <c r="I209" s="23"/>
      <c r="J209" s="23"/>
      <c r="K209" s="119"/>
      <c r="L209" s="23"/>
      <c r="M209" s="23"/>
      <c r="N209" s="23"/>
      <c r="O209" s="23"/>
      <c r="P209" s="23"/>
      <c r="Q209" s="23"/>
      <c r="R209" s="23"/>
      <c r="S209" s="23"/>
      <c r="T209" s="23"/>
      <c r="U209" s="23"/>
      <c r="V209" s="23"/>
      <c r="W209" s="23"/>
      <c r="X209" s="23"/>
      <c r="Y209" s="23"/>
    </row>
    <row r="210" customFormat="false" ht="12" hidden="false" customHeight="true" outlineLevel="0" collapsed="false">
      <c r="B210" s="23"/>
      <c r="C210" s="23"/>
      <c r="D210" s="137"/>
      <c r="E210" s="75"/>
      <c r="F210" s="23"/>
      <c r="G210" s="23"/>
      <c r="H210" s="23"/>
      <c r="I210" s="23"/>
      <c r="J210" s="23"/>
      <c r="K210" s="119"/>
      <c r="L210" s="23"/>
      <c r="M210" s="23"/>
      <c r="N210" s="23"/>
      <c r="O210" s="23"/>
      <c r="P210" s="23"/>
      <c r="Q210" s="23"/>
      <c r="R210" s="23"/>
      <c r="S210" s="23"/>
      <c r="T210" s="23"/>
      <c r="U210" s="23"/>
      <c r="V210" s="23"/>
      <c r="W210" s="23"/>
      <c r="X210" s="23"/>
      <c r="Y210" s="23"/>
    </row>
    <row r="211" customFormat="false" ht="12" hidden="false" customHeight="true" outlineLevel="0" collapsed="false">
      <c r="B211" s="23"/>
      <c r="C211" s="23"/>
      <c r="D211" s="137"/>
      <c r="E211" s="75"/>
      <c r="F211" s="23"/>
      <c r="G211" s="23"/>
      <c r="H211" s="23"/>
      <c r="I211" s="23"/>
      <c r="J211" s="23"/>
      <c r="K211" s="119"/>
      <c r="L211" s="23"/>
      <c r="M211" s="23"/>
      <c r="N211" s="23"/>
      <c r="O211" s="23"/>
      <c r="P211" s="23"/>
      <c r="Q211" s="23"/>
      <c r="R211" s="23"/>
      <c r="S211" s="23"/>
      <c r="T211" s="23"/>
      <c r="U211" s="23"/>
      <c r="V211" s="23"/>
      <c r="W211" s="23"/>
      <c r="X211" s="23"/>
      <c r="Y211" s="23"/>
    </row>
    <row r="212" customFormat="false" ht="12" hidden="false" customHeight="true" outlineLevel="0" collapsed="false">
      <c r="B212" s="23"/>
      <c r="C212" s="23"/>
      <c r="D212" s="137"/>
      <c r="E212" s="75"/>
      <c r="F212" s="23"/>
      <c r="G212" s="23"/>
      <c r="H212" s="23"/>
      <c r="I212" s="23"/>
      <c r="J212" s="23"/>
      <c r="K212" s="119"/>
      <c r="L212" s="23"/>
      <c r="M212" s="23"/>
      <c r="N212" s="23"/>
      <c r="O212" s="23"/>
      <c r="P212" s="23"/>
      <c r="Q212" s="23"/>
      <c r="R212" s="23"/>
      <c r="S212" s="23"/>
      <c r="T212" s="23"/>
      <c r="U212" s="23"/>
      <c r="V212" s="23"/>
      <c r="W212" s="23"/>
      <c r="X212" s="23"/>
      <c r="Y212" s="23"/>
    </row>
    <row r="213" customFormat="false" ht="12" hidden="false" customHeight="true" outlineLevel="0" collapsed="false">
      <c r="B213" s="23"/>
      <c r="C213" s="23"/>
      <c r="D213" s="137"/>
      <c r="E213" s="75"/>
      <c r="F213" s="23"/>
      <c r="G213" s="23"/>
      <c r="H213" s="23"/>
      <c r="I213" s="23"/>
      <c r="J213" s="23"/>
      <c r="K213" s="119"/>
      <c r="L213" s="23"/>
      <c r="M213" s="23"/>
      <c r="N213" s="23"/>
      <c r="O213" s="23"/>
      <c r="P213" s="23"/>
      <c r="Q213" s="23"/>
      <c r="R213" s="23"/>
      <c r="S213" s="23"/>
      <c r="T213" s="23"/>
      <c r="U213" s="23"/>
      <c r="V213" s="23"/>
      <c r="W213" s="23"/>
      <c r="X213" s="23"/>
      <c r="Y213" s="23"/>
    </row>
    <row r="214" customFormat="false" ht="12" hidden="false" customHeight="true" outlineLevel="0" collapsed="false">
      <c r="B214" s="23"/>
      <c r="C214" s="23"/>
      <c r="D214" s="137"/>
      <c r="E214" s="75"/>
      <c r="F214" s="23"/>
      <c r="G214" s="23"/>
      <c r="H214" s="23"/>
      <c r="I214" s="23"/>
      <c r="J214" s="23"/>
      <c r="K214" s="119"/>
      <c r="L214" s="23"/>
      <c r="M214" s="23"/>
      <c r="N214" s="23"/>
      <c r="O214" s="23"/>
      <c r="P214" s="23"/>
      <c r="Q214" s="23"/>
      <c r="R214" s="23"/>
      <c r="S214" s="23"/>
      <c r="T214" s="23"/>
      <c r="U214" s="23"/>
      <c r="V214" s="23"/>
      <c r="W214" s="23"/>
      <c r="X214" s="23"/>
      <c r="Y214" s="23"/>
    </row>
    <row r="215" customFormat="false" ht="12" hidden="false" customHeight="true" outlineLevel="0" collapsed="false">
      <c r="B215" s="23"/>
      <c r="C215" s="23"/>
      <c r="D215" s="137"/>
      <c r="E215" s="75"/>
      <c r="F215" s="23"/>
      <c r="G215" s="23"/>
      <c r="H215" s="23"/>
      <c r="I215" s="23"/>
      <c r="J215" s="23"/>
      <c r="K215" s="119"/>
      <c r="L215" s="23"/>
      <c r="M215" s="23"/>
      <c r="N215" s="23"/>
      <c r="O215" s="23"/>
      <c r="P215" s="23"/>
      <c r="Q215" s="23"/>
      <c r="R215" s="23"/>
      <c r="S215" s="23"/>
      <c r="T215" s="23"/>
      <c r="U215" s="23"/>
      <c r="V215" s="23"/>
      <c r="W215" s="23"/>
      <c r="X215" s="23"/>
      <c r="Y215" s="23"/>
    </row>
    <row r="216" customFormat="false" ht="12" hidden="false" customHeight="true" outlineLevel="0" collapsed="false">
      <c r="B216" s="23"/>
      <c r="C216" s="23"/>
      <c r="D216" s="137"/>
      <c r="E216" s="75"/>
      <c r="F216" s="23"/>
      <c r="G216" s="23"/>
      <c r="H216" s="23"/>
      <c r="I216" s="23"/>
      <c r="J216" s="23"/>
      <c r="K216" s="119"/>
      <c r="L216" s="23"/>
      <c r="M216" s="23"/>
      <c r="N216" s="23"/>
      <c r="O216" s="23"/>
      <c r="P216" s="23"/>
      <c r="Q216" s="23"/>
      <c r="R216" s="23"/>
      <c r="S216" s="23"/>
      <c r="T216" s="23"/>
      <c r="U216" s="23"/>
      <c r="V216" s="23"/>
      <c r="W216" s="23"/>
      <c r="X216" s="23"/>
      <c r="Y216" s="23"/>
    </row>
    <row r="217" customFormat="false" ht="12" hidden="false" customHeight="true" outlineLevel="0" collapsed="false">
      <c r="B217" s="23"/>
      <c r="C217" s="23"/>
      <c r="D217" s="137"/>
      <c r="E217" s="75"/>
      <c r="F217" s="23"/>
      <c r="G217" s="23"/>
      <c r="H217" s="23"/>
      <c r="I217" s="23"/>
      <c r="J217" s="23"/>
      <c r="K217" s="119"/>
      <c r="L217" s="23"/>
      <c r="M217" s="23"/>
      <c r="N217" s="23"/>
      <c r="O217" s="23"/>
      <c r="P217" s="23"/>
      <c r="Q217" s="23"/>
      <c r="R217" s="23"/>
      <c r="S217" s="23"/>
      <c r="T217" s="23"/>
      <c r="U217" s="23"/>
      <c r="V217" s="23"/>
      <c r="W217" s="23"/>
      <c r="X217" s="23"/>
      <c r="Y217" s="23"/>
    </row>
    <row r="218" customFormat="false" ht="12" hidden="false" customHeight="true" outlineLevel="0" collapsed="false">
      <c r="B218" s="23"/>
      <c r="C218" s="23"/>
      <c r="D218" s="137"/>
      <c r="E218" s="75"/>
      <c r="F218" s="23"/>
      <c r="G218" s="23"/>
      <c r="H218" s="23"/>
      <c r="I218" s="23"/>
      <c r="J218" s="23"/>
      <c r="K218" s="119"/>
      <c r="L218" s="23"/>
      <c r="M218" s="23"/>
      <c r="N218" s="23"/>
      <c r="O218" s="23"/>
      <c r="P218" s="23"/>
      <c r="Q218" s="23"/>
      <c r="R218" s="23"/>
      <c r="S218" s="23"/>
      <c r="T218" s="23"/>
      <c r="U218" s="23"/>
      <c r="V218" s="23"/>
      <c r="W218" s="23"/>
      <c r="X218" s="23"/>
      <c r="Y218" s="23"/>
    </row>
    <row r="219" customFormat="false" ht="12" hidden="false" customHeight="true" outlineLevel="0" collapsed="false">
      <c r="B219" s="23"/>
      <c r="C219" s="23"/>
      <c r="D219" s="137"/>
      <c r="E219" s="75"/>
      <c r="F219" s="23"/>
      <c r="G219" s="23"/>
      <c r="H219" s="23"/>
      <c r="I219" s="23"/>
      <c r="J219" s="23"/>
      <c r="K219" s="119"/>
      <c r="L219" s="23"/>
      <c r="M219" s="23"/>
      <c r="N219" s="23"/>
      <c r="O219" s="23"/>
      <c r="P219" s="23"/>
      <c r="Q219" s="23"/>
      <c r="R219" s="23"/>
      <c r="S219" s="23"/>
      <c r="T219" s="23"/>
      <c r="U219" s="23"/>
      <c r="V219" s="23"/>
      <c r="W219" s="23"/>
      <c r="X219" s="23"/>
      <c r="Y219" s="23"/>
    </row>
    <row r="220" customFormat="false" ht="12" hidden="false" customHeight="true" outlineLevel="0" collapsed="false">
      <c r="B220" s="23"/>
      <c r="C220" s="23"/>
      <c r="D220" s="137"/>
      <c r="E220" s="75"/>
      <c r="F220" s="23"/>
      <c r="G220" s="23"/>
      <c r="H220" s="23"/>
      <c r="I220" s="23"/>
      <c r="J220" s="23"/>
      <c r="K220" s="119"/>
      <c r="L220" s="23"/>
      <c r="M220" s="23"/>
      <c r="N220" s="23"/>
      <c r="O220" s="23"/>
      <c r="P220" s="23"/>
      <c r="Q220" s="23"/>
      <c r="R220" s="23"/>
      <c r="S220" s="23"/>
      <c r="T220" s="23"/>
      <c r="U220" s="23"/>
      <c r="V220" s="23"/>
      <c r="W220" s="23"/>
      <c r="X220" s="23"/>
      <c r="Y220" s="23"/>
    </row>
    <row r="221" customFormat="false" ht="12" hidden="false" customHeight="true" outlineLevel="0" collapsed="false">
      <c r="B221" s="23"/>
      <c r="C221" s="23"/>
      <c r="D221" s="137"/>
      <c r="E221" s="75"/>
      <c r="F221" s="23"/>
      <c r="G221" s="23"/>
      <c r="H221" s="23"/>
      <c r="I221" s="23"/>
      <c r="J221" s="23"/>
      <c r="K221" s="119"/>
      <c r="L221" s="23"/>
      <c r="M221" s="23"/>
      <c r="N221" s="23"/>
      <c r="O221" s="23"/>
      <c r="P221" s="23"/>
      <c r="Q221" s="23"/>
      <c r="R221" s="23"/>
      <c r="S221" s="23"/>
      <c r="T221" s="23"/>
      <c r="U221" s="23"/>
      <c r="V221" s="23"/>
      <c r="W221" s="23"/>
      <c r="X221" s="23"/>
      <c r="Y221" s="23"/>
    </row>
    <row r="222" customFormat="false" ht="12" hidden="false" customHeight="true" outlineLevel="0" collapsed="false">
      <c r="B222" s="23"/>
      <c r="C222" s="23"/>
      <c r="D222" s="137"/>
      <c r="E222" s="75"/>
      <c r="F222" s="23"/>
      <c r="G222" s="23"/>
      <c r="H222" s="23"/>
      <c r="I222" s="23"/>
      <c r="J222" s="23"/>
      <c r="K222" s="119"/>
      <c r="L222" s="23"/>
      <c r="M222" s="23"/>
      <c r="N222" s="23"/>
      <c r="O222" s="23"/>
      <c r="P222" s="23"/>
      <c r="Q222" s="23"/>
      <c r="R222" s="23"/>
      <c r="S222" s="23"/>
      <c r="T222" s="23"/>
      <c r="U222" s="23"/>
      <c r="V222" s="23"/>
      <c r="W222" s="23"/>
      <c r="X222" s="23"/>
      <c r="Y222" s="23"/>
    </row>
    <row r="223" customFormat="false" ht="12" hidden="false" customHeight="true" outlineLevel="0" collapsed="false">
      <c r="B223" s="23"/>
      <c r="C223" s="23"/>
      <c r="D223" s="137"/>
      <c r="E223" s="75"/>
      <c r="F223" s="23"/>
      <c r="G223" s="23"/>
      <c r="H223" s="23"/>
      <c r="I223" s="23"/>
      <c r="J223" s="23"/>
      <c r="K223" s="119"/>
      <c r="L223" s="23"/>
      <c r="M223" s="23"/>
      <c r="N223" s="23"/>
      <c r="O223" s="23"/>
      <c r="P223" s="23"/>
      <c r="Q223" s="23"/>
      <c r="R223" s="23"/>
      <c r="S223" s="23"/>
      <c r="T223" s="23"/>
      <c r="U223" s="23"/>
      <c r="V223" s="23"/>
      <c r="W223" s="23"/>
      <c r="X223" s="23"/>
      <c r="Y223" s="23"/>
    </row>
    <row r="224" customFormat="false" ht="12" hidden="false" customHeight="true" outlineLevel="0" collapsed="false">
      <c r="B224" s="23"/>
      <c r="C224" s="23"/>
      <c r="D224" s="137"/>
      <c r="E224" s="75"/>
      <c r="F224" s="23"/>
      <c r="G224" s="23"/>
      <c r="H224" s="23"/>
      <c r="I224" s="23"/>
      <c r="J224" s="23"/>
      <c r="K224" s="119"/>
      <c r="L224" s="23"/>
      <c r="M224" s="23"/>
      <c r="N224" s="23"/>
      <c r="O224" s="23"/>
      <c r="P224" s="23"/>
      <c r="Q224" s="23"/>
      <c r="R224" s="23"/>
      <c r="S224" s="23"/>
      <c r="T224" s="23"/>
      <c r="U224" s="23"/>
      <c r="V224" s="23"/>
      <c r="W224" s="23"/>
      <c r="X224" s="23"/>
      <c r="Y224" s="23"/>
    </row>
    <row r="225" customFormat="false" ht="12" hidden="false" customHeight="true" outlineLevel="0" collapsed="false">
      <c r="B225" s="23"/>
      <c r="C225" s="23"/>
      <c r="D225" s="137"/>
      <c r="E225" s="75"/>
      <c r="F225" s="23"/>
      <c r="G225" s="23"/>
      <c r="H225" s="23"/>
      <c r="I225" s="23"/>
      <c r="J225" s="23"/>
      <c r="K225" s="119"/>
      <c r="L225" s="23"/>
      <c r="M225" s="23"/>
      <c r="N225" s="23"/>
      <c r="O225" s="23"/>
      <c r="P225" s="23"/>
      <c r="Q225" s="23"/>
      <c r="R225" s="23"/>
      <c r="S225" s="23"/>
      <c r="T225" s="23"/>
      <c r="U225" s="23"/>
      <c r="V225" s="23"/>
      <c r="W225" s="23"/>
      <c r="X225" s="23"/>
      <c r="Y225" s="23"/>
    </row>
    <row r="226" customFormat="false" ht="12" hidden="false" customHeight="true" outlineLevel="0" collapsed="false">
      <c r="B226" s="23"/>
      <c r="C226" s="23"/>
      <c r="D226" s="137"/>
      <c r="E226" s="75"/>
      <c r="F226" s="23"/>
      <c r="G226" s="23"/>
      <c r="H226" s="23"/>
      <c r="I226" s="23"/>
      <c r="J226" s="23"/>
      <c r="K226" s="119"/>
      <c r="L226" s="23"/>
      <c r="M226" s="23"/>
      <c r="N226" s="23"/>
      <c r="O226" s="23"/>
      <c r="P226" s="23"/>
      <c r="Q226" s="23"/>
      <c r="R226" s="23"/>
      <c r="S226" s="23"/>
      <c r="T226" s="23"/>
      <c r="U226" s="23"/>
      <c r="V226" s="23"/>
      <c r="W226" s="23"/>
      <c r="X226" s="23"/>
      <c r="Y226" s="23"/>
    </row>
    <row r="227" customFormat="false" ht="12" hidden="false" customHeight="true" outlineLevel="0" collapsed="false">
      <c r="B227" s="23"/>
      <c r="C227" s="23"/>
      <c r="D227" s="137"/>
      <c r="E227" s="75"/>
      <c r="F227" s="23"/>
      <c r="G227" s="23"/>
      <c r="H227" s="23"/>
      <c r="I227" s="23"/>
      <c r="J227" s="23"/>
      <c r="K227" s="119"/>
      <c r="L227" s="23"/>
      <c r="M227" s="23"/>
      <c r="N227" s="23"/>
      <c r="O227" s="23"/>
      <c r="P227" s="23"/>
      <c r="Q227" s="23"/>
      <c r="R227" s="23"/>
      <c r="S227" s="23"/>
      <c r="T227" s="23"/>
      <c r="U227" s="23"/>
      <c r="V227" s="23"/>
      <c r="W227" s="23"/>
      <c r="X227" s="23"/>
      <c r="Y227" s="23"/>
    </row>
    <row r="228" customFormat="false" ht="12" hidden="false" customHeight="true" outlineLevel="0" collapsed="false">
      <c r="B228" s="23"/>
      <c r="C228" s="23"/>
      <c r="D228" s="137"/>
      <c r="E228" s="75"/>
      <c r="F228" s="23"/>
      <c r="G228" s="23"/>
      <c r="H228" s="23"/>
      <c r="I228" s="23"/>
      <c r="J228" s="23"/>
      <c r="K228" s="119"/>
      <c r="L228" s="23"/>
      <c r="M228" s="23"/>
      <c r="N228" s="23"/>
      <c r="O228" s="23"/>
      <c r="P228" s="23"/>
      <c r="Q228" s="23"/>
      <c r="R228" s="23"/>
      <c r="S228" s="23"/>
      <c r="T228" s="23"/>
      <c r="U228" s="23"/>
      <c r="V228" s="23"/>
      <c r="W228" s="23"/>
      <c r="X228" s="23"/>
      <c r="Y228" s="23"/>
    </row>
    <row r="229" customFormat="false" ht="12" hidden="false" customHeight="true" outlineLevel="0" collapsed="false">
      <c r="B229" s="23"/>
      <c r="C229" s="23"/>
      <c r="D229" s="137"/>
      <c r="E229" s="75"/>
      <c r="F229" s="23"/>
      <c r="G229" s="23"/>
      <c r="H229" s="23"/>
      <c r="I229" s="23"/>
      <c r="J229" s="23"/>
      <c r="K229" s="119"/>
      <c r="L229" s="23"/>
      <c r="M229" s="23"/>
      <c r="N229" s="23"/>
      <c r="O229" s="23"/>
      <c r="P229" s="23"/>
      <c r="Q229" s="23"/>
      <c r="R229" s="23"/>
      <c r="S229" s="23"/>
      <c r="T229" s="23"/>
      <c r="U229" s="23"/>
      <c r="V229" s="23"/>
      <c r="W229" s="23"/>
      <c r="X229" s="23"/>
      <c r="Y229" s="23"/>
    </row>
    <row r="230" customFormat="false" ht="12" hidden="false" customHeight="true" outlineLevel="0" collapsed="false">
      <c r="B230" s="23"/>
      <c r="C230" s="23"/>
      <c r="D230" s="137"/>
      <c r="E230" s="75"/>
      <c r="F230" s="23"/>
      <c r="G230" s="23"/>
      <c r="H230" s="23"/>
      <c r="I230" s="23"/>
      <c r="J230" s="23"/>
      <c r="K230" s="119"/>
      <c r="L230" s="23"/>
      <c r="M230" s="23"/>
      <c r="N230" s="23"/>
      <c r="O230" s="23"/>
      <c r="P230" s="23"/>
      <c r="Q230" s="23"/>
      <c r="R230" s="23"/>
      <c r="S230" s="23"/>
      <c r="T230" s="23"/>
      <c r="U230" s="23"/>
      <c r="V230" s="23"/>
      <c r="W230" s="23"/>
      <c r="X230" s="23"/>
      <c r="Y230" s="23"/>
    </row>
    <row r="231" customFormat="false" ht="12" hidden="false" customHeight="true" outlineLevel="0" collapsed="false">
      <c r="B231" s="23"/>
      <c r="C231" s="23"/>
      <c r="D231" s="137"/>
      <c r="E231" s="75"/>
      <c r="F231" s="23"/>
      <c r="G231" s="23"/>
      <c r="H231" s="23"/>
      <c r="I231" s="23"/>
      <c r="J231" s="23"/>
      <c r="K231" s="119"/>
      <c r="L231" s="23"/>
      <c r="M231" s="23"/>
      <c r="N231" s="23"/>
      <c r="O231" s="23"/>
      <c r="P231" s="23"/>
      <c r="Q231" s="23"/>
      <c r="R231" s="23"/>
      <c r="S231" s="23"/>
      <c r="T231" s="23"/>
      <c r="U231" s="23"/>
      <c r="V231" s="23"/>
      <c r="W231" s="23"/>
      <c r="X231" s="23"/>
      <c r="Y231" s="23"/>
    </row>
    <row r="232" customFormat="false" ht="12" hidden="false" customHeight="true" outlineLevel="0" collapsed="false">
      <c r="B232" s="23"/>
      <c r="C232" s="23"/>
      <c r="D232" s="137"/>
      <c r="E232" s="75"/>
      <c r="F232" s="23"/>
      <c r="G232" s="23"/>
      <c r="H232" s="23"/>
      <c r="I232" s="23"/>
      <c r="J232" s="23"/>
      <c r="K232" s="119"/>
      <c r="L232" s="23"/>
      <c r="M232" s="23"/>
      <c r="N232" s="23"/>
      <c r="O232" s="23"/>
      <c r="P232" s="23"/>
      <c r="Q232" s="23"/>
      <c r="R232" s="23"/>
      <c r="S232" s="23"/>
      <c r="T232" s="23"/>
      <c r="U232" s="23"/>
      <c r="V232" s="23"/>
      <c r="W232" s="23"/>
      <c r="X232" s="23"/>
      <c r="Y232" s="23"/>
    </row>
    <row r="233" customFormat="false" ht="12" hidden="false" customHeight="true" outlineLevel="0" collapsed="false">
      <c r="B233" s="23"/>
      <c r="C233" s="23"/>
      <c r="D233" s="137"/>
      <c r="E233" s="75"/>
      <c r="F233" s="23"/>
      <c r="G233" s="23"/>
      <c r="H233" s="23"/>
      <c r="I233" s="23"/>
      <c r="J233" s="23"/>
      <c r="K233" s="119"/>
      <c r="L233" s="23"/>
      <c r="M233" s="23"/>
      <c r="N233" s="23"/>
      <c r="O233" s="23"/>
      <c r="P233" s="23"/>
      <c r="Q233" s="23"/>
      <c r="R233" s="23"/>
      <c r="S233" s="23"/>
      <c r="T233" s="23"/>
      <c r="U233" s="23"/>
      <c r="V233" s="23"/>
      <c r="W233" s="23"/>
      <c r="X233" s="23"/>
      <c r="Y233" s="23"/>
    </row>
    <row r="234" customFormat="false" ht="12" hidden="false" customHeight="true" outlineLevel="0" collapsed="false">
      <c r="B234" s="23"/>
      <c r="C234" s="23"/>
      <c r="D234" s="137"/>
      <c r="E234" s="75"/>
      <c r="F234" s="23"/>
      <c r="G234" s="23"/>
      <c r="H234" s="23"/>
      <c r="I234" s="23"/>
      <c r="J234" s="23"/>
      <c r="K234" s="119"/>
      <c r="L234" s="23"/>
      <c r="M234" s="23"/>
      <c r="N234" s="23"/>
      <c r="O234" s="23"/>
      <c r="P234" s="23"/>
      <c r="Q234" s="23"/>
      <c r="R234" s="23"/>
      <c r="S234" s="23"/>
      <c r="T234" s="23"/>
      <c r="U234" s="23"/>
      <c r="V234" s="23"/>
      <c r="W234" s="23"/>
      <c r="X234" s="23"/>
      <c r="Y234" s="23"/>
    </row>
    <row r="235" customFormat="false" ht="12" hidden="false" customHeight="true" outlineLevel="0" collapsed="false">
      <c r="B235" s="23"/>
      <c r="C235" s="23"/>
      <c r="D235" s="137"/>
      <c r="E235" s="75"/>
      <c r="F235" s="23"/>
      <c r="G235" s="23"/>
      <c r="H235" s="23"/>
      <c r="I235" s="23"/>
      <c r="J235" s="23"/>
      <c r="K235" s="119"/>
      <c r="L235" s="23"/>
      <c r="M235" s="23"/>
      <c r="N235" s="23"/>
      <c r="O235" s="23"/>
      <c r="P235" s="23"/>
      <c r="Q235" s="23"/>
      <c r="R235" s="23"/>
      <c r="S235" s="23"/>
      <c r="T235" s="23"/>
      <c r="U235" s="23"/>
      <c r="V235" s="23"/>
      <c r="W235" s="23"/>
      <c r="X235" s="23"/>
      <c r="Y235" s="23"/>
    </row>
    <row r="236" customFormat="false" ht="12" hidden="false" customHeight="true" outlineLevel="0" collapsed="false">
      <c r="B236" s="23"/>
      <c r="C236" s="23"/>
      <c r="D236" s="137"/>
      <c r="E236" s="75"/>
      <c r="F236" s="23"/>
      <c r="G236" s="23"/>
      <c r="H236" s="23"/>
      <c r="I236" s="23"/>
      <c r="J236" s="23"/>
      <c r="K236" s="119"/>
      <c r="L236" s="23"/>
      <c r="M236" s="23"/>
      <c r="N236" s="23"/>
      <c r="O236" s="23"/>
      <c r="P236" s="23"/>
      <c r="Q236" s="23"/>
      <c r="R236" s="23"/>
      <c r="S236" s="23"/>
      <c r="T236" s="23"/>
      <c r="U236" s="23"/>
      <c r="V236" s="23"/>
      <c r="W236" s="23"/>
      <c r="X236" s="23"/>
      <c r="Y236" s="23"/>
    </row>
    <row r="237" customFormat="false" ht="12" hidden="false" customHeight="true" outlineLevel="0" collapsed="false">
      <c r="B237" s="23"/>
      <c r="C237" s="23"/>
      <c r="D237" s="137"/>
      <c r="E237" s="75"/>
      <c r="F237" s="23"/>
      <c r="G237" s="23"/>
      <c r="H237" s="23"/>
      <c r="I237" s="23"/>
      <c r="J237" s="23"/>
      <c r="K237" s="119"/>
      <c r="L237" s="23"/>
      <c r="M237" s="23"/>
      <c r="N237" s="23"/>
      <c r="O237" s="23"/>
      <c r="P237" s="23"/>
      <c r="Q237" s="23"/>
      <c r="R237" s="23"/>
      <c r="S237" s="23"/>
      <c r="T237" s="23"/>
      <c r="U237" s="23"/>
      <c r="V237" s="23"/>
      <c r="W237" s="23"/>
      <c r="X237" s="23"/>
      <c r="Y237" s="23"/>
    </row>
    <row r="238" customFormat="false" ht="12" hidden="false" customHeight="true" outlineLevel="0" collapsed="false">
      <c r="B238" s="23"/>
      <c r="C238" s="23"/>
      <c r="D238" s="137"/>
      <c r="E238" s="75"/>
      <c r="F238" s="23"/>
      <c r="G238" s="23"/>
      <c r="H238" s="23"/>
      <c r="I238" s="23"/>
      <c r="J238" s="23"/>
      <c r="K238" s="119"/>
      <c r="L238" s="23"/>
      <c r="M238" s="23"/>
      <c r="N238" s="23"/>
      <c r="O238" s="23"/>
      <c r="P238" s="23"/>
      <c r="Q238" s="23"/>
      <c r="R238" s="23"/>
      <c r="S238" s="23"/>
      <c r="T238" s="23"/>
      <c r="U238" s="23"/>
      <c r="V238" s="23"/>
      <c r="W238" s="23"/>
      <c r="X238" s="23"/>
      <c r="Y238" s="23"/>
    </row>
    <row r="239" customFormat="false" ht="12" hidden="false" customHeight="true" outlineLevel="0" collapsed="false">
      <c r="B239" s="23"/>
      <c r="C239" s="23"/>
      <c r="D239" s="137"/>
      <c r="E239" s="75"/>
      <c r="F239" s="23"/>
      <c r="G239" s="23"/>
      <c r="H239" s="23"/>
      <c r="I239" s="23"/>
      <c r="J239" s="23"/>
      <c r="K239" s="119"/>
      <c r="L239" s="23"/>
      <c r="M239" s="23"/>
      <c r="N239" s="23"/>
      <c r="O239" s="23"/>
      <c r="P239" s="23"/>
      <c r="Q239" s="23"/>
      <c r="R239" s="23"/>
      <c r="S239" s="23"/>
      <c r="T239" s="23"/>
      <c r="U239" s="23"/>
      <c r="V239" s="23"/>
      <c r="W239" s="23"/>
      <c r="X239" s="23"/>
      <c r="Y239" s="23"/>
    </row>
    <row r="240" customFormat="false" ht="12" hidden="false" customHeight="true" outlineLevel="0" collapsed="false">
      <c r="B240" s="23"/>
      <c r="C240" s="23"/>
      <c r="D240" s="137"/>
      <c r="E240" s="75"/>
      <c r="F240" s="23"/>
      <c r="G240" s="23"/>
      <c r="H240" s="23"/>
      <c r="I240" s="23"/>
      <c r="J240" s="23"/>
      <c r="K240" s="119"/>
      <c r="L240" s="23"/>
      <c r="M240" s="23"/>
      <c r="N240" s="23"/>
      <c r="O240" s="23"/>
      <c r="P240" s="23"/>
      <c r="Q240" s="23"/>
      <c r="R240" s="23"/>
      <c r="S240" s="23"/>
      <c r="T240" s="23"/>
      <c r="U240" s="23"/>
      <c r="V240" s="23"/>
      <c r="W240" s="23"/>
      <c r="X240" s="23"/>
      <c r="Y240" s="23"/>
    </row>
    <row r="241" customFormat="false" ht="12" hidden="false" customHeight="true" outlineLevel="0" collapsed="false">
      <c r="B241" s="23"/>
      <c r="C241" s="23"/>
      <c r="D241" s="137"/>
      <c r="E241" s="75"/>
      <c r="F241" s="23"/>
      <c r="G241" s="23"/>
      <c r="H241" s="23"/>
      <c r="I241" s="23"/>
      <c r="J241" s="23"/>
      <c r="K241" s="119"/>
      <c r="L241" s="23"/>
      <c r="M241" s="23"/>
      <c r="N241" s="23"/>
      <c r="O241" s="23"/>
      <c r="P241" s="23"/>
      <c r="Q241" s="23"/>
      <c r="R241" s="23"/>
      <c r="S241" s="23"/>
      <c r="T241" s="23"/>
      <c r="U241" s="23"/>
      <c r="V241" s="23"/>
      <c r="W241" s="23"/>
      <c r="X241" s="23"/>
      <c r="Y241" s="23"/>
    </row>
    <row r="242" customFormat="false" ht="12" hidden="false" customHeight="true" outlineLevel="0" collapsed="false">
      <c r="B242" s="23"/>
      <c r="C242" s="23"/>
      <c r="D242" s="137"/>
      <c r="E242" s="75"/>
      <c r="F242" s="23"/>
      <c r="G242" s="23"/>
      <c r="H242" s="23"/>
      <c r="I242" s="23"/>
      <c r="J242" s="23"/>
      <c r="K242" s="119"/>
      <c r="L242" s="23"/>
      <c r="M242" s="23"/>
      <c r="N242" s="23"/>
      <c r="O242" s="23"/>
      <c r="P242" s="23"/>
      <c r="Q242" s="23"/>
      <c r="R242" s="23"/>
      <c r="S242" s="23"/>
      <c r="T242" s="23"/>
      <c r="U242" s="23"/>
      <c r="V242" s="23"/>
      <c r="W242" s="23"/>
      <c r="X242" s="23"/>
      <c r="Y242" s="23"/>
    </row>
    <row r="243" customFormat="false" ht="12" hidden="false" customHeight="true" outlineLevel="0" collapsed="false">
      <c r="B243" s="23"/>
      <c r="C243" s="23"/>
      <c r="D243" s="137"/>
      <c r="E243" s="75"/>
      <c r="F243" s="23"/>
      <c r="G243" s="23"/>
      <c r="H243" s="23"/>
      <c r="I243" s="23"/>
      <c r="J243" s="23"/>
      <c r="K243" s="119"/>
      <c r="L243" s="23"/>
      <c r="M243" s="23"/>
      <c r="N243" s="23"/>
      <c r="O243" s="23"/>
      <c r="P243" s="23"/>
      <c r="Q243" s="23"/>
      <c r="R243" s="23"/>
      <c r="S243" s="23"/>
      <c r="T243" s="23"/>
      <c r="U243" s="23"/>
      <c r="V243" s="23"/>
      <c r="W243" s="23"/>
      <c r="X243" s="23"/>
      <c r="Y243" s="23"/>
    </row>
    <row r="244" customFormat="false" ht="12" hidden="false" customHeight="true" outlineLevel="0" collapsed="false">
      <c r="B244" s="23"/>
      <c r="C244" s="23"/>
      <c r="D244" s="137"/>
      <c r="E244" s="75"/>
      <c r="F244" s="23"/>
      <c r="G244" s="23"/>
      <c r="H244" s="23"/>
      <c r="I244" s="23"/>
      <c r="J244" s="23"/>
      <c r="K244" s="119"/>
      <c r="L244" s="23"/>
      <c r="M244" s="23"/>
      <c r="N244" s="23"/>
      <c r="O244" s="23"/>
      <c r="P244" s="23"/>
      <c r="Q244" s="23"/>
      <c r="R244" s="23"/>
      <c r="S244" s="23"/>
      <c r="T244" s="23"/>
      <c r="U244" s="23"/>
      <c r="V244" s="23"/>
      <c r="W244" s="23"/>
      <c r="X244" s="23"/>
      <c r="Y244" s="23"/>
    </row>
    <row r="245" customFormat="false" ht="12" hidden="false" customHeight="true" outlineLevel="0" collapsed="false">
      <c r="B245" s="23"/>
      <c r="C245" s="23"/>
      <c r="D245" s="137"/>
      <c r="E245" s="75"/>
      <c r="F245" s="23"/>
      <c r="G245" s="23"/>
      <c r="H245" s="23"/>
      <c r="I245" s="23"/>
      <c r="J245" s="23"/>
      <c r="K245" s="119"/>
      <c r="L245" s="23"/>
      <c r="M245" s="23"/>
      <c r="N245" s="23"/>
      <c r="O245" s="23"/>
      <c r="P245" s="23"/>
      <c r="Q245" s="23"/>
      <c r="R245" s="23"/>
      <c r="S245" s="23"/>
      <c r="T245" s="23"/>
      <c r="U245" s="23"/>
      <c r="V245" s="23"/>
      <c r="W245" s="23"/>
      <c r="X245" s="23"/>
      <c r="Y245" s="23"/>
    </row>
    <row r="246" customFormat="false" ht="12" hidden="false" customHeight="true" outlineLevel="0" collapsed="false">
      <c r="B246" s="23"/>
      <c r="C246" s="23"/>
      <c r="D246" s="137"/>
      <c r="E246" s="75"/>
      <c r="F246" s="23"/>
      <c r="G246" s="23"/>
      <c r="H246" s="23"/>
      <c r="I246" s="23"/>
      <c r="J246" s="23"/>
      <c r="K246" s="119"/>
      <c r="L246" s="23"/>
      <c r="M246" s="23"/>
      <c r="N246" s="23"/>
      <c r="O246" s="23"/>
      <c r="P246" s="23"/>
      <c r="Q246" s="23"/>
      <c r="R246" s="23"/>
      <c r="S246" s="23"/>
      <c r="T246" s="23"/>
      <c r="U246" s="23"/>
      <c r="V246" s="23"/>
      <c r="W246" s="23"/>
      <c r="X246" s="23"/>
      <c r="Y246" s="23"/>
    </row>
    <row r="247" customFormat="false" ht="12" hidden="false" customHeight="true" outlineLevel="0" collapsed="false">
      <c r="B247" s="23"/>
      <c r="C247" s="23"/>
      <c r="D247" s="137"/>
      <c r="E247" s="75"/>
      <c r="F247" s="23"/>
      <c r="G247" s="23"/>
      <c r="H247" s="23"/>
      <c r="I247" s="23"/>
      <c r="J247" s="23"/>
      <c r="K247" s="119"/>
      <c r="L247" s="23"/>
      <c r="M247" s="23"/>
      <c r="N247" s="23"/>
      <c r="O247" s="23"/>
      <c r="P247" s="23"/>
      <c r="Q247" s="23"/>
      <c r="R247" s="23"/>
      <c r="S247" s="23"/>
      <c r="T247" s="23"/>
      <c r="U247" s="23"/>
      <c r="V247" s="23"/>
      <c r="W247" s="23"/>
      <c r="X247" s="23"/>
      <c r="Y247" s="23"/>
    </row>
    <row r="248" customFormat="false" ht="12" hidden="false" customHeight="true" outlineLevel="0" collapsed="false">
      <c r="B248" s="23"/>
      <c r="C248" s="23"/>
      <c r="D248" s="137"/>
      <c r="E248" s="75"/>
      <c r="F248" s="23"/>
      <c r="G248" s="23"/>
      <c r="H248" s="23"/>
      <c r="I248" s="23"/>
      <c r="J248" s="23"/>
      <c r="K248" s="119"/>
      <c r="L248" s="23"/>
      <c r="M248" s="23"/>
      <c r="N248" s="23"/>
      <c r="O248" s="23"/>
      <c r="P248" s="23"/>
      <c r="Q248" s="23"/>
      <c r="R248" s="23"/>
      <c r="S248" s="23"/>
      <c r="T248" s="23"/>
      <c r="U248" s="23"/>
      <c r="V248" s="23"/>
      <c r="W248" s="23"/>
      <c r="X248" s="23"/>
      <c r="Y248" s="23"/>
    </row>
    <row r="249" customFormat="false" ht="12" hidden="false" customHeight="true" outlineLevel="0" collapsed="false">
      <c r="B249" s="23"/>
      <c r="C249" s="23"/>
      <c r="D249" s="137"/>
      <c r="E249" s="75"/>
      <c r="F249" s="23"/>
      <c r="G249" s="23"/>
      <c r="H249" s="23"/>
      <c r="I249" s="23"/>
      <c r="J249" s="23"/>
      <c r="K249" s="119"/>
      <c r="L249" s="23"/>
      <c r="M249" s="23"/>
      <c r="N249" s="23"/>
      <c r="O249" s="23"/>
      <c r="P249" s="23"/>
      <c r="Q249" s="23"/>
      <c r="R249" s="23"/>
      <c r="S249" s="23"/>
      <c r="T249" s="23"/>
      <c r="U249" s="23"/>
      <c r="V249" s="23"/>
      <c r="W249" s="23"/>
      <c r="X249" s="23"/>
      <c r="Y249" s="23"/>
    </row>
    <row r="250" customFormat="false" ht="12" hidden="false" customHeight="true" outlineLevel="0" collapsed="false">
      <c r="B250" s="23"/>
      <c r="C250" s="23"/>
      <c r="D250" s="137"/>
      <c r="E250" s="75"/>
      <c r="F250" s="23"/>
      <c r="G250" s="23"/>
      <c r="H250" s="23"/>
      <c r="I250" s="23"/>
      <c r="J250" s="23"/>
      <c r="K250" s="119"/>
      <c r="L250" s="23"/>
      <c r="M250" s="23"/>
      <c r="N250" s="23"/>
      <c r="O250" s="23"/>
      <c r="P250" s="23"/>
      <c r="Q250" s="23"/>
      <c r="R250" s="23"/>
      <c r="S250" s="23"/>
      <c r="T250" s="23"/>
      <c r="U250" s="23"/>
      <c r="V250" s="23"/>
      <c r="W250" s="23"/>
      <c r="X250" s="23"/>
      <c r="Y250" s="23"/>
    </row>
    <row r="251" customFormat="false" ht="12" hidden="false" customHeight="true" outlineLevel="0" collapsed="false">
      <c r="B251" s="23"/>
      <c r="C251" s="23"/>
      <c r="D251" s="137"/>
      <c r="E251" s="75"/>
      <c r="F251" s="23"/>
      <c r="G251" s="23"/>
      <c r="H251" s="23"/>
      <c r="I251" s="23"/>
      <c r="J251" s="23"/>
      <c r="K251" s="119"/>
      <c r="L251" s="23"/>
      <c r="M251" s="23"/>
      <c r="N251" s="23"/>
      <c r="O251" s="23"/>
      <c r="P251" s="23"/>
      <c r="Q251" s="23"/>
      <c r="R251" s="23"/>
      <c r="S251" s="23"/>
      <c r="T251" s="23"/>
      <c r="U251" s="23"/>
      <c r="V251" s="23"/>
      <c r="W251" s="23"/>
      <c r="X251" s="23"/>
      <c r="Y251" s="23"/>
    </row>
    <row r="252" customFormat="false" ht="12" hidden="false" customHeight="true" outlineLevel="0" collapsed="false">
      <c r="B252" s="23"/>
      <c r="C252" s="23"/>
      <c r="D252" s="137"/>
      <c r="E252" s="75"/>
      <c r="F252" s="23"/>
      <c r="G252" s="23"/>
      <c r="H252" s="23"/>
      <c r="I252" s="23"/>
      <c r="J252" s="23"/>
      <c r="K252" s="119"/>
      <c r="L252" s="23"/>
      <c r="M252" s="23"/>
      <c r="N252" s="23"/>
      <c r="O252" s="23"/>
      <c r="P252" s="23"/>
      <c r="Q252" s="23"/>
      <c r="R252" s="23"/>
      <c r="S252" s="23"/>
      <c r="T252" s="23"/>
      <c r="U252" s="23"/>
      <c r="V252" s="23"/>
      <c r="W252" s="23"/>
      <c r="X252" s="23"/>
      <c r="Y252" s="23"/>
    </row>
    <row r="253" customFormat="false" ht="12" hidden="false" customHeight="true" outlineLevel="0" collapsed="false">
      <c r="B253" s="23"/>
      <c r="C253" s="23"/>
      <c r="D253" s="137"/>
      <c r="E253" s="75"/>
      <c r="F253" s="23"/>
      <c r="G253" s="23"/>
      <c r="H253" s="23"/>
      <c r="I253" s="23"/>
      <c r="J253" s="23"/>
      <c r="K253" s="119"/>
      <c r="L253" s="23"/>
      <c r="M253" s="23"/>
      <c r="N253" s="23"/>
      <c r="O253" s="23"/>
      <c r="P253" s="23"/>
      <c r="Q253" s="23"/>
      <c r="R253" s="23"/>
      <c r="S253" s="23"/>
      <c r="T253" s="23"/>
      <c r="U253" s="23"/>
      <c r="V253" s="23"/>
      <c r="W253" s="23"/>
      <c r="X253" s="23"/>
      <c r="Y253" s="23"/>
    </row>
    <row r="254" customFormat="false" ht="12" hidden="false" customHeight="true" outlineLevel="0" collapsed="false">
      <c r="B254" s="23"/>
      <c r="C254" s="23"/>
      <c r="D254" s="137"/>
      <c r="E254" s="75"/>
      <c r="F254" s="23"/>
      <c r="G254" s="23"/>
      <c r="H254" s="23"/>
      <c r="I254" s="23"/>
      <c r="J254" s="23"/>
      <c r="K254" s="119"/>
      <c r="L254" s="23"/>
      <c r="M254" s="23"/>
      <c r="N254" s="23"/>
      <c r="O254" s="23"/>
      <c r="P254" s="23"/>
      <c r="Q254" s="23"/>
      <c r="R254" s="23"/>
      <c r="S254" s="23"/>
      <c r="T254" s="23"/>
      <c r="U254" s="23"/>
      <c r="V254" s="23"/>
      <c r="W254" s="23"/>
      <c r="X254" s="23"/>
      <c r="Y254" s="23"/>
    </row>
    <row r="255" customFormat="false" ht="12" hidden="false" customHeight="true" outlineLevel="0" collapsed="false">
      <c r="B255" s="23"/>
      <c r="C255" s="23"/>
      <c r="D255" s="137"/>
      <c r="E255" s="75"/>
      <c r="F255" s="23"/>
      <c r="G255" s="23"/>
      <c r="H255" s="23"/>
      <c r="I255" s="23"/>
      <c r="J255" s="23"/>
      <c r="K255" s="119"/>
      <c r="L255" s="23"/>
      <c r="M255" s="23"/>
      <c r="N255" s="23"/>
      <c r="O255" s="23"/>
      <c r="P255" s="23"/>
      <c r="Q255" s="23"/>
      <c r="R255" s="23"/>
      <c r="S255" s="23"/>
      <c r="T255" s="23"/>
      <c r="U255" s="23"/>
      <c r="V255" s="23"/>
      <c r="W255" s="23"/>
      <c r="X255" s="23"/>
      <c r="Y255" s="23"/>
    </row>
    <row r="256" customFormat="false" ht="12" hidden="false" customHeight="true" outlineLevel="0" collapsed="false">
      <c r="B256" s="23"/>
      <c r="C256" s="23"/>
      <c r="D256" s="137"/>
      <c r="E256" s="75"/>
      <c r="F256" s="23"/>
      <c r="G256" s="23"/>
      <c r="H256" s="23"/>
      <c r="I256" s="23"/>
      <c r="J256" s="23"/>
      <c r="K256" s="119"/>
      <c r="L256" s="23"/>
      <c r="M256" s="23"/>
      <c r="N256" s="23"/>
      <c r="O256" s="23"/>
      <c r="P256" s="23"/>
      <c r="Q256" s="23"/>
      <c r="R256" s="23"/>
      <c r="S256" s="23"/>
      <c r="T256" s="23"/>
      <c r="U256" s="23"/>
      <c r="V256" s="23"/>
      <c r="W256" s="23"/>
      <c r="X256" s="23"/>
      <c r="Y256" s="23"/>
    </row>
    <row r="257" customFormat="false" ht="12" hidden="false" customHeight="true" outlineLevel="0" collapsed="false">
      <c r="B257" s="23"/>
      <c r="C257" s="23"/>
      <c r="D257" s="137"/>
      <c r="E257" s="75"/>
      <c r="F257" s="23"/>
      <c r="G257" s="23"/>
      <c r="H257" s="23"/>
      <c r="I257" s="23"/>
      <c r="J257" s="23"/>
      <c r="K257" s="119"/>
      <c r="L257" s="23"/>
      <c r="M257" s="23"/>
      <c r="N257" s="23"/>
      <c r="O257" s="23"/>
      <c r="P257" s="23"/>
      <c r="Q257" s="23"/>
      <c r="R257" s="23"/>
      <c r="S257" s="23"/>
      <c r="T257" s="23"/>
      <c r="U257" s="23"/>
      <c r="V257" s="23"/>
      <c r="W257" s="23"/>
      <c r="X257" s="23"/>
      <c r="Y257" s="23"/>
    </row>
    <row r="258" customFormat="false" ht="12" hidden="false" customHeight="true" outlineLevel="0" collapsed="false">
      <c r="B258" s="23"/>
      <c r="C258" s="23"/>
      <c r="D258" s="137"/>
      <c r="E258" s="75"/>
      <c r="F258" s="23"/>
      <c r="G258" s="23"/>
      <c r="H258" s="23"/>
      <c r="I258" s="23"/>
      <c r="J258" s="23"/>
      <c r="K258" s="119"/>
      <c r="L258" s="23"/>
      <c r="M258" s="23"/>
      <c r="N258" s="23"/>
      <c r="O258" s="23"/>
      <c r="P258" s="23"/>
      <c r="Q258" s="23"/>
      <c r="R258" s="23"/>
      <c r="S258" s="23"/>
      <c r="T258" s="23"/>
      <c r="U258" s="23"/>
      <c r="V258" s="23"/>
      <c r="W258" s="23"/>
      <c r="X258" s="23"/>
      <c r="Y258" s="23"/>
    </row>
    <row r="259" customFormat="false" ht="12" hidden="false" customHeight="true" outlineLevel="0" collapsed="false">
      <c r="B259" s="23"/>
      <c r="C259" s="23"/>
      <c r="D259" s="137"/>
      <c r="E259" s="75"/>
      <c r="F259" s="23"/>
      <c r="G259" s="23"/>
      <c r="H259" s="23"/>
      <c r="I259" s="23"/>
      <c r="J259" s="23"/>
      <c r="K259" s="119"/>
      <c r="L259" s="23"/>
      <c r="M259" s="23"/>
      <c r="N259" s="23"/>
      <c r="O259" s="23"/>
      <c r="P259" s="23"/>
      <c r="Q259" s="23"/>
      <c r="R259" s="23"/>
      <c r="S259" s="23"/>
      <c r="T259" s="23"/>
      <c r="U259" s="23"/>
      <c r="V259" s="23"/>
      <c r="W259" s="23"/>
      <c r="X259" s="23"/>
      <c r="Y259" s="23"/>
    </row>
    <row r="260" customFormat="false" ht="12" hidden="false" customHeight="true" outlineLevel="0" collapsed="false">
      <c r="B260" s="23"/>
      <c r="C260" s="23"/>
      <c r="D260" s="137"/>
      <c r="E260" s="75"/>
      <c r="F260" s="23"/>
      <c r="G260" s="23"/>
      <c r="H260" s="23"/>
      <c r="I260" s="23"/>
      <c r="J260" s="23"/>
      <c r="K260" s="119"/>
      <c r="L260" s="23"/>
      <c r="M260" s="23"/>
      <c r="N260" s="23"/>
      <c r="O260" s="23"/>
      <c r="P260" s="23"/>
      <c r="Q260" s="23"/>
      <c r="R260" s="23"/>
      <c r="S260" s="23"/>
      <c r="T260" s="23"/>
      <c r="U260" s="23"/>
      <c r="V260" s="23"/>
      <c r="W260" s="23"/>
      <c r="X260" s="23"/>
      <c r="Y260" s="23"/>
    </row>
    <row r="261" customFormat="false" ht="12" hidden="false" customHeight="true" outlineLevel="0" collapsed="false">
      <c r="B261" s="23"/>
      <c r="C261" s="23"/>
      <c r="D261" s="137"/>
      <c r="E261" s="75"/>
      <c r="F261" s="23"/>
      <c r="G261" s="23"/>
      <c r="H261" s="23"/>
      <c r="I261" s="23"/>
      <c r="J261" s="23"/>
      <c r="K261" s="119"/>
      <c r="L261" s="23"/>
      <c r="M261" s="23"/>
      <c r="N261" s="23"/>
      <c r="O261" s="23"/>
      <c r="P261" s="23"/>
      <c r="Q261" s="23"/>
      <c r="R261" s="23"/>
      <c r="S261" s="23"/>
      <c r="T261" s="23"/>
      <c r="U261" s="23"/>
      <c r="V261" s="23"/>
      <c r="W261" s="23"/>
      <c r="X261" s="23"/>
      <c r="Y261" s="23"/>
    </row>
    <row r="262" customFormat="false" ht="12" hidden="false" customHeight="true" outlineLevel="0" collapsed="false">
      <c r="B262" s="23"/>
      <c r="C262" s="23"/>
      <c r="D262" s="137"/>
      <c r="E262" s="75"/>
      <c r="F262" s="23"/>
      <c r="G262" s="23"/>
      <c r="H262" s="23"/>
      <c r="I262" s="23"/>
      <c r="J262" s="23"/>
      <c r="K262" s="119"/>
      <c r="L262" s="23"/>
      <c r="M262" s="23"/>
      <c r="N262" s="23"/>
      <c r="O262" s="23"/>
      <c r="P262" s="23"/>
      <c r="Q262" s="23"/>
      <c r="R262" s="23"/>
      <c r="S262" s="23"/>
      <c r="T262" s="23"/>
      <c r="U262" s="23"/>
      <c r="V262" s="23"/>
      <c r="W262" s="23"/>
      <c r="X262" s="23"/>
      <c r="Y262" s="23"/>
    </row>
    <row r="263" customFormat="false" ht="12" hidden="false" customHeight="true" outlineLevel="0" collapsed="false">
      <c r="B263" s="23"/>
      <c r="C263" s="23"/>
      <c r="D263" s="137"/>
      <c r="E263" s="75"/>
      <c r="F263" s="23"/>
      <c r="G263" s="23"/>
      <c r="H263" s="23"/>
      <c r="I263" s="23"/>
      <c r="J263" s="23"/>
      <c r="K263" s="119"/>
      <c r="L263" s="23"/>
      <c r="M263" s="23"/>
      <c r="N263" s="23"/>
      <c r="O263" s="23"/>
      <c r="P263" s="23"/>
      <c r="Q263" s="23"/>
      <c r="R263" s="23"/>
      <c r="S263" s="23"/>
      <c r="T263" s="23"/>
      <c r="U263" s="23"/>
      <c r="V263" s="23"/>
      <c r="W263" s="23"/>
      <c r="X263" s="23"/>
      <c r="Y263" s="23"/>
    </row>
    <row r="264" customFormat="false" ht="12" hidden="false" customHeight="true" outlineLevel="0" collapsed="false">
      <c r="B264" s="23"/>
      <c r="C264" s="23"/>
      <c r="D264" s="137"/>
      <c r="E264" s="75"/>
      <c r="F264" s="23"/>
      <c r="G264" s="23"/>
      <c r="H264" s="23"/>
      <c r="I264" s="23"/>
      <c r="J264" s="23"/>
      <c r="K264" s="119"/>
      <c r="L264" s="23"/>
      <c r="M264" s="23"/>
      <c r="N264" s="23"/>
      <c r="O264" s="23"/>
      <c r="P264" s="23"/>
      <c r="Q264" s="23"/>
      <c r="R264" s="23"/>
      <c r="S264" s="23"/>
      <c r="T264" s="23"/>
      <c r="U264" s="23"/>
      <c r="V264" s="23"/>
      <c r="W264" s="23"/>
      <c r="X264" s="23"/>
      <c r="Y264" s="23"/>
    </row>
    <row r="265" customFormat="false" ht="12" hidden="false" customHeight="true" outlineLevel="0" collapsed="false">
      <c r="B265" s="23"/>
      <c r="C265" s="23"/>
      <c r="D265" s="137"/>
      <c r="E265" s="75"/>
      <c r="F265" s="23"/>
      <c r="G265" s="23"/>
      <c r="H265" s="23"/>
      <c r="I265" s="23"/>
      <c r="J265" s="23"/>
      <c r="K265" s="119"/>
      <c r="L265" s="23"/>
      <c r="M265" s="23"/>
      <c r="N265" s="23"/>
      <c r="O265" s="23"/>
      <c r="P265" s="23"/>
      <c r="Q265" s="23"/>
      <c r="R265" s="23"/>
      <c r="S265" s="23"/>
      <c r="T265" s="23"/>
      <c r="U265" s="23"/>
      <c r="V265" s="23"/>
      <c r="W265" s="23"/>
      <c r="X265" s="23"/>
      <c r="Y265" s="23"/>
    </row>
    <row r="266" customFormat="false" ht="12" hidden="false" customHeight="true" outlineLevel="0" collapsed="false">
      <c r="B266" s="23"/>
      <c r="C266" s="23"/>
      <c r="D266" s="137"/>
      <c r="E266" s="75"/>
      <c r="F266" s="23"/>
      <c r="G266" s="23"/>
      <c r="H266" s="23"/>
      <c r="I266" s="23"/>
      <c r="J266" s="23"/>
      <c r="K266" s="119"/>
      <c r="L266" s="23"/>
      <c r="M266" s="23"/>
      <c r="N266" s="23"/>
      <c r="O266" s="23"/>
      <c r="P266" s="23"/>
      <c r="Q266" s="23"/>
      <c r="R266" s="23"/>
      <c r="S266" s="23"/>
      <c r="T266" s="23"/>
      <c r="U266" s="23"/>
      <c r="V266" s="23"/>
      <c r="W266" s="23"/>
      <c r="X266" s="23"/>
      <c r="Y266" s="23"/>
    </row>
    <row r="267" customFormat="false" ht="12" hidden="false" customHeight="true" outlineLevel="0" collapsed="false">
      <c r="B267" s="23"/>
      <c r="C267" s="23"/>
      <c r="D267" s="137"/>
      <c r="E267" s="75"/>
      <c r="F267" s="23"/>
      <c r="G267" s="23"/>
      <c r="H267" s="23"/>
      <c r="I267" s="23"/>
      <c r="J267" s="23"/>
      <c r="K267" s="119"/>
      <c r="L267" s="23"/>
      <c r="M267" s="23"/>
      <c r="N267" s="23"/>
      <c r="O267" s="23"/>
      <c r="P267" s="23"/>
      <c r="Q267" s="23"/>
      <c r="R267" s="23"/>
      <c r="S267" s="23"/>
      <c r="T267" s="23"/>
      <c r="U267" s="23"/>
      <c r="V267" s="23"/>
      <c r="W267" s="23"/>
      <c r="X267" s="23"/>
      <c r="Y267" s="23"/>
    </row>
    <row r="268" customFormat="false" ht="12" hidden="false" customHeight="true" outlineLevel="0" collapsed="false">
      <c r="B268" s="23"/>
      <c r="C268" s="23"/>
      <c r="D268" s="137"/>
      <c r="E268" s="75"/>
      <c r="F268" s="23"/>
      <c r="G268" s="23"/>
      <c r="H268" s="23"/>
      <c r="I268" s="23"/>
      <c r="J268" s="23"/>
      <c r="K268" s="119"/>
      <c r="L268" s="23"/>
      <c r="M268" s="23"/>
      <c r="N268" s="23"/>
      <c r="O268" s="23"/>
      <c r="P268" s="23"/>
      <c r="Q268" s="23"/>
      <c r="R268" s="23"/>
      <c r="S268" s="23"/>
      <c r="T268" s="23"/>
      <c r="U268" s="23"/>
      <c r="V268" s="23"/>
      <c r="W268" s="23"/>
      <c r="X268" s="23"/>
      <c r="Y268" s="23"/>
    </row>
    <row r="269" customFormat="false" ht="12" hidden="false" customHeight="true" outlineLevel="0" collapsed="false">
      <c r="B269" s="23"/>
      <c r="C269" s="23"/>
      <c r="D269" s="137"/>
      <c r="E269" s="75"/>
      <c r="F269" s="23"/>
      <c r="G269" s="23"/>
      <c r="H269" s="23"/>
      <c r="I269" s="23"/>
      <c r="J269" s="23"/>
      <c r="K269" s="119"/>
      <c r="L269" s="23"/>
      <c r="M269" s="23"/>
      <c r="N269" s="23"/>
      <c r="O269" s="23"/>
      <c r="P269" s="23"/>
      <c r="Q269" s="23"/>
      <c r="R269" s="23"/>
      <c r="S269" s="23"/>
      <c r="T269" s="23"/>
      <c r="U269" s="23"/>
      <c r="V269" s="23"/>
      <c r="W269" s="23"/>
      <c r="X269" s="23"/>
      <c r="Y269" s="23"/>
    </row>
    <row r="270" customFormat="false" ht="12" hidden="false" customHeight="true" outlineLevel="0" collapsed="false">
      <c r="B270" s="23"/>
      <c r="C270" s="23"/>
      <c r="D270" s="137"/>
      <c r="E270" s="75"/>
      <c r="F270" s="23"/>
      <c r="G270" s="23"/>
      <c r="H270" s="23"/>
      <c r="I270" s="23"/>
      <c r="J270" s="23"/>
      <c r="K270" s="119"/>
      <c r="L270" s="23"/>
      <c r="M270" s="23"/>
      <c r="N270" s="23"/>
      <c r="O270" s="23"/>
      <c r="P270" s="23"/>
      <c r="Q270" s="23"/>
      <c r="R270" s="23"/>
      <c r="S270" s="23"/>
      <c r="T270" s="23"/>
      <c r="U270" s="23"/>
      <c r="V270" s="23"/>
      <c r="W270" s="23"/>
      <c r="X270" s="23"/>
      <c r="Y270" s="23"/>
    </row>
    <row r="271" customFormat="false" ht="12" hidden="false" customHeight="true" outlineLevel="0" collapsed="false">
      <c r="B271" s="23"/>
      <c r="C271" s="23"/>
      <c r="D271" s="137"/>
      <c r="E271" s="75"/>
      <c r="F271" s="23"/>
      <c r="G271" s="23"/>
      <c r="H271" s="23"/>
      <c r="I271" s="23"/>
      <c r="J271" s="23"/>
      <c r="K271" s="119"/>
      <c r="L271" s="23"/>
      <c r="M271" s="23"/>
      <c r="N271" s="23"/>
      <c r="O271" s="23"/>
      <c r="P271" s="23"/>
      <c r="Q271" s="23"/>
      <c r="R271" s="23"/>
      <c r="S271" s="23"/>
      <c r="T271" s="23"/>
      <c r="U271" s="23"/>
      <c r="V271" s="23"/>
      <c r="W271" s="23"/>
      <c r="X271" s="23"/>
      <c r="Y271" s="23"/>
    </row>
    <row r="272" customFormat="false" ht="12" hidden="false" customHeight="true" outlineLevel="0" collapsed="false">
      <c r="B272" s="23"/>
      <c r="C272" s="23"/>
      <c r="D272" s="137"/>
      <c r="E272" s="75"/>
      <c r="F272" s="23"/>
      <c r="G272" s="23"/>
      <c r="H272" s="23"/>
      <c r="I272" s="23"/>
      <c r="J272" s="23"/>
      <c r="K272" s="119"/>
      <c r="L272" s="23"/>
      <c r="M272" s="23"/>
      <c r="N272" s="23"/>
      <c r="O272" s="23"/>
      <c r="P272" s="23"/>
      <c r="Q272" s="23"/>
      <c r="R272" s="23"/>
      <c r="S272" s="23"/>
      <c r="T272" s="23"/>
      <c r="U272" s="23"/>
      <c r="V272" s="23"/>
      <c r="W272" s="23"/>
      <c r="X272" s="23"/>
      <c r="Y272" s="23"/>
    </row>
    <row r="273" customFormat="false" ht="12" hidden="false" customHeight="true" outlineLevel="0" collapsed="false">
      <c r="B273" s="23"/>
      <c r="C273" s="23"/>
      <c r="D273" s="137"/>
      <c r="E273" s="75"/>
      <c r="F273" s="23"/>
      <c r="G273" s="23"/>
      <c r="H273" s="23"/>
      <c r="I273" s="23"/>
      <c r="J273" s="23"/>
      <c r="K273" s="119"/>
      <c r="L273" s="23"/>
      <c r="M273" s="23"/>
      <c r="N273" s="23"/>
      <c r="O273" s="23"/>
      <c r="P273" s="23"/>
      <c r="Q273" s="23"/>
      <c r="R273" s="23"/>
      <c r="S273" s="23"/>
      <c r="T273" s="23"/>
      <c r="U273" s="23"/>
      <c r="V273" s="23"/>
      <c r="W273" s="23"/>
      <c r="X273" s="23"/>
      <c r="Y273" s="23"/>
    </row>
    <row r="274" customFormat="false" ht="12" hidden="false" customHeight="true" outlineLevel="0" collapsed="false">
      <c r="B274" s="23"/>
      <c r="C274" s="23"/>
      <c r="D274" s="137"/>
      <c r="E274" s="75"/>
      <c r="F274" s="23"/>
      <c r="G274" s="23"/>
      <c r="H274" s="23"/>
      <c r="I274" s="23"/>
      <c r="J274" s="23"/>
      <c r="K274" s="119"/>
      <c r="L274" s="23"/>
      <c r="M274" s="23"/>
      <c r="N274" s="23"/>
      <c r="O274" s="23"/>
      <c r="P274" s="23"/>
      <c r="Q274" s="23"/>
      <c r="R274" s="23"/>
      <c r="S274" s="23"/>
      <c r="T274" s="23"/>
      <c r="U274" s="23"/>
      <c r="V274" s="23"/>
      <c r="W274" s="23"/>
      <c r="X274" s="23"/>
      <c r="Y274" s="23"/>
    </row>
    <row r="275" customFormat="false" ht="12" hidden="false" customHeight="true" outlineLevel="0" collapsed="false">
      <c r="B275" s="23"/>
      <c r="C275" s="23"/>
      <c r="D275" s="137"/>
      <c r="E275" s="75"/>
      <c r="F275" s="23"/>
      <c r="G275" s="23"/>
      <c r="H275" s="23"/>
      <c r="I275" s="23"/>
      <c r="J275" s="23"/>
      <c r="K275" s="119"/>
      <c r="L275" s="23"/>
      <c r="M275" s="23"/>
      <c r="N275" s="23"/>
      <c r="O275" s="23"/>
      <c r="P275" s="23"/>
      <c r="Q275" s="23"/>
      <c r="R275" s="23"/>
      <c r="S275" s="23"/>
      <c r="T275" s="23"/>
      <c r="U275" s="23"/>
      <c r="V275" s="23"/>
      <c r="W275" s="23"/>
      <c r="X275" s="23"/>
      <c r="Y275" s="23"/>
    </row>
    <row r="276" customFormat="false" ht="12" hidden="false" customHeight="true" outlineLevel="0" collapsed="false">
      <c r="B276" s="23"/>
      <c r="C276" s="23"/>
      <c r="D276" s="137"/>
      <c r="E276" s="75"/>
      <c r="F276" s="23"/>
      <c r="G276" s="23"/>
      <c r="H276" s="23"/>
      <c r="I276" s="23"/>
      <c r="J276" s="23"/>
      <c r="K276" s="119"/>
      <c r="L276" s="23"/>
      <c r="M276" s="23"/>
      <c r="N276" s="23"/>
      <c r="O276" s="23"/>
      <c r="P276" s="23"/>
      <c r="Q276" s="23"/>
      <c r="R276" s="23"/>
      <c r="S276" s="23"/>
      <c r="T276" s="23"/>
      <c r="U276" s="23"/>
      <c r="V276" s="23"/>
      <c r="W276" s="23"/>
      <c r="X276" s="23"/>
      <c r="Y276" s="23"/>
    </row>
    <row r="277" customFormat="false" ht="12" hidden="false" customHeight="true" outlineLevel="0" collapsed="false">
      <c r="B277" s="23"/>
      <c r="C277" s="23"/>
      <c r="D277" s="137"/>
      <c r="E277" s="75"/>
      <c r="F277" s="23"/>
      <c r="G277" s="23"/>
      <c r="H277" s="23"/>
      <c r="I277" s="23"/>
      <c r="J277" s="23"/>
      <c r="K277" s="119"/>
      <c r="L277" s="23"/>
      <c r="M277" s="23"/>
      <c r="N277" s="23"/>
      <c r="O277" s="23"/>
      <c r="P277" s="23"/>
      <c r="Q277" s="23"/>
      <c r="R277" s="23"/>
      <c r="S277" s="23"/>
      <c r="T277" s="23"/>
      <c r="U277" s="23"/>
      <c r="V277" s="23"/>
      <c r="W277" s="23"/>
      <c r="X277" s="23"/>
      <c r="Y277" s="23"/>
    </row>
    <row r="278" customFormat="false" ht="12" hidden="false" customHeight="true" outlineLevel="0" collapsed="false">
      <c r="B278" s="23"/>
      <c r="C278" s="23"/>
      <c r="D278" s="137"/>
      <c r="E278" s="75"/>
      <c r="F278" s="23"/>
      <c r="G278" s="23"/>
      <c r="H278" s="23"/>
      <c r="I278" s="23"/>
      <c r="J278" s="23"/>
      <c r="K278" s="119"/>
      <c r="L278" s="23"/>
      <c r="M278" s="23"/>
      <c r="N278" s="23"/>
      <c r="O278" s="23"/>
      <c r="P278" s="23"/>
      <c r="Q278" s="23"/>
      <c r="R278" s="23"/>
      <c r="S278" s="23"/>
      <c r="T278" s="23"/>
      <c r="U278" s="23"/>
      <c r="V278" s="23"/>
      <c r="W278" s="23"/>
      <c r="X278" s="23"/>
      <c r="Y278" s="23"/>
    </row>
    <row r="279" customFormat="false" ht="12" hidden="false" customHeight="true" outlineLevel="0" collapsed="false">
      <c r="B279" s="23"/>
      <c r="C279" s="23"/>
      <c r="D279" s="137"/>
      <c r="E279" s="75"/>
      <c r="F279" s="23"/>
      <c r="G279" s="23"/>
      <c r="H279" s="23"/>
      <c r="I279" s="23"/>
      <c r="J279" s="23"/>
      <c r="K279" s="119"/>
      <c r="L279" s="23"/>
      <c r="M279" s="23"/>
      <c r="N279" s="23"/>
      <c r="O279" s="23"/>
      <c r="P279" s="23"/>
      <c r="Q279" s="23"/>
      <c r="R279" s="23"/>
      <c r="S279" s="23"/>
      <c r="T279" s="23"/>
      <c r="U279" s="23"/>
      <c r="V279" s="23"/>
      <c r="W279" s="23"/>
      <c r="X279" s="23"/>
      <c r="Y279" s="23"/>
    </row>
    <row r="280" customFormat="false" ht="12" hidden="false" customHeight="true" outlineLevel="0" collapsed="false">
      <c r="B280" s="23"/>
      <c r="C280" s="23"/>
      <c r="D280" s="137"/>
      <c r="E280" s="75"/>
      <c r="F280" s="23"/>
      <c r="G280" s="23"/>
      <c r="H280" s="23"/>
      <c r="I280" s="23"/>
      <c r="J280" s="23"/>
      <c r="K280" s="119"/>
      <c r="L280" s="23"/>
      <c r="M280" s="23"/>
      <c r="N280" s="23"/>
      <c r="O280" s="23"/>
      <c r="P280" s="23"/>
      <c r="Q280" s="23"/>
      <c r="R280" s="23"/>
      <c r="S280" s="23"/>
      <c r="T280" s="23"/>
      <c r="U280" s="23"/>
      <c r="V280" s="23"/>
      <c r="W280" s="23"/>
      <c r="X280" s="23"/>
      <c r="Y280" s="23"/>
    </row>
    <row r="281" customFormat="false" ht="12" hidden="false" customHeight="true" outlineLevel="0" collapsed="false">
      <c r="B281" s="23"/>
      <c r="C281" s="23"/>
      <c r="D281" s="137"/>
      <c r="E281" s="75"/>
      <c r="F281" s="23"/>
      <c r="G281" s="23"/>
      <c r="H281" s="23"/>
      <c r="I281" s="23"/>
      <c r="J281" s="23"/>
      <c r="K281" s="119"/>
      <c r="L281" s="23"/>
      <c r="M281" s="23"/>
      <c r="N281" s="23"/>
      <c r="O281" s="23"/>
      <c r="P281" s="23"/>
      <c r="Q281" s="23"/>
      <c r="R281" s="23"/>
      <c r="S281" s="23"/>
      <c r="T281" s="23"/>
      <c r="U281" s="23"/>
      <c r="V281" s="23"/>
      <c r="W281" s="23"/>
      <c r="X281" s="23"/>
      <c r="Y281" s="23"/>
    </row>
    <row r="282" customFormat="false" ht="12" hidden="false" customHeight="true" outlineLevel="0" collapsed="false">
      <c r="B282" s="23"/>
      <c r="C282" s="23"/>
      <c r="D282" s="137"/>
      <c r="E282" s="75"/>
      <c r="F282" s="23"/>
      <c r="G282" s="23"/>
      <c r="H282" s="23"/>
      <c r="I282" s="23"/>
      <c r="J282" s="23"/>
      <c r="K282" s="119"/>
      <c r="L282" s="23"/>
      <c r="M282" s="23"/>
      <c r="N282" s="23"/>
      <c r="O282" s="23"/>
      <c r="P282" s="23"/>
      <c r="Q282" s="23"/>
      <c r="R282" s="23"/>
      <c r="S282" s="23"/>
      <c r="T282" s="23"/>
      <c r="U282" s="23"/>
      <c r="V282" s="23"/>
      <c r="W282" s="23"/>
      <c r="X282" s="23"/>
      <c r="Y282" s="23"/>
    </row>
    <row r="283" customFormat="false" ht="12" hidden="false" customHeight="true" outlineLevel="0" collapsed="false">
      <c r="B283" s="23"/>
      <c r="C283" s="23"/>
      <c r="D283" s="137"/>
      <c r="E283" s="75"/>
      <c r="F283" s="23"/>
      <c r="G283" s="23"/>
      <c r="H283" s="23"/>
      <c r="I283" s="23"/>
      <c r="J283" s="23"/>
      <c r="K283" s="119"/>
      <c r="L283" s="23"/>
      <c r="M283" s="23"/>
      <c r="N283" s="23"/>
      <c r="O283" s="23"/>
      <c r="P283" s="23"/>
      <c r="Q283" s="23"/>
      <c r="R283" s="23"/>
      <c r="S283" s="23"/>
      <c r="T283" s="23"/>
      <c r="U283" s="23"/>
      <c r="V283" s="23"/>
      <c r="W283" s="23"/>
      <c r="X283" s="23"/>
      <c r="Y283" s="23"/>
    </row>
    <row r="284" customFormat="false" ht="12" hidden="false" customHeight="true" outlineLevel="0" collapsed="false">
      <c r="B284" s="23"/>
      <c r="C284" s="23"/>
      <c r="D284" s="137"/>
      <c r="E284" s="75"/>
      <c r="F284" s="23"/>
      <c r="G284" s="23"/>
      <c r="H284" s="23"/>
      <c r="I284" s="23"/>
      <c r="J284" s="23"/>
      <c r="K284" s="119"/>
      <c r="L284" s="23"/>
      <c r="M284" s="23"/>
      <c r="N284" s="23"/>
      <c r="O284" s="23"/>
      <c r="P284" s="23"/>
      <c r="Q284" s="23"/>
      <c r="R284" s="23"/>
      <c r="S284" s="23"/>
      <c r="T284" s="23"/>
      <c r="U284" s="23"/>
      <c r="V284" s="23"/>
      <c r="W284" s="23"/>
      <c r="X284" s="23"/>
      <c r="Y284" s="23"/>
    </row>
    <row r="285" customFormat="false" ht="12" hidden="false" customHeight="true" outlineLevel="0" collapsed="false">
      <c r="B285" s="23"/>
      <c r="C285" s="23"/>
      <c r="D285" s="137"/>
      <c r="E285" s="75"/>
      <c r="F285" s="23"/>
      <c r="G285" s="23"/>
      <c r="H285" s="23"/>
      <c r="I285" s="23"/>
      <c r="J285" s="23"/>
      <c r="K285" s="119"/>
      <c r="L285" s="23"/>
      <c r="M285" s="23"/>
      <c r="N285" s="23"/>
      <c r="O285" s="23"/>
      <c r="P285" s="23"/>
      <c r="Q285" s="23"/>
      <c r="R285" s="23"/>
      <c r="S285" s="23"/>
      <c r="T285" s="23"/>
      <c r="U285" s="23"/>
      <c r="V285" s="23"/>
      <c r="W285" s="23"/>
      <c r="X285" s="23"/>
      <c r="Y285" s="23"/>
    </row>
    <row r="286" customFormat="false" ht="12" hidden="false" customHeight="true" outlineLevel="0" collapsed="false">
      <c r="B286" s="23"/>
      <c r="C286" s="23"/>
      <c r="D286" s="137"/>
      <c r="E286" s="75"/>
      <c r="F286" s="23"/>
      <c r="G286" s="23"/>
      <c r="H286" s="23"/>
      <c r="I286" s="23"/>
      <c r="J286" s="23"/>
      <c r="K286" s="119"/>
      <c r="L286" s="23"/>
      <c r="M286" s="23"/>
      <c r="N286" s="23"/>
      <c r="O286" s="23"/>
      <c r="P286" s="23"/>
      <c r="Q286" s="23"/>
      <c r="R286" s="23"/>
      <c r="S286" s="23"/>
      <c r="T286" s="23"/>
      <c r="U286" s="23"/>
      <c r="V286" s="23"/>
      <c r="W286" s="23"/>
      <c r="X286" s="23"/>
      <c r="Y286" s="23"/>
    </row>
    <row r="287" customFormat="false" ht="12" hidden="false" customHeight="true" outlineLevel="0" collapsed="false">
      <c r="B287" s="23"/>
      <c r="C287" s="23"/>
      <c r="D287" s="137"/>
      <c r="E287" s="75"/>
      <c r="F287" s="23"/>
      <c r="G287" s="23"/>
      <c r="H287" s="23"/>
      <c r="I287" s="23"/>
      <c r="J287" s="23"/>
      <c r="K287" s="119"/>
      <c r="L287" s="23"/>
      <c r="M287" s="23"/>
      <c r="N287" s="23"/>
      <c r="O287" s="23"/>
      <c r="P287" s="23"/>
      <c r="Q287" s="23"/>
      <c r="R287" s="23"/>
      <c r="S287" s="23"/>
      <c r="T287" s="23"/>
      <c r="U287" s="23"/>
      <c r="V287" s="23"/>
      <c r="W287" s="23"/>
      <c r="X287" s="23"/>
      <c r="Y287" s="23"/>
    </row>
    <row r="288" customFormat="false" ht="12" hidden="false" customHeight="true" outlineLevel="0" collapsed="false">
      <c r="B288" s="23"/>
      <c r="C288" s="23"/>
      <c r="D288" s="137"/>
      <c r="E288" s="75"/>
      <c r="F288" s="23"/>
      <c r="G288" s="23"/>
      <c r="H288" s="23"/>
      <c r="I288" s="23"/>
      <c r="J288" s="23"/>
      <c r="K288" s="119"/>
      <c r="L288" s="23"/>
      <c r="M288" s="23"/>
      <c r="N288" s="23"/>
      <c r="O288" s="23"/>
      <c r="P288" s="23"/>
      <c r="Q288" s="23"/>
      <c r="R288" s="23"/>
      <c r="S288" s="23"/>
      <c r="T288" s="23"/>
      <c r="U288" s="23"/>
      <c r="V288" s="23"/>
      <c r="W288" s="23"/>
      <c r="X288" s="23"/>
      <c r="Y288" s="23"/>
    </row>
    <row r="289" customFormat="false" ht="12" hidden="false" customHeight="true" outlineLevel="0" collapsed="false">
      <c r="B289" s="23"/>
      <c r="C289" s="23"/>
      <c r="D289" s="137"/>
      <c r="E289" s="75"/>
      <c r="F289" s="23"/>
      <c r="G289" s="23"/>
      <c r="H289" s="23"/>
      <c r="I289" s="23"/>
      <c r="J289" s="23"/>
      <c r="K289" s="119"/>
      <c r="L289" s="23"/>
      <c r="M289" s="23"/>
      <c r="N289" s="23"/>
      <c r="O289" s="23"/>
      <c r="P289" s="23"/>
      <c r="Q289" s="23"/>
      <c r="R289" s="23"/>
      <c r="S289" s="23"/>
      <c r="T289" s="23"/>
      <c r="U289" s="23"/>
      <c r="V289" s="23"/>
      <c r="W289" s="23"/>
      <c r="X289" s="23"/>
      <c r="Y289" s="23"/>
    </row>
    <row r="290" customFormat="false" ht="12" hidden="false" customHeight="true" outlineLevel="0" collapsed="false">
      <c r="B290" s="23"/>
      <c r="C290" s="23"/>
      <c r="D290" s="137"/>
      <c r="E290" s="75"/>
      <c r="F290" s="23"/>
      <c r="G290" s="23"/>
      <c r="H290" s="23"/>
      <c r="I290" s="23"/>
      <c r="J290" s="23"/>
      <c r="K290" s="119"/>
      <c r="L290" s="23"/>
      <c r="M290" s="23"/>
      <c r="N290" s="23"/>
      <c r="O290" s="23"/>
      <c r="P290" s="23"/>
      <c r="Q290" s="23"/>
      <c r="R290" s="23"/>
      <c r="S290" s="23"/>
      <c r="T290" s="23"/>
      <c r="U290" s="23"/>
      <c r="V290" s="23"/>
      <c r="W290" s="23"/>
      <c r="X290" s="23"/>
      <c r="Y290" s="23"/>
    </row>
    <row r="291" customFormat="false" ht="12" hidden="false" customHeight="true" outlineLevel="0" collapsed="false">
      <c r="B291" s="23"/>
      <c r="C291" s="23"/>
      <c r="D291" s="137"/>
      <c r="E291" s="75"/>
      <c r="F291" s="23"/>
      <c r="G291" s="23"/>
      <c r="H291" s="23"/>
      <c r="I291" s="23"/>
      <c r="J291" s="23"/>
      <c r="K291" s="119"/>
      <c r="L291" s="23"/>
      <c r="M291" s="23"/>
      <c r="N291" s="23"/>
      <c r="O291" s="23"/>
      <c r="P291" s="23"/>
      <c r="Q291" s="23"/>
      <c r="R291" s="23"/>
      <c r="S291" s="23"/>
      <c r="T291" s="23"/>
      <c r="U291" s="23"/>
      <c r="V291" s="23"/>
      <c r="W291" s="23"/>
      <c r="X291" s="23"/>
      <c r="Y291" s="23"/>
    </row>
    <row r="292" customFormat="false" ht="12" hidden="false" customHeight="true" outlineLevel="0" collapsed="false">
      <c r="B292" s="23"/>
      <c r="C292" s="23"/>
      <c r="D292" s="137"/>
      <c r="E292" s="75"/>
      <c r="F292" s="23"/>
      <c r="G292" s="23"/>
      <c r="H292" s="23"/>
      <c r="I292" s="23"/>
      <c r="J292" s="23"/>
      <c r="K292" s="119"/>
      <c r="L292" s="23"/>
      <c r="M292" s="23"/>
      <c r="N292" s="23"/>
      <c r="O292" s="23"/>
      <c r="P292" s="23"/>
      <c r="Q292" s="23"/>
      <c r="R292" s="23"/>
      <c r="S292" s="23"/>
      <c r="T292" s="23"/>
      <c r="U292" s="23"/>
      <c r="V292" s="23"/>
      <c r="W292" s="23"/>
      <c r="X292" s="23"/>
      <c r="Y292" s="23"/>
    </row>
    <row r="293" customFormat="false" ht="12" hidden="false" customHeight="true" outlineLevel="0" collapsed="false">
      <c r="B293" s="23"/>
      <c r="C293" s="23"/>
      <c r="D293" s="137"/>
      <c r="E293" s="75"/>
      <c r="F293" s="23"/>
      <c r="G293" s="23"/>
      <c r="H293" s="23"/>
      <c r="I293" s="23"/>
      <c r="J293" s="23"/>
      <c r="K293" s="119"/>
      <c r="L293" s="23"/>
      <c r="M293" s="23"/>
      <c r="N293" s="23"/>
      <c r="O293" s="23"/>
      <c r="P293" s="23"/>
      <c r="Q293" s="23"/>
      <c r="R293" s="23"/>
      <c r="S293" s="23"/>
      <c r="T293" s="23"/>
      <c r="U293" s="23"/>
      <c r="V293" s="23"/>
      <c r="W293" s="23"/>
      <c r="X293" s="23"/>
      <c r="Y293" s="23"/>
    </row>
    <row r="294" customFormat="false" ht="12" hidden="false" customHeight="true" outlineLevel="0" collapsed="false">
      <c r="B294" s="23"/>
      <c r="C294" s="23"/>
      <c r="D294" s="137"/>
      <c r="E294" s="75"/>
      <c r="F294" s="23"/>
      <c r="G294" s="23"/>
      <c r="H294" s="23"/>
      <c r="I294" s="23"/>
      <c r="J294" s="23"/>
      <c r="K294" s="119"/>
      <c r="L294" s="23"/>
      <c r="M294" s="23"/>
      <c r="N294" s="23"/>
      <c r="O294" s="23"/>
      <c r="P294" s="23"/>
      <c r="Q294" s="23"/>
      <c r="R294" s="23"/>
      <c r="S294" s="23"/>
      <c r="T294" s="23"/>
      <c r="U294" s="23"/>
      <c r="V294" s="23"/>
      <c r="W294" s="23"/>
      <c r="X294" s="23"/>
      <c r="Y294" s="23"/>
    </row>
    <row r="295" customFormat="false" ht="12" hidden="false" customHeight="true" outlineLevel="0" collapsed="false">
      <c r="B295" s="23"/>
      <c r="C295" s="23"/>
      <c r="D295" s="137"/>
      <c r="E295" s="75"/>
      <c r="F295" s="23"/>
      <c r="G295" s="23"/>
      <c r="H295" s="23"/>
      <c r="I295" s="23"/>
      <c r="J295" s="23"/>
      <c r="K295" s="119"/>
      <c r="L295" s="23"/>
      <c r="M295" s="23"/>
      <c r="N295" s="23"/>
      <c r="O295" s="23"/>
      <c r="P295" s="23"/>
      <c r="Q295" s="23"/>
      <c r="R295" s="23"/>
      <c r="S295" s="23"/>
      <c r="T295" s="23"/>
      <c r="U295" s="23"/>
      <c r="V295" s="23"/>
      <c r="W295" s="23"/>
      <c r="X295" s="23"/>
      <c r="Y295" s="23"/>
    </row>
    <row r="296" customFormat="false" ht="12" hidden="false" customHeight="true" outlineLevel="0" collapsed="false">
      <c r="B296" s="23"/>
      <c r="C296" s="23"/>
      <c r="D296" s="137"/>
      <c r="E296" s="75"/>
      <c r="F296" s="23"/>
      <c r="G296" s="23"/>
      <c r="H296" s="23"/>
      <c r="I296" s="23"/>
      <c r="J296" s="23"/>
      <c r="K296" s="119"/>
      <c r="L296" s="23"/>
      <c r="M296" s="23"/>
      <c r="N296" s="23"/>
      <c r="O296" s="23"/>
      <c r="P296" s="23"/>
      <c r="Q296" s="23"/>
      <c r="R296" s="23"/>
      <c r="S296" s="23"/>
      <c r="T296" s="23"/>
      <c r="U296" s="23"/>
      <c r="V296" s="23"/>
      <c r="W296" s="23"/>
      <c r="X296" s="23"/>
      <c r="Y296" s="23"/>
    </row>
    <row r="297" customFormat="false" ht="12" hidden="false" customHeight="true" outlineLevel="0" collapsed="false">
      <c r="B297" s="23"/>
      <c r="C297" s="23"/>
      <c r="D297" s="137"/>
      <c r="E297" s="75"/>
      <c r="F297" s="23"/>
      <c r="G297" s="23"/>
      <c r="H297" s="23"/>
      <c r="I297" s="23"/>
      <c r="J297" s="23"/>
      <c r="K297" s="119"/>
      <c r="L297" s="23"/>
      <c r="M297" s="23"/>
      <c r="N297" s="23"/>
      <c r="O297" s="23"/>
      <c r="P297" s="23"/>
      <c r="Q297" s="23"/>
      <c r="R297" s="23"/>
      <c r="S297" s="23"/>
      <c r="T297" s="23"/>
      <c r="U297" s="23"/>
      <c r="V297" s="23"/>
      <c r="W297" s="23"/>
      <c r="X297" s="23"/>
      <c r="Y297" s="23"/>
    </row>
    <row r="298" customFormat="false" ht="12" hidden="false" customHeight="true" outlineLevel="0" collapsed="false">
      <c r="B298" s="23"/>
      <c r="C298" s="23"/>
      <c r="D298" s="137"/>
      <c r="E298" s="75"/>
      <c r="F298" s="23"/>
      <c r="G298" s="23"/>
      <c r="H298" s="23"/>
      <c r="I298" s="23"/>
      <c r="J298" s="23"/>
      <c r="K298" s="119"/>
      <c r="L298" s="23"/>
      <c r="M298" s="23"/>
      <c r="N298" s="23"/>
      <c r="O298" s="23"/>
      <c r="P298" s="23"/>
      <c r="Q298" s="23"/>
      <c r="R298" s="23"/>
      <c r="S298" s="23"/>
      <c r="T298" s="23"/>
      <c r="U298" s="23"/>
      <c r="V298" s="23"/>
      <c r="W298" s="23"/>
      <c r="X298" s="23"/>
      <c r="Y298" s="23"/>
    </row>
    <row r="299" customFormat="false" ht="12" hidden="false" customHeight="true" outlineLevel="0" collapsed="false">
      <c r="B299" s="23"/>
      <c r="C299" s="23"/>
      <c r="D299" s="137"/>
      <c r="E299" s="75"/>
      <c r="F299" s="23"/>
      <c r="G299" s="23"/>
      <c r="H299" s="23"/>
      <c r="I299" s="23"/>
      <c r="J299" s="23"/>
      <c r="K299" s="119"/>
      <c r="L299" s="23"/>
      <c r="M299" s="23"/>
      <c r="N299" s="23"/>
      <c r="O299" s="23"/>
      <c r="P299" s="23"/>
      <c r="Q299" s="23"/>
      <c r="R299" s="23"/>
      <c r="S299" s="23"/>
      <c r="T299" s="23"/>
      <c r="U299" s="23"/>
      <c r="V299" s="23"/>
      <c r="W299" s="23"/>
      <c r="X299" s="23"/>
      <c r="Y299" s="23"/>
    </row>
    <row r="300" customFormat="false" ht="12" hidden="false" customHeight="true" outlineLevel="0" collapsed="false">
      <c r="B300" s="23"/>
      <c r="C300" s="23"/>
      <c r="D300" s="137"/>
      <c r="E300" s="75"/>
      <c r="F300" s="23"/>
      <c r="G300" s="23"/>
      <c r="H300" s="23"/>
      <c r="I300" s="23"/>
      <c r="J300" s="23"/>
      <c r="K300" s="119"/>
      <c r="L300" s="23"/>
      <c r="M300" s="23"/>
      <c r="N300" s="23"/>
      <c r="O300" s="23"/>
      <c r="P300" s="23"/>
      <c r="Q300" s="23"/>
      <c r="R300" s="23"/>
      <c r="S300" s="23"/>
      <c r="T300" s="23"/>
      <c r="U300" s="23"/>
      <c r="V300" s="23"/>
      <c r="W300" s="23"/>
      <c r="X300" s="23"/>
      <c r="Y300" s="23"/>
    </row>
    <row r="301" customFormat="false" ht="12" hidden="false" customHeight="true" outlineLevel="0" collapsed="false">
      <c r="B301" s="23"/>
      <c r="C301" s="23"/>
      <c r="D301" s="137"/>
      <c r="E301" s="75"/>
      <c r="F301" s="23"/>
      <c r="G301" s="23"/>
      <c r="H301" s="23"/>
      <c r="I301" s="23"/>
      <c r="J301" s="23"/>
      <c r="K301" s="119"/>
      <c r="L301" s="23"/>
      <c r="M301" s="23"/>
      <c r="N301" s="23"/>
      <c r="O301" s="23"/>
      <c r="P301" s="23"/>
      <c r="Q301" s="23"/>
      <c r="R301" s="23"/>
      <c r="S301" s="23"/>
      <c r="T301" s="23"/>
      <c r="U301" s="23"/>
      <c r="V301" s="23"/>
      <c r="W301" s="23"/>
      <c r="X301" s="23"/>
      <c r="Y301" s="23"/>
    </row>
    <row r="302" customFormat="false" ht="12" hidden="false" customHeight="true" outlineLevel="0" collapsed="false">
      <c r="B302" s="23"/>
      <c r="C302" s="23"/>
      <c r="D302" s="137"/>
      <c r="E302" s="75"/>
      <c r="F302" s="23"/>
      <c r="G302" s="23"/>
      <c r="H302" s="23"/>
      <c r="I302" s="23"/>
      <c r="J302" s="23"/>
      <c r="K302" s="119"/>
      <c r="L302" s="23"/>
      <c r="M302" s="23"/>
      <c r="N302" s="23"/>
      <c r="O302" s="23"/>
      <c r="P302" s="23"/>
      <c r="Q302" s="23"/>
      <c r="R302" s="23"/>
      <c r="S302" s="23"/>
      <c r="T302" s="23"/>
      <c r="U302" s="23"/>
      <c r="V302" s="23"/>
      <c r="W302" s="23"/>
      <c r="X302" s="23"/>
      <c r="Y302" s="23"/>
    </row>
    <row r="303" customFormat="false" ht="12" hidden="false" customHeight="true" outlineLevel="0" collapsed="false">
      <c r="B303" s="23"/>
      <c r="C303" s="23"/>
      <c r="D303" s="137"/>
      <c r="E303" s="75"/>
      <c r="F303" s="23"/>
      <c r="G303" s="23"/>
      <c r="H303" s="23"/>
      <c r="I303" s="23"/>
      <c r="J303" s="23"/>
      <c r="K303" s="119"/>
      <c r="L303" s="23"/>
      <c r="M303" s="23"/>
      <c r="N303" s="23"/>
      <c r="O303" s="23"/>
      <c r="P303" s="23"/>
      <c r="Q303" s="23"/>
      <c r="R303" s="23"/>
      <c r="S303" s="23"/>
      <c r="T303" s="23"/>
      <c r="U303" s="23"/>
      <c r="V303" s="23"/>
      <c r="W303" s="23"/>
      <c r="X303" s="23"/>
      <c r="Y303" s="23"/>
    </row>
    <row r="304" customFormat="false" ht="12" hidden="false" customHeight="true" outlineLevel="0" collapsed="false">
      <c r="B304" s="23"/>
      <c r="C304" s="23"/>
      <c r="D304" s="137"/>
      <c r="E304" s="75"/>
      <c r="F304" s="23"/>
      <c r="G304" s="23"/>
      <c r="H304" s="23"/>
      <c r="I304" s="23"/>
      <c r="J304" s="23"/>
      <c r="K304" s="119"/>
      <c r="L304" s="23"/>
      <c r="M304" s="23"/>
      <c r="N304" s="23"/>
      <c r="O304" s="23"/>
      <c r="P304" s="23"/>
      <c r="Q304" s="23"/>
      <c r="R304" s="23"/>
      <c r="S304" s="23"/>
      <c r="T304" s="23"/>
      <c r="U304" s="23"/>
      <c r="V304" s="23"/>
      <c r="W304" s="23"/>
      <c r="X304" s="23"/>
      <c r="Y304" s="23"/>
    </row>
    <row r="305" customFormat="false" ht="12" hidden="false" customHeight="true" outlineLevel="0" collapsed="false">
      <c r="B305" s="23"/>
      <c r="C305" s="23"/>
      <c r="D305" s="137"/>
      <c r="E305" s="75"/>
      <c r="F305" s="23"/>
      <c r="G305" s="23"/>
      <c r="H305" s="23"/>
      <c r="I305" s="23"/>
      <c r="J305" s="23"/>
      <c r="K305" s="119"/>
      <c r="L305" s="23"/>
      <c r="M305" s="23"/>
      <c r="N305" s="23"/>
      <c r="O305" s="23"/>
      <c r="P305" s="23"/>
      <c r="Q305" s="23"/>
      <c r="R305" s="23"/>
      <c r="S305" s="23"/>
      <c r="T305" s="23"/>
      <c r="U305" s="23"/>
      <c r="V305" s="23"/>
      <c r="W305" s="23"/>
      <c r="X305" s="23"/>
      <c r="Y305" s="23"/>
    </row>
    <row r="306" customFormat="false" ht="12" hidden="false" customHeight="true" outlineLevel="0" collapsed="false">
      <c r="B306" s="23"/>
      <c r="C306" s="23"/>
      <c r="D306" s="137"/>
      <c r="E306" s="75"/>
      <c r="F306" s="23"/>
      <c r="G306" s="23"/>
      <c r="H306" s="23"/>
      <c r="I306" s="23"/>
      <c r="J306" s="23"/>
      <c r="K306" s="119"/>
      <c r="L306" s="23"/>
      <c r="M306" s="23"/>
      <c r="N306" s="23"/>
      <c r="O306" s="23"/>
      <c r="P306" s="23"/>
      <c r="Q306" s="23"/>
      <c r="R306" s="23"/>
      <c r="S306" s="23"/>
      <c r="T306" s="23"/>
      <c r="U306" s="23"/>
      <c r="V306" s="23"/>
      <c r="W306" s="23"/>
      <c r="X306" s="23"/>
      <c r="Y306" s="23"/>
    </row>
    <row r="307" customFormat="false" ht="12" hidden="false" customHeight="true" outlineLevel="0" collapsed="false">
      <c r="B307" s="23"/>
      <c r="C307" s="23"/>
      <c r="D307" s="137"/>
      <c r="E307" s="75"/>
      <c r="F307" s="23"/>
      <c r="G307" s="23"/>
      <c r="H307" s="23"/>
      <c r="I307" s="23"/>
      <c r="J307" s="23"/>
      <c r="K307" s="119"/>
      <c r="L307" s="23"/>
      <c r="M307" s="23"/>
      <c r="N307" s="23"/>
      <c r="O307" s="23"/>
      <c r="P307" s="23"/>
      <c r="Q307" s="23"/>
      <c r="R307" s="23"/>
      <c r="S307" s="23"/>
      <c r="T307" s="23"/>
      <c r="U307" s="23"/>
      <c r="V307" s="23"/>
      <c r="W307" s="23"/>
      <c r="X307" s="23"/>
      <c r="Y307" s="23"/>
    </row>
    <row r="308" customFormat="false" ht="12" hidden="false" customHeight="true" outlineLevel="0" collapsed="false">
      <c r="B308" s="23"/>
      <c r="C308" s="23"/>
      <c r="D308" s="137"/>
      <c r="E308" s="75"/>
      <c r="F308" s="23"/>
      <c r="G308" s="23"/>
      <c r="H308" s="23"/>
      <c r="I308" s="23"/>
      <c r="J308" s="23"/>
      <c r="K308" s="119"/>
      <c r="L308" s="23"/>
      <c r="M308" s="23"/>
      <c r="N308" s="23"/>
      <c r="O308" s="23"/>
      <c r="P308" s="23"/>
      <c r="Q308" s="23"/>
      <c r="R308" s="23"/>
      <c r="S308" s="23"/>
      <c r="T308" s="23"/>
      <c r="U308" s="23"/>
      <c r="V308" s="23"/>
      <c r="W308" s="23"/>
      <c r="X308" s="23"/>
      <c r="Y308" s="23"/>
    </row>
    <row r="309" customFormat="false" ht="12" hidden="false" customHeight="true" outlineLevel="0" collapsed="false">
      <c r="B309" s="23"/>
      <c r="C309" s="23"/>
      <c r="D309" s="137"/>
      <c r="E309" s="75"/>
      <c r="F309" s="23"/>
      <c r="G309" s="23"/>
      <c r="H309" s="23"/>
      <c r="I309" s="23"/>
      <c r="J309" s="23"/>
      <c r="K309" s="119"/>
      <c r="L309" s="23"/>
      <c r="M309" s="23"/>
      <c r="N309" s="23"/>
      <c r="O309" s="23"/>
      <c r="P309" s="23"/>
      <c r="Q309" s="23"/>
      <c r="R309" s="23"/>
      <c r="S309" s="23"/>
      <c r="T309" s="23"/>
      <c r="U309" s="23"/>
      <c r="V309" s="23"/>
      <c r="W309" s="23"/>
      <c r="X309" s="23"/>
      <c r="Y309" s="23"/>
    </row>
    <row r="310" customFormat="false" ht="12" hidden="false" customHeight="true" outlineLevel="0" collapsed="false">
      <c r="B310" s="23"/>
      <c r="C310" s="23"/>
      <c r="D310" s="137"/>
      <c r="E310" s="75"/>
      <c r="F310" s="23"/>
      <c r="G310" s="23"/>
      <c r="H310" s="23"/>
      <c r="I310" s="23"/>
      <c r="J310" s="23"/>
      <c r="K310" s="119"/>
      <c r="L310" s="23"/>
      <c r="M310" s="23"/>
      <c r="N310" s="23"/>
      <c r="O310" s="23"/>
      <c r="P310" s="23"/>
      <c r="Q310" s="23"/>
      <c r="R310" s="23"/>
      <c r="S310" s="23"/>
      <c r="T310" s="23"/>
      <c r="U310" s="23"/>
      <c r="V310" s="23"/>
      <c r="W310" s="23"/>
      <c r="X310" s="23"/>
      <c r="Y310" s="23"/>
    </row>
    <row r="311" customFormat="false" ht="12" hidden="false" customHeight="true" outlineLevel="0" collapsed="false">
      <c r="B311" s="23"/>
      <c r="C311" s="23"/>
      <c r="D311" s="137"/>
      <c r="E311" s="75"/>
      <c r="F311" s="23"/>
      <c r="G311" s="23"/>
      <c r="H311" s="23"/>
      <c r="I311" s="23"/>
      <c r="J311" s="23"/>
      <c r="K311" s="119"/>
      <c r="L311" s="23"/>
      <c r="M311" s="23"/>
      <c r="N311" s="23"/>
      <c r="O311" s="23"/>
      <c r="P311" s="23"/>
      <c r="Q311" s="23"/>
      <c r="R311" s="23"/>
      <c r="S311" s="23"/>
      <c r="T311" s="23"/>
      <c r="U311" s="23"/>
      <c r="V311" s="23"/>
      <c r="W311" s="23"/>
      <c r="X311" s="23"/>
      <c r="Y311" s="23"/>
    </row>
    <row r="312" customFormat="false" ht="12" hidden="false" customHeight="true" outlineLevel="0" collapsed="false">
      <c r="B312" s="23"/>
      <c r="C312" s="23"/>
      <c r="D312" s="137"/>
      <c r="E312" s="75"/>
      <c r="F312" s="23"/>
      <c r="G312" s="23"/>
      <c r="H312" s="23"/>
      <c r="I312" s="23"/>
      <c r="J312" s="23"/>
      <c r="K312" s="119"/>
      <c r="L312" s="23"/>
      <c r="M312" s="23"/>
      <c r="N312" s="23"/>
      <c r="O312" s="23"/>
      <c r="P312" s="23"/>
      <c r="Q312" s="23"/>
      <c r="R312" s="23"/>
      <c r="S312" s="23"/>
      <c r="T312" s="23"/>
      <c r="U312" s="23"/>
      <c r="V312" s="23"/>
      <c r="W312" s="23"/>
      <c r="X312" s="23"/>
      <c r="Y312" s="23"/>
    </row>
    <row r="313" customFormat="false" ht="12" hidden="false" customHeight="true" outlineLevel="0" collapsed="false">
      <c r="B313" s="23"/>
      <c r="C313" s="23"/>
      <c r="D313" s="137"/>
      <c r="E313" s="75"/>
      <c r="F313" s="23"/>
      <c r="G313" s="23"/>
      <c r="H313" s="23"/>
      <c r="I313" s="23"/>
      <c r="J313" s="23"/>
      <c r="K313" s="119"/>
      <c r="L313" s="23"/>
      <c r="M313" s="23"/>
      <c r="N313" s="23"/>
      <c r="O313" s="23"/>
      <c r="P313" s="23"/>
      <c r="Q313" s="23"/>
      <c r="R313" s="23"/>
      <c r="S313" s="23"/>
      <c r="T313" s="23"/>
      <c r="U313" s="23"/>
      <c r="V313" s="23"/>
      <c r="W313" s="23"/>
      <c r="X313" s="23"/>
      <c r="Y313" s="23"/>
    </row>
    <row r="314" customFormat="false" ht="12" hidden="false" customHeight="true" outlineLevel="0" collapsed="false">
      <c r="B314" s="23"/>
      <c r="C314" s="23"/>
      <c r="D314" s="137"/>
      <c r="E314" s="75"/>
      <c r="F314" s="23"/>
      <c r="G314" s="23"/>
      <c r="H314" s="23"/>
      <c r="I314" s="23"/>
      <c r="J314" s="23"/>
      <c r="K314" s="119"/>
      <c r="L314" s="23"/>
      <c r="M314" s="23"/>
      <c r="N314" s="23"/>
      <c r="O314" s="23"/>
      <c r="P314" s="23"/>
      <c r="Q314" s="23"/>
      <c r="R314" s="23"/>
      <c r="S314" s="23"/>
      <c r="T314" s="23"/>
      <c r="U314" s="23"/>
      <c r="V314" s="23"/>
      <c r="W314" s="23"/>
      <c r="X314" s="23"/>
      <c r="Y314" s="23"/>
    </row>
    <row r="315" customFormat="false" ht="12" hidden="false" customHeight="true" outlineLevel="0" collapsed="false">
      <c r="B315" s="23"/>
      <c r="C315" s="23"/>
      <c r="D315" s="137"/>
      <c r="E315" s="75"/>
      <c r="F315" s="23"/>
      <c r="G315" s="23"/>
      <c r="H315" s="23"/>
      <c r="I315" s="23"/>
      <c r="J315" s="23"/>
      <c r="K315" s="119"/>
      <c r="L315" s="23"/>
      <c r="M315" s="23"/>
      <c r="N315" s="23"/>
      <c r="O315" s="23"/>
      <c r="P315" s="23"/>
      <c r="Q315" s="23"/>
      <c r="R315" s="23"/>
      <c r="S315" s="23"/>
      <c r="T315" s="23"/>
      <c r="U315" s="23"/>
      <c r="V315" s="23"/>
      <c r="W315" s="23"/>
      <c r="X315" s="23"/>
      <c r="Y315" s="23"/>
    </row>
    <row r="316" customFormat="false" ht="12" hidden="false" customHeight="true" outlineLevel="0" collapsed="false">
      <c r="B316" s="23"/>
      <c r="C316" s="23"/>
      <c r="D316" s="137"/>
      <c r="E316" s="75"/>
      <c r="F316" s="23"/>
      <c r="G316" s="23"/>
      <c r="H316" s="23"/>
      <c r="I316" s="23"/>
      <c r="J316" s="23"/>
      <c r="K316" s="119"/>
      <c r="L316" s="23"/>
      <c r="M316" s="23"/>
      <c r="N316" s="23"/>
      <c r="O316" s="23"/>
      <c r="P316" s="23"/>
      <c r="Q316" s="23"/>
      <c r="R316" s="23"/>
      <c r="S316" s="23"/>
      <c r="T316" s="23"/>
      <c r="U316" s="23"/>
      <c r="V316" s="23"/>
      <c r="W316" s="23"/>
      <c r="X316" s="23"/>
      <c r="Y316" s="23"/>
    </row>
    <row r="317" customFormat="false" ht="12" hidden="false" customHeight="true" outlineLevel="0" collapsed="false">
      <c r="B317" s="23"/>
      <c r="C317" s="23"/>
      <c r="D317" s="137"/>
      <c r="E317" s="75"/>
      <c r="F317" s="23"/>
      <c r="G317" s="23"/>
      <c r="H317" s="23"/>
      <c r="I317" s="23"/>
      <c r="J317" s="23"/>
      <c r="K317" s="119"/>
      <c r="L317" s="23"/>
      <c r="M317" s="23"/>
      <c r="N317" s="23"/>
      <c r="O317" s="23"/>
      <c r="P317" s="23"/>
      <c r="Q317" s="23"/>
      <c r="R317" s="23"/>
      <c r="S317" s="23"/>
      <c r="T317" s="23"/>
      <c r="U317" s="23"/>
      <c r="V317" s="23"/>
      <c r="W317" s="23"/>
      <c r="X317" s="23"/>
      <c r="Y317" s="23"/>
    </row>
    <row r="318" customFormat="false" ht="12" hidden="false" customHeight="true" outlineLevel="0" collapsed="false">
      <c r="B318" s="23"/>
      <c r="C318" s="23"/>
      <c r="D318" s="137"/>
      <c r="E318" s="75"/>
      <c r="F318" s="23"/>
      <c r="G318" s="23"/>
      <c r="H318" s="23"/>
      <c r="I318" s="23"/>
      <c r="J318" s="23"/>
      <c r="K318" s="119"/>
      <c r="L318" s="23"/>
      <c r="M318" s="23"/>
      <c r="N318" s="23"/>
      <c r="O318" s="23"/>
      <c r="P318" s="23"/>
      <c r="Q318" s="23"/>
      <c r="R318" s="23"/>
      <c r="S318" s="23"/>
      <c r="T318" s="23"/>
      <c r="U318" s="23"/>
      <c r="V318" s="23"/>
      <c r="W318" s="23"/>
      <c r="X318" s="23"/>
      <c r="Y318" s="23"/>
    </row>
    <row r="319" customFormat="false" ht="12" hidden="false" customHeight="true" outlineLevel="0" collapsed="false">
      <c r="B319" s="23"/>
      <c r="C319" s="23"/>
      <c r="D319" s="137"/>
      <c r="E319" s="75"/>
      <c r="F319" s="23"/>
      <c r="G319" s="23"/>
      <c r="H319" s="23"/>
      <c r="I319" s="23"/>
      <c r="J319" s="23"/>
      <c r="K319" s="119"/>
      <c r="L319" s="23"/>
      <c r="M319" s="23"/>
      <c r="N319" s="23"/>
      <c r="O319" s="23"/>
      <c r="P319" s="23"/>
      <c r="Q319" s="23"/>
      <c r="R319" s="23"/>
      <c r="S319" s="23"/>
      <c r="T319" s="23"/>
      <c r="U319" s="23"/>
      <c r="V319" s="23"/>
      <c r="W319" s="23"/>
      <c r="X319" s="23"/>
      <c r="Y319" s="23"/>
    </row>
    <row r="320" customFormat="false" ht="12" hidden="false" customHeight="true" outlineLevel="0" collapsed="false">
      <c r="B320" s="23"/>
      <c r="C320" s="23"/>
      <c r="D320" s="137"/>
      <c r="E320" s="75"/>
      <c r="F320" s="23"/>
      <c r="G320" s="23"/>
      <c r="H320" s="23"/>
      <c r="I320" s="23"/>
      <c r="J320" s="23"/>
      <c r="K320" s="119"/>
      <c r="L320" s="23"/>
      <c r="M320" s="23"/>
      <c r="N320" s="23"/>
      <c r="O320" s="23"/>
      <c r="P320" s="23"/>
      <c r="Q320" s="23"/>
      <c r="R320" s="23"/>
      <c r="S320" s="23"/>
      <c r="T320" s="23"/>
      <c r="U320" s="23"/>
      <c r="V320" s="23"/>
      <c r="W320" s="23"/>
      <c r="X320" s="23"/>
      <c r="Y320" s="23"/>
    </row>
    <row r="321" customFormat="false" ht="12" hidden="false" customHeight="true" outlineLevel="0" collapsed="false">
      <c r="B321" s="23"/>
      <c r="C321" s="23"/>
      <c r="D321" s="137"/>
      <c r="E321" s="75"/>
      <c r="F321" s="23"/>
      <c r="G321" s="23"/>
      <c r="H321" s="23"/>
      <c r="I321" s="23"/>
      <c r="J321" s="23"/>
      <c r="K321" s="119"/>
      <c r="L321" s="23"/>
      <c r="M321" s="23"/>
      <c r="N321" s="23"/>
      <c r="O321" s="23"/>
      <c r="P321" s="23"/>
      <c r="Q321" s="23"/>
      <c r="R321" s="23"/>
      <c r="S321" s="23"/>
      <c r="T321" s="23"/>
      <c r="U321" s="23"/>
      <c r="V321" s="23"/>
      <c r="W321" s="23"/>
      <c r="X321" s="23"/>
      <c r="Y321" s="23"/>
    </row>
    <row r="322" customFormat="false" ht="12" hidden="false" customHeight="true" outlineLevel="0" collapsed="false">
      <c r="B322" s="23"/>
      <c r="C322" s="23"/>
      <c r="D322" s="137"/>
      <c r="E322" s="75"/>
      <c r="F322" s="23"/>
      <c r="G322" s="23"/>
      <c r="H322" s="23"/>
      <c r="I322" s="23"/>
      <c r="J322" s="23"/>
      <c r="K322" s="23"/>
      <c r="L322" s="23"/>
      <c r="M322" s="23"/>
      <c r="N322" s="23"/>
      <c r="O322" s="23"/>
      <c r="P322" s="23"/>
      <c r="Q322" s="23"/>
      <c r="R322" s="23"/>
      <c r="S322" s="23"/>
      <c r="T322" s="23"/>
      <c r="U322" s="23"/>
      <c r="V322" s="23"/>
      <c r="W322" s="23"/>
      <c r="X322" s="23"/>
      <c r="Y322" s="23"/>
    </row>
    <row r="323" customFormat="false" ht="12" hidden="false" customHeight="true" outlineLevel="0" collapsed="false">
      <c r="B323" s="23"/>
      <c r="C323" s="23"/>
      <c r="D323" s="137"/>
      <c r="E323" s="75"/>
      <c r="F323" s="23"/>
      <c r="G323" s="23"/>
      <c r="H323" s="23"/>
      <c r="I323" s="23"/>
      <c r="J323" s="23"/>
      <c r="K323" s="23"/>
      <c r="L323" s="23"/>
      <c r="M323" s="23"/>
      <c r="N323" s="23"/>
      <c r="O323" s="23"/>
      <c r="P323" s="23"/>
      <c r="Q323" s="23"/>
      <c r="R323" s="23"/>
      <c r="S323" s="23"/>
      <c r="T323" s="23"/>
      <c r="U323" s="23"/>
      <c r="V323" s="23"/>
      <c r="W323" s="23"/>
      <c r="X323" s="23"/>
      <c r="Y323" s="23"/>
    </row>
    <row r="324" customFormat="false" ht="12" hidden="false" customHeight="true" outlineLevel="0" collapsed="false">
      <c r="B324" s="23"/>
      <c r="C324" s="23"/>
      <c r="D324" s="137"/>
      <c r="E324" s="75"/>
      <c r="F324" s="23"/>
      <c r="G324" s="23"/>
      <c r="H324" s="23"/>
      <c r="I324" s="23"/>
      <c r="J324" s="23"/>
      <c r="K324" s="23"/>
      <c r="L324" s="23"/>
      <c r="M324" s="23"/>
      <c r="N324" s="23"/>
      <c r="O324" s="23"/>
      <c r="P324" s="23"/>
      <c r="Q324" s="23"/>
      <c r="R324" s="23"/>
      <c r="S324" s="23"/>
      <c r="T324" s="23"/>
      <c r="U324" s="23"/>
      <c r="V324" s="23"/>
      <c r="W324" s="23"/>
      <c r="X324" s="23"/>
      <c r="Y324" s="23"/>
    </row>
    <row r="325" customFormat="false" ht="12" hidden="false" customHeight="true" outlineLevel="0" collapsed="false">
      <c r="B325" s="23"/>
      <c r="C325" s="23"/>
      <c r="D325" s="137"/>
      <c r="E325" s="75"/>
      <c r="F325" s="23"/>
      <c r="G325" s="23"/>
      <c r="H325" s="23"/>
      <c r="I325" s="23"/>
      <c r="J325" s="23"/>
      <c r="K325" s="23"/>
      <c r="L325" s="23"/>
      <c r="M325" s="23"/>
      <c r="N325" s="23"/>
      <c r="O325" s="23"/>
      <c r="P325" s="23"/>
      <c r="Q325" s="23"/>
      <c r="R325" s="23"/>
      <c r="S325" s="23"/>
      <c r="T325" s="23"/>
      <c r="U325" s="23"/>
      <c r="V325" s="23"/>
      <c r="W325" s="23"/>
      <c r="X325" s="23"/>
      <c r="Y325" s="23"/>
    </row>
    <row r="326" customFormat="false" ht="12" hidden="false" customHeight="true" outlineLevel="0" collapsed="false">
      <c r="B326" s="23"/>
      <c r="C326" s="23"/>
      <c r="D326" s="137"/>
      <c r="E326" s="75"/>
      <c r="F326" s="23"/>
      <c r="G326" s="23"/>
      <c r="H326" s="23"/>
      <c r="I326" s="23"/>
      <c r="J326" s="23"/>
      <c r="K326" s="23"/>
      <c r="L326" s="23"/>
      <c r="M326" s="23"/>
      <c r="N326" s="23"/>
      <c r="O326" s="23"/>
      <c r="P326" s="23"/>
      <c r="Q326" s="23"/>
      <c r="R326" s="23"/>
      <c r="S326" s="23"/>
      <c r="T326" s="23"/>
      <c r="U326" s="23"/>
      <c r="V326" s="23"/>
      <c r="W326" s="23"/>
      <c r="X326" s="23"/>
      <c r="Y326" s="23"/>
    </row>
    <row r="327" customFormat="false" ht="12" hidden="false" customHeight="true" outlineLevel="0" collapsed="false">
      <c r="B327" s="23"/>
      <c r="C327" s="23"/>
      <c r="D327" s="137"/>
      <c r="E327" s="75"/>
      <c r="F327" s="23"/>
      <c r="G327" s="23"/>
      <c r="H327" s="23"/>
      <c r="I327" s="23"/>
      <c r="J327" s="23"/>
      <c r="K327" s="23"/>
      <c r="L327" s="23"/>
      <c r="M327" s="23"/>
      <c r="N327" s="23"/>
      <c r="O327" s="23"/>
      <c r="P327" s="23"/>
      <c r="Q327" s="23"/>
      <c r="R327" s="23"/>
      <c r="S327" s="23"/>
      <c r="T327" s="23"/>
      <c r="U327" s="23"/>
      <c r="V327" s="23"/>
      <c r="W327" s="23"/>
      <c r="X327" s="23"/>
      <c r="Y327" s="23"/>
    </row>
    <row r="328" customFormat="false" ht="12" hidden="false" customHeight="true" outlineLevel="0" collapsed="false">
      <c r="B328" s="23"/>
      <c r="C328" s="23"/>
      <c r="D328" s="137"/>
      <c r="E328" s="75"/>
      <c r="F328" s="23"/>
      <c r="G328" s="23"/>
      <c r="H328" s="23"/>
      <c r="I328" s="23"/>
      <c r="J328" s="23"/>
      <c r="K328" s="23"/>
      <c r="L328" s="23"/>
      <c r="M328" s="23"/>
      <c r="N328" s="23"/>
      <c r="O328" s="23"/>
      <c r="P328" s="23"/>
      <c r="Q328" s="23"/>
      <c r="R328" s="23"/>
      <c r="S328" s="23"/>
      <c r="T328" s="23"/>
      <c r="U328" s="23"/>
      <c r="V328" s="23"/>
      <c r="W328" s="23"/>
      <c r="X328" s="23"/>
      <c r="Y328" s="23"/>
    </row>
    <row r="329" customFormat="false" ht="12" hidden="false" customHeight="true" outlineLevel="0" collapsed="false">
      <c r="B329" s="23"/>
      <c r="C329" s="23"/>
      <c r="D329" s="137"/>
      <c r="E329" s="75"/>
      <c r="F329" s="23"/>
      <c r="G329" s="23"/>
      <c r="H329" s="23"/>
      <c r="I329" s="23"/>
      <c r="J329" s="23"/>
      <c r="K329" s="23"/>
      <c r="L329" s="23"/>
      <c r="M329" s="23"/>
      <c r="N329" s="23"/>
      <c r="O329" s="23"/>
      <c r="P329" s="23"/>
      <c r="Q329" s="23"/>
      <c r="R329" s="23"/>
      <c r="S329" s="23"/>
      <c r="T329" s="23"/>
      <c r="U329" s="23"/>
      <c r="V329" s="23"/>
      <c r="W329" s="23"/>
      <c r="X329" s="23"/>
      <c r="Y329" s="23"/>
    </row>
    <row r="330" customFormat="false" ht="12" hidden="false" customHeight="true" outlineLevel="0" collapsed="false">
      <c r="B330" s="23"/>
      <c r="C330" s="23"/>
      <c r="D330" s="137"/>
      <c r="E330" s="75"/>
      <c r="F330" s="23"/>
      <c r="G330" s="23"/>
      <c r="H330" s="23"/>
      <c r="I330" s="23"/>
      <c r="J330" s="23"/>
      <c r="K330" s="23"/>
      <c r="L330" s="23"/>
      <c r="M330" s="23"/>
      <c r="N330" s="23"/>
      <c r="O330" s="23"/>
      <c r="P330" s="23"/>
      <c r="Q330" s="23"/>
      <c r="R330" s="23"/>
      <c r="S330" s="23"/>
      <c r="T330" s="23"/>
      <c r="U330" s="23"/>
      <c r="V330" s="23"/>
      <c r="W330" s="23"/>
      <c r="X330" s="23"/>
      <c r="Y330" s="23"/>
    </row>
    <row r="331" customFormat="false" ht="12" hidden="false" customHeight="true" outlineLevel="0" collapsed="false">
      <c r="B331" s="23"/>
      <c r="C331" s="23"/>
      <c r="D331" s="137"/>
      <c r="E331" s="75"/>
      <c r="F331" s="23"/>
      <c r="G331" s="23"/>
      <c r="H331" s="23"/>
      <c r="I331" s="23"/>
      <c r="J331" s="23"/>
      <c r="K331" s="23"/>
      <c r="L331" s="23"/>
      <c r="M331" s="23"/>
      <c r="N331" s="23"/>
      <c r="O331" s="23"/>
      <c r="P331" s="23"/>
      <c r="Q331" s="23"/>
      <c r="R331" s="23"/>
      <c r="S331" s="23"/>
      <c r="T331" s="23"/>
      <c r="U331" s="23"/>
      <c r="V331" s="23"/>
      <c r="W331" s="23"/>
      <c r="X331" s="23"/>
      <c r="Y331" s="23"/>
    </row>
    <row r="332" customFormat="false" ht="12" hidden="false" customHeight="true" outlineLevel="0" collapsed="false">
      <c r="B332" s="23"/>
      <c r="C332" s="23"/>
      <c r="D332" s="137"/>
      <c r="E332" s="75"/>
      <c r="F332" s="23"/>
      <c r="G332" s="23"/>
      <c r="H332" s="23"/>
      <c r="I332" s="23"/>
      <c r="J332" s="23"/>
      <c r="K332" s="23"/>
      <c r="L332" s="23"/>
      <c r="M332" s="23"/>
      <c r="N332" s="23"/>
      <c r="O332" s="23"/>
      <c r="P332" s="23"/>
      <c r="Q332" s="23"/>
      <c r="R332" s="23"/>
      <c r="S332" s="23"/>
      <c r="T332" s="23"/>
      <c r="U332" s="23"/>
      <c r="V332" s="23"/>
      <c r="W332" s="23"/>
      <c r="X332" s="23"/>
      <c r="Y332" s="23"/>
    </row>
    <row r="333" customFormat="false" ht="12" hidden="false" customHeight="true" outlineLevel="0" collapsed="false">
      <c r="B333" s="23"/>
      <c r="C333" s="23"/>
      <c r="D333" s="137"/>
      <c r="E333" s="75"/>
      <c r="F333" s="23"/>
      <c r="G333" s="23"/>
      <c r="H333" s="23"/>
      <c r="I333" s="23"/>
      <c r="J333" s="23"/>
      <c r="K333" s="23"/>
      <c r="L333" s="23"/>
      <c r="M333" s="23"/>
      <c r="N333" s="23"/>
      <c r="O333" s="23"/>
      <c r="P333" s="23"/>
      <c r="Q333" s="23"/>
      <c r="R333" s="23"/>
      <c r="S333" s="23"/>
      <c r="T333" s="23"/>
      <c r="U333" s="23"/>
      <c r="V333" s="23"/>
      <c r="W333" s="23"/>
      <c r="X333" s="23"/>
      <c r="Y333" s="23"/>
    </row>
    <row r="334" customFormat="false" ht="12" hidden="false" customHeight="true" outlineLevel="0" collapsed="false">
      <c r="B334" s="23"/>
      <c r="C334" s="23"/>
      <c r="D334" s="137"/>
      <c r="E334" s="75"/>
      <c r="F334" s="23"/>
      <c r="G334" s="23"/>
      <c r="H334" s="23"/>
      <c r="I334" s="23"/>
      <c r="J334" s="23"/>
      <c r="K334" s="23"/>
      <c r="L334" s="23"/>
      <c r="M334" s="23"/>
      <c r="N334" s="23"/>
      <c r="O334" s="23"/>
      <c r="P334" s="23"/>
      <c r="Q334" s="23"/>
      <c r="R334" s="23"/>
      <c r="S334" s="23"/>
      <c r="T334" s="23"/>
      <c r="U334" s="23"/>
      <c r="V334" s="23"/>
      <c r="W334" s="23"/>
      <c r="X334" s="23"/>
      <c r="Y334" s="23"/>
    </row>
    <row r="335" customFormat="false" ht="12" hidden="false" customHeight="true" outlineLevel="0" collapsed="false">
      <c r="B335" s="23"/>
      <c r="C335" s="23"/>
      <c r="D335" s="137"/>
      <c r="E335" s="75"/>
      <c r="F335" s="23"/>
      <c r="G335" s="23"/>
      <c r="H335" s="23"/>
      <c r="I335" s="23"/>
      <c r="J335" s="23"/>
      <c r="K335" s="23"/>
      <c r="L335" s="23"/>
      <c r="M335" s="23"/>
      <c r="N335" s="23"/>
      <c r="O335" s="23"/>
      <c r="P335" s="23"/>
      <c r="Q335" s="23"/>
      <c r="R335" s="23"/>
      <c r="S335" s="23"/>
      <c r="T335" s="23"/>
      <c r="U335" s="23"/>
      <c r="V335" s="23"/>
      <c r="W335" s="23"/>
      <c r="X335" s="23"/>
      <c r="Y335" s="23"/>
    </row>
    <row r="336" customFormat="false" ht="12" hidden="false" customHeight="true" outlineLevel="0" collapsed="false">
      <c r="B336" s="23"/>
      <c r="C336" s="23"/>
      <c r="D336" s="137"/>
      <c r="E336" s="75"/>
      <c r="F336" s="23"/>
      <c r="G336" s="23"/>
      <c r="H336" s="23"/>
      <c r="I336" s="23"/>
      <c r="J336" s="23"/>
      <c r="K336" s="23"/>
      <c r="L336" s="23"/>
      <c r="M336" s="23"/>
      <c r="N336" s="23"/>
      <c r="O336" s="23"/>
      <c r="P336" s="23"/>
      <c r="Q336" s="23"/>
      <c r="R336" s="23"/>
      <c r="S336" s="23"/>
      <c r="T336" s="23"/>
      <c r="U336" s="23"/>
      <c r="V336" s="23"/>
      <c r="W336" s="23"/>
      <c r="X336" s="23"/>
      <c r="Y336" s="23"/>
    </row>
    <row r="337" customFormat="false" ht="12" hidden="false" customHeight="true" outlineLevel="0" collapsed="false">
      <c r="B337" s="23"/>
      <c r="C337" s="23"/>
      <c r="D337" s="137"/>
      <c r="E337" s="75"/>
      <c r="F337" s="23"/>
      <c r="G337" s="23"/>
      <c r="H337" s="23"/>
      <c r="I337" s="23"/>
      <c r="J337" s="23"/>
      <c r="K337" s="23"/>
      <c r="L337" s="23"/>
      <c r="M337" s="23"/>
      <c r="N337" s="23"/>
      <c r="O337" s="23"/>
      <c r="P337" s="23"/>
      <c r="Q337" s="23"/>
      <c r="R337" s="23"/>
      <c r="S337" s="23"/>
      <c r="T337" s="23"/>
      <c r="U337" s="23"/>
      <c r="V337" s="23"/>
      <c r="W337" s="23"/>
      <c r="X337" s="23"/>
      <c r="Y337" s="23"/>
    </row>
    <row r="338" customFormat="false" ht="12" hidden="false" customHeight="true" outlineLevel="0" collapsed="false">
      <c r="B338" s="23"/>
      <c r="C338" s="23"/>
      <c r="D338" s="137"/>
      <c r="E338" s="75"/>
      <c r="F338" s="23"/>
      <c r="G338" s="23"/>
      <c r="H338" s="23"/>
      <c r="I338" s="23"/>
      <c r="J338" s="23"/>
      <c r="K338" s="23"/>
      <c r="L338" s="23"/>
      <c r="M338" s="23"/>
      <c r="N338" s="23"/>
      <c r="O338" s="23"/>
      <c r="P338" s="23"/>
      <c r="Q338" s="23"/>
      <c r="R338" s="23"/>
      <c r="S338" s="23"/>
      <c r="T338" s="23"/>
      <c r="U338" s="23"/>
      <c r="V338" s="23"/>
      <c r="W338" s="23"/>
      <c r="X338" s="23"/>
      <c r="Y338" s="23"/>
    </row>
    <row r="339" customFormat="false" ht="12" hidden="false" customHeight="true" outlineLevel="0" collapsed="false">
      <c r="B339" s="23"/>
      <c r="C339" s="23"/>
      <c r="D339" s="137"/>
      <c r="E339" s="75"/>
      <c r="F339" s="23"/>
      <c r="G339" s="23"/>
      <c r="H339" s="23"/>
      <c r="I339" s="23"/>
      <c r="J339" s="23"/>
      <c r="K339" s="23"/>
      <c r="L339" s="23"/>
      <c r="M339" s="23"/>
      <c r="N339" s="23"/>
      <c r="O339" s="23"/>
      <c r="P339" s="23"/>
      <c r="Q339" s="23"/>
      <c r="R339" s="23"/>
      <c r="S339" s="23"/>
      <c r="T339" s="23"/>
      <c r="U339" s="23"/>
      <c r="V339" s="23"/>
      <c r="W339" s="23"/>
      <c r="X339" s="23"/>
      <c r="Y339" s="23"/>
    </row>
    <row r="340" customFormat="false" ht="12" hidden="false" customHeight="true" outlineLevel="0" collapsed="false">
      <c r="B340" s="23"/>
      <c r="C340" s="23"/>
      <c r="D340" s="137"/>
      <c r="E340" s="75"/>
      <c r="F340" s="23"/>
      <c r="G340" s="23"/>
      <c r="H340" s="23"/>
      <c r="I340" s="23"/>
      <c r="J340" s="23"/>
      <c r="K340" s="23"/>
      <c r="L340" s="23"/>
      <c r="M340" s="23"/>
      <c r="N340" s="23"/>
      <c r="O340" s="23"/>
      <c r="P340" s="23"/>
      <c r="Q340" s="23"/>
      <c r="R340" s="23"/>
      <c r="S340" s="23"/>
      <c r="T340" s="23"/>
      <c r="U340" s="23"/>
      <c r="V340" s="23"/>
      <c r="W340" s="23"/>
      <c r="X340" s="23"/>
      <c r="Y340" s="23"/>
    </row>
    <row r="341" customFormat="false" ht="12" hidden="false" customHeight="true" outlineLevel="0" collapsed="false">
      <c r="B341" s="23"/>
      <c r="C341" s="23"/>
      <c r="D341" s="137"/>
      <c r="E341" s="75"/>
      <c r="F341" s="23"/>
      <c r="G341" s="23"/>
      <c r="H341" s="23"/>
      <c r="I341" s="23"/>
      <c r="J341" s="23"/>
      <c r="K341" s="23"/>
      <c r="L341" s="23"/>
      <c r="M341" s="23"/>
      <c r="N341" s="23"/>
      <c r="O341" s="23"/>
      <c r="P341" s="23"/>
      <c r="Q341" s="23"/>
      <c r="R341" s="23"/>
      <c r="S341" s="23"/>
      <c r="T341" s="23"/>
      <c r="U341" s="23"/>
      <c r="V341" s="23"/>
      <c r="W341" s="23"/>
      <c r="X341" s="23"/>
      <c r="Y341" s="23"/>
    </row>
    <row r="342" customFormat="false" ht="12" hidden="false" customHeight="true" outlineLevel="0" collapsed="false">
      <c r="B342" s="23"/>
      <c r="C342" s="23"/>
      <c r="D342" s="137"/>
      <c r="E342" s="75"/>
      <c r="F342" s="23"/>
      <c r="G342" s="23"/>
      <c r="H342" s="23"/>
      <c r="I342" s="23"/>
      <c r="J342" s="23"/>
      <c r="K342" s="23"/>
      <c r="L342" s="23"/>
      <c r="M342" s="23"/>
      <c r="N342" s="23"/>
      <c r="O342" s="23"/>
      <c r="P342" s="23"/>
      <c r="Q342" s="23"/>
      <c r="R342" s="23"/>
      <c r="S342" s="23"/>
      <c r="T342" s="23"/>
      <c r="U342" s="23"/>
      <c r="V342" s="23"/>
      <c r="W342" s="23"/>
      <c r="X342" s="23"/>
      <c r="Y342" s="23"/>
    </row>
    <row r="343" customFormat="false" ht="12" hidden="false" customHeight="true" outlineLevel="0" collapsed="false">
      <c r="B343" s="23"/>
      <c r="C343" s="23"/>
      <c r="D343" s="137"/>
      <c r="E343" s="75"/>
      <c r="F343" s="23"/>
      <c r="G343" s="23"/>
      <c r="H343" s="23"/>
      <c r="I343" s="23"/>
      <c r="J343" s="23"/>
      <c r="K343" s="23"/>
      <c r="L343" s="23"/>
      <c r="M343" s="23"/>
      <c r="N343" s="23"/>
      <c r="O343" s="23"/>
      <c r="P343" s="23"/>
      <c r="Q343" s="23"/>
      <c r="R343" s="23"/>
      <c r="S343" s="23"/>
      <c r="T343" s="23"/>
      <c r="U343" s="23"/>
      <c r="V343" s="23"/>
      <c r="W343" s="23"/>
      <c r="X343" s="23"/>
      <c r="Y343" s="23"/>
    </row>
    <row r="344" customFormat="false" ht="12" hidden="false" customHeight="true" outlineLevel="0" collapsed="false">
      <c r="B344" s="23"/>
      <c r="C344" s="23"/>
      <c r="D344" s="137"/>
      <c r="E344" s="75"/>
      <c r="F344" s="23"/>
      <c r="G344" s="23"/>
      <c r="H344" s="23"/>
      <c r="I344" s="23"/>
      <c r="J344" s="23"/>
      <c r="K344" s="23"/>
      <c r="L344" s="23"/>
      <c r="M344" s="23"/>
      <c r="N344" s="23"/>
      <c r="O344" s="23"/>
      <c r="P344" s="23"/>
      <c r="Q344" s="23"/>
      <c r="R344" s="23"/>
      <c r="S344" s="23"/>
      <c r="T344" s="23"/>
      <c r="U344" s="23"/>
      <c r="V344" s="23"/>
      <c r="W344" s="23"/>
      <c r="X344" s="23"/>
      <c r="Y344" s="23"/>
    </row>
    <row r="345" customFormat="false" ht="12" hidden="false" customHeight="true" outlineLevel="0" collapsed="false">
      <c r="B345" s="23"/>
      <c r="C345" s="23"/>
      <c r="D345" s="137"/>
      <c r="E345" s="75"/>
      <c r="F345" s="23"/>
      <c r="G345" s="23"/>
      <c r="H345" s="23"/>
      <c r="I345" s="23"/>
      <c r="J345" s="23"/>
      <c r="K345" s="23"/>
      <c r="L345" s="23"/>
      <c r="M345" s="23"/>
      <c r="N345" s="23"/>
      <c r="O345" s="23"/>
      <c r="P345" s="23"/>
      <c r="Q345" s="23"/>
      <c r="R345" s="23"/>
      <c r="S345" s="23"/>
      <c r="T345" s="23"/>
      <c r="U345" s="23"/>
      <c r="V345" s="23"/>
      <c r="W345" s="23"/>
      <c r="X345" s="23"/>
      <c r="Y345" s="23"/>
    </row>
    <row r="346" customFormat="false" ht="12" hidden="false" customHeight="true" outlineLevel="0" collapsed="false">
      <c r="B346" s="23"/>
      <c r="C346" s="23"/>
      <c r="D346" s="137"/>
      <c r="E346" s="75"/>
      <c r="F346" s="23"/>
      <c r="G346" s="23"/>
      <c r="H346" s="23"/>
      <c r="I346" s="23"/>
      <c r="J346" s="23"/>
      <c r="K346" s="23"/>
      <c r="L346" s="23"/>
      <c r="M346" s="23"/>
      <c r="N346" s="23"/>
      <c r="O346" s="23"/>
      <c r="P346" s="23"/>
      <c r="Q346" s="23"/>
      <c r="R346" s="23"/>
      <c r="S346" s="23"/>
      <c r="T346" s="23"/>
      <c r="U346" s="23"/>
      <c r="V346" s="23"/>
      <c r="W346" s="23"/>
      <c r="X346" s="23"/>
      <c r="Y346" s="23"/>
    </row>
    <row r="347" customFormat="false" ht="12" hidden="false" customHeight="true" outlineLevel="0" collapsed="false">
      <c r="B347" s="23"/>
      <c r="C347" s="23"/>
      <c r="D347" s="137"/>
      <c r="E347" s="75"/>
      <c r="F347" s="23"/>
      <c r="G347" s="23"/>
      <c r="H347" s="23"/>
      <c r="I347" s="23"/>
      <c r="J347" s="23"/>
      <c r="K347" s="23"/>
      <c r="L347" s="23"/>
      <c r="M347" s="23"/>
      <c r="N347" s="23"/>
      <c r="O347" s="23"/>
      <c r="P347" s="23"/>
      <c r="Q347" s="23"/>
      <c r="R347" s="23"/>
      <c r="S347" s="23"/>
      <c r="T347" s="23"/>
      <c r="U347" s="23"/>
      <c r="V347" s="23"/>
      <c r="W347" s="23"/>
      <c r="X347" s="23"/>
      <c r="Y347" s="23"/>
    </row>
    <row r="348" customFormat="false" ht="12" hidden="false" customHeight="true" outlineLevel="0" collapsed="false">
      <c r="B348" s="23"/>
      <c r="C348" s="23"/>
      <c r="D348" s="137"/>
      <c r="E348" s="75"/>
      <c r="F348" s="23"/>
      <c r="G348" s="23"/>
      <c r="H348" s="23"/>
      <c r="I348" s="23"/>
      <c r="J348" s="23"/>
      <c r="K348" s="23"/>
      <c r="L348" s="23"/>
      <c r="M348" s="23"/>
      <c r="N348" s="23"/>
      <c r="O348" s="23"/>
      <c r="P348" s="23"/>
      <c r="Q348" s="23"/>
      <c r="R348" s="23"/>
      <c r="S348" s="23"/>
      <c r="T348" s="23"/>
      <c r="U348" s="23"/>
      <c r="V348" s="23"/>
      <c r="W348" s="23"/>
      <c r="X348" s="23"/>
      <c r="Y348" s="23"/>
    </row>
    <row r="349" customFormat="false" ht="12" hidden="false" customHeight="true" outlineLevel="0" collapsed="false">
      <c r="B349" s="23"/>
      <c r="C349" s="23"/>
      <c r="D349" s="137"/>
      <c r="E349" s="75"/>
      <c r="F349" s="23"/>
      <c r="G349" s="23"/>
      <c r="H349" s="23"/>
      <c r="I349" s="23"/>
      <c r="J349" s="23"/>
      <c r="K349" s="23"/>
      <c r="L349" s="23"/>
      <c r="M349" s="23"/>
      <c r="N349" s="23"/>
      <c r="O349" s="23"/>
      <c r="P349" s="23"/>
      <c r="Q349" s="23"/>
      <c r="R349" s="23"/>
      <c r="S349" s="23"/>
      <c r="T349" s="23"/>
      <c r="U349" s="23"/>
      <c r="V349" s="23"/>
      <c r="W349" s="23"/>
      <c r="X349" s="23"/>
      <c r="Y349" s="23"/>
    </row>
    <row r="350" customFormat="false" ht="12" hidden="false" customHeight="true" outlineLevel="0" collapsed="false">
      <c r="B350" s="23"/>
      <c r="C350" s="23"/>
      <c r="D350" s="137"/>
      <c r="E350" s="75"/>
      <c r="F350" s="23"/>
      <c r="G350" s="23"/>
      <c r="H350" s="23"/>
      <c r="I350" s="23"/>
      <c r="J350" s="23"/>
      <c r="K350" s="23"/>
      <c r="L350" s="23"/>
      <c r="M350" s="23"/>
      <c r="N350" s="23"/>
      <c r="O350" s="23"/>
      <c r="P350" s="23"/>
      <c r="Q350" s="23"/>
      <c r="R350" s="23"/>
      <c r="S350" s="23"/>
      <c r="T350" s="23"/>
      <c r="U350" s="23"/>
      <c r="V350" s="23"/>
      <c r="W350" s="23"/>
      <c r="X350" s="23"/>
      <c r="Y350" s="23"/>
    </row>
    <row r="351" customFormat="false" ht="12" hidden="false" customHeight="true" outlineLevel="0" collapsed="false">
      <c r="B351" s="23"/>
      <c r="C351" s="23"/>
      <c r="D351" s="137"/>
      <c r="E351" s="75"/>
      <c r="F351" s="23"/>
      <c r="G351" s="23"/>
      <c r="H351" s="23"/>
      <c r="I351" s="23"/>
      <c r="J351" s="23"/>
      <c r="K351" s="23"/>
      <c r="L351" s="23"/>
      <c r="M351" s="23"/>
      <c r="N351" s="23"/>
      <c r="O351" s="23"/>
      <c r="P351" s="23"/>
      <c r="Q351" s="23"/>
      <c r="R351" s="23"/>
      <c r="S351" s="23"/>
      <c r="T351" s="23"/>
      <c r="U351" s="23"/>
      <c r="V351" s="23"/>
      <c r="W351" s="23"/>
      <c r="X351" s="23"/>
      <c r="Y351" s="23"/>
    </row>
    <row r="352" customFormat="false" ht="12" hidden="false" customHeight="true" outlineLevel="0" collapsed="false">
      <c r="B352" s="23"/>
      <c r="C352" s="23"/>
      <c r="D352" s="137"/>
      <c r="E352" s="75"/>
      <c r="F352" s="23"/>
      <c r="G352" s="23"/>
      <c r="H352" s="23"/>
      <c r="I352" s="23"/>
      <c r="J352" s="23"/>
      <c r="K352" s="23"/>
      <c r="L352" s="23"/>
      <c r="M352" s="23"/>
      <c r="N352" s="23"/>
      <c r="O352" s="23"/>
      <c r="P352" s="23"/>
      <c r="Q352" s="23"/>
      <c r="R352" s="23"/>
      <c r="S352" s="23"/>
      <c r="T352" s="23"/>
      <c r="U352" s="23"/>
      <c r="V352" s="23"/>
      <c r="W352" s="23"/>
      <c r="X352" s="23"/>
      <c r="Y352" s="23"/>
    </row>
    <row r="353" customFormat="false" ht="12" hidden="false" customHeight="true" outlineLevel="0" collapsed="false">
      <c r="B353" s="23"/>
      <c r="C353" s="23"/>
      <c r="D353" s="137"/>
      <c r="E353" s="75"/>
      <c r="F353" s="23"/>
      <c r="G353" s="23"/>
      <c r="H353" s="23"/>
      <c r="I353" s="23"/>
      <c r="J353" s="23"/>
      <c r="K353" s="23"/>
      <c r="L353" s="23"/>
      <c r="M353" s="23"/>
      <c r="N353" s="23"/>
      <c r="O353" s="23"/>
      <c r="P353" s="23"/>
      <c r="Q353" s="23"/>
      <c r="R353" s="23"/>
      <c r="S353" s="23"/>
      <c r="T353" s="23"/>
      <c r="U353" s="23"/>
      <c r="V353" s="23"/>
      <c r="W353" s="23"/>
      <c r="X353" s="23"/>
      <c r="Y353" s="23"/>
    </row>
    <row r="354" customFormat="false" ht="12" hidden="false" customHeight="true" outlineLevel="0" collapsed="false">
      <c r="B354" s="23"/>
      <c r="C354" s="23"/>
      <c r="D354" s="137"/>
      <c r="E354" s="75"/>
      <c r="F354" s="23"/>
      <c r="G354" s="23"/>
      <c r="H354" s="23"/>
      <c r="I354" s="23"/>
      <c r="J354" s="23"/>
      <c r="K354" s="23"/>
      <c r="L354" s="23"/>
      <c r="M354" s="23"/>
      <c r="N354" s="23"/>
      <c r="O354" s="23"/>
      <c r="P354" s="23"/>
      <c r="Q354" s="23"/>
      <c r="R354" s="23"/>
      <c r="S354" s="23"/>
      <c r="T354" s="23"/>
      <c r="U354" s="23"/>
      <c r="V354" s="23"/>
      <c r="W354" s="23"/>
      <c r="X354" s="23"/>
      <c r="Y354" s="23"/>
    </row>
    <row r="355" customFormat="false" ht="12" hidden="false" customHeight="true" outlineLevel="0" collapsed="false">
      <c r="B355" s="23"/>
      <c r="C355" s="23"/>
      <c r="D355" s="137"/>
      <c r="E355" s="75"/>
      <c r="F355" s="23"/>
      <c r="G355" s="23"/>
      <c r="H355" s="23"/>
      <c r="I355" s="23"/>
      <c r="J355" s="23"/>
      <c r="K355" s="23"/>
      <c r="L355" s="23"/>
      <c r="M355" s="23"/>
      <c r="N355" s="23"/>
      <c r="O355" s="23"/>
      <c r="P355" s="23"/>
      <c r="Q355" s="23"/>
      <c r="R355" s="23"/>
      <c r="S355" s="23"/>
      <c r="T355" s="23"/>
      <c r="U355" s="23"/>
      <c r="V355" s="23"/>
      <c r="W355" s="23"/>
      <c r="X355" s="23"/>
      <c r="Y355" s="23"/>
    </row>
    <row r="356" customFormat="false" ht="12" hidden="false" customHeight="true" outlineLevel="0" collapsed="false">
      <c r="B356" s="23"/>
      <c r="C356" s="23"/>
      <c r="D356" s="137"/>
      <c r="E356" s="75"/>
      <c r="F356" s="23"/>
      <c r="G356" s="23"/>
      <c r="H356" s="23"/>
      <c r="I356" s="23"/>
      <c r="J356" s="23"/>
      <c r="K356" s="23"/>
      <c r="L356" s="23"/>
      <c r="M356" s="23"/>
      <c r="N356" s="23"/>
      <c r="O356" s="23"/>
      <c r="P356" s="23"/>
      <c r="Q356" s="23"/>
      <c r="R356" s="23"/>
      <c r="S356" s="23"/>
      <c r="T356" s="23"/>
      <c r="U356" s="23"/>
      <c r="V356" s="23"/>
      <c r="W356" s="23"/>
      <c r="X356" s="23"/>
      <c r="Y356" s="23"/>
    </row>
    <row r="357" customFormat="false" ht="12" hidden="false" customHeight="true" outlineLevel="0" collapsed="false">
      <c r="B357" s="23"/>
      <c r="C357" s="23"/>
      <c r="D357" s="137"/>
      <c r="E357" s="75"/>
      <c r="F357" s="23"/>
      <c r="G357" s="23"/>
      <c r="H357" s="23"/>
      <c r="I357" s="23"/>
      <c r="J357" s="23"/>
      <c r="K357" s="23"/>
      <c r="L357" s="23"/>
      <c r="M357" s="23"/>
      <c r="N357" s="23"/>
      <c r="O357" s="23"/>
      <c r="P357" s="23"/>
      <c r="Q357" s="23"/>
      <c r="R357" s="23"/>
      <c r="S357" s="23"/>
      <c r="T357" s="23"/>
      <c r="U357" s="23"/>
      <c r="V357" s="23"/>
      <c r="W357" s="23"/>
      <c r="X357" s="23"/>
      <c r="Y357" s="23"/>
    </row>
    <row r="358" customFormat="false" ht="12" hidden="false" customHeight="true" outlineLevel="0" collapsed="false">
      <c r="B358" s="23"/>
      <c r="C358" s="23"/>
      <c r="D358" s="137"/>
      <c r="E358" s="75"/>
      <c r="F358" s="23"/>
      <c r="G358" s="23"/>
      <c r="H358" s="23"/>
      <c r="I358" s="23"/>
      <c r="J358" s="23"/>
      <c r="K358" s="23"/>
      <c r="L358" s="23"/>
      <c r="M358" s="23"/>
      <c r="N358" s="23"/>
      <c r="O358" s="23"/>
      <c r="P358" s="23"/>
      <c r="Q358" s="23"/>
      <c r="R358" s="23"/>
      <c r="S358" s="23"/>
      <c r="T358" s="23"/>
      <c r="U358" s="23"/>
      <c r="V358" s="23"/>
      <c r="W358" s="23"/>
      <c r="X358" s="23"/>
      <c r="Y358" s="23"/>
    </row>
    <row r="359" customFormat="false" ht="12" hidden="false" customHeight="true" outlineLevel="0" collapsed="false">
      <c r="B359" s="23"/>
      <c r="C359" s="23"/>
      <c r="D359" s="137"/>
      <c r="E359" s="75"/>
      <c r="F359" s="23"/>
      <c r="G359" s="23"/>
      <c r="H359" s="23"/>
      <c r="I359" s="23"/>
      <c r="J359" s="23"/>
      <c r="K359" s="23"/>
      <c r="L359" s="23"/>
      <c r="M359" s="23"/>
      <c r="N359" s="23"/>
      <c r="O359" s="23"/>
      <c r="P359" s="23"/>
      <c r="Q359" s="23"/>
      <c r="R359" s="23"/>
      <c r="S359" s="23"/>
      <c r="T359" s="23"/>
      <c r="U359" s="23"/>
      <c r="V359" s="23"/>
      <c r="W359" s="23"/>
      <c r="X359" s="23"/>
      <c r="Y359" s="23"/>
    </row>
    <row r="360" customFormat="false" ht="12" hidden="false" customHeight="true" outlineLevel="0" collapsed="false">
      <c r="B360" s="23"/>
      <c r="C360" s="23"/>
      <c r="D360" s="137"/>
      <c r="E360" s="75"/>
      <c r="F360" s="23"/>
      <c r="G360" s="23"/>
      <c r="H360" s="23"/>
      <c r="I360" s="23"/>
      <c r="J360" s="23"/>
      <c r="K360" s="23"/>
      <c r="L360" s="23"/>
      <c r="M360" s="23"/>
      <c r="N360" s="23"/>
      <c r="O360" s="23"/>
      <c r="P360" s="23"/>
      <c r="Q360" s="23"/>
      <c r="R360" s="23"/>
      <c r="S360" s="23"/>
      <c r="T360" s="23"/>
      <c r="U360" s="23"/>
      <c r="V360" s="23"/>
      <c r="W360" s="23"/>
      <c r="X360" s="23"/>
      <c r="Y360" s="23"/>
    </row>
    <row r="361" customFormat="false" ht="12" hidden="false" customHeight="true" outlineLevel="0" collapsed="false">
      <c r="B361" s="23"/>
      <c r="C361" s="23"/>
      <c r="D361" s="137"/>
      <c r="E361" s="75"/>
      <c r="F361" s="23"/>
      <c r="G361" s="23"/>
      <c r="H361" s="23"/>
      <c r="I361" s="23"/>
      <c r="J361" s="23"/>
      <c r="K361" s="23"/>
      <c r="L361" s="23"/>
      <c r="M361" s="23"/>
      <c r="N361" s="23"/>
      <c r="O361" s="23"/>
      <c r="P361" s="23"/>
      <c r="Q361" s="23"/>
      <c r="R361" s="23"/>
      <c r="S361" s="23"/>
      <c r="T361" s="23"/>
      <c r="U361" s="23"/>
      <c r="V361" s="23"/>
      <c r="W361" s="23"/>
      <c r="X361" s="23"/>
      <c r="Y361" s="23"/>
    </row>
    <row r="362" customFormat="false" ht="12" hidden="false" customHeight="true" outlineLevel="0" collapsed="false">
      <c r="B362" s="23"/>
      <c r="C362" s="23"/>
      <c r="D362" s="137"/>
      <c r="E362" s="75"/>
      <c r="F362" s="23"/>
      <c r="G362" s="23"/>
      <c r="H362" s="23"/>
      <c r="I362" s="23"/>
      <c r="J362" s="23"/>
      <c r="K362" s="23"/>
      <c r="L362" s="23"/>
      <c r="M362" s="23"/>
      <c r="N362" s="23"/>
      <c r="O362" s="23"/>
      <c r="P362" s="23"/>
      <c r="Q362" s="23"/>
      <c r="R362" s="23"/>
      <c r="S362" s="23"/>
      <c r="T362" s="23"/>
      <c r="U362" s="23"/>
      <c r="V362" s="23"/>
      <c r="W362" s="23"/>
      <c r="X362" s="23"/>
      <c r="Y362" s="23"/>
    </row>
    <row r="363" customFormat="false" ht="12" hidden="false" customHeight="true" outlineLevel="0" collapsed="false">
      <c r="B363" s="23"/>
      <c r="C363" s="23"/>
      <c r="D363" s="137"/>
      <c r="E363" s="75"/>
      <c r="F363" s="23"/>
      <c r="G363" s="23"/>
      <c r="H363" s="23"/>
      <c r="I363" s="23"/>
      <c r="J363" s="23"/>
      <c r="K363" s="23"/>
      <c r="L363" s="23"/>
      <c r="M363" s="23"/>
      <c r="N363" s="23"/>
      <c r="O363" s="23"/>
      <c r="P363" s="23"/>
      <c r="Q363" s="23"/>
      <c r="R363" s="23"/>
      <c r="S363" s="23"/>
      <c r="T363" s="23"/>
      <c r="U363" s="23"/>
      <c r="V363" s="23"/>
      <c r="W363" s="23"/>
      <c r="X363" s="23"/>
      <c r="Y363" s="23"/>
    </row>
    <row r="364" customFormat="false" ht="12" hidden="false" customHeight="true" outlineLevel="0" collapsed="false">
      <c r="B364" s="23"/>
      <c r="C364" s="23"/>
      <c r="D364" s="137"/>
      <c r="E364" s="75"/>
      <c r="F364" s="23"/>
      <c r="G364" s="23"/>
      <c r="H364" s="23"/>
      <c r="I364" s="23"/>
      <c r="J364" s="23"/>
      <c r="K364" s="23"/>
      <c r="L364" s="23"/>
      <c r="M364" s="23"/>
      <c r="N364" s="23"/>
      <c r="O364" s="23"/>
      <c r="P364" s="23"/>
      <c r="Q364" s="23"/>
      <c r="R364" s="23"/>
      <c r="S364" s="23"/>
      <c r="T364" s="23"/>
      <c r="U364" s="23"/>
      <c r="V364" s="23"/>
      <c r="W364" s="23"/>
      <c r="X364" s="23"/>
      <c r="Y364" s="23"/>
    </row>
    <row r="365" customFormat="false" ht="12" hidden="false" customHeight="true" outlineLevel="0" collapsed="false">
      <c r="B365" s="23"/>
      <c r="C365" s="23"/>
      <c r="D365" s="137"/>
      <c r="E365" s="75"/>
      <c r="F365" s="23"/>
      <c r="G365" s="23"/>
      <c r="H365" s="23"/>
      <c r="I365" s="23"/>
      <c r="J365" s="23"/>
      <c r="K365" s="23"/>
      <c r="L365" s="23"/>
      <c r="M365" s="23"/>
      <c r="N365" s="23"/>
      <c r="O365" s="23"/>
      <c r="P365" s="23"/>
      <c r="Q365" s="23"/>
      <c r="R365" s="23"/>
      <c r="S365" s="23"/>
      <c r="T365" s="23"/>
      <c r="U365" s="23"/>
      <c r="V365" s="23"/>
      <c r="W365" s="23"/>
      <c r="X365" s="23"/>
      <c r="Y365" s="23"/>
    </row>
    <row r="366" customFormat="false" ht="12" hidden="false" customHeight="true" outlineLevel="0" collapsed="false">
      <c r="B366" s="23"/>
      <c r="C366" s="23"/>
      <c r="D366" s="137"/>
      <c r="E366" s="75"/>
      <c r="F366" s="23"/>
      <c r="G366" s="23"/>
      <c r="H366" s="23"/>
      <c r="I366" s="23"/>
      <c r="J366" s="23"/>
      <c r="K366" s="23"/>
      <c r="L366" s="23"/>
      <c r="M366" s="23"/>
      <c r="N366" s="23"/>
      <c r="O366" s="23"/>
      <c r="P366" s="23"/>
      <c r="Q366" s="23"/>
      <c r="R366" s="23"/>
      <c r="S366" s="23"/>
      <c r="T366" s="23"/>
      <c r="U366" s="23"/>
      <c r="V366" s="23"/>
      <c r="W366" s="23"/>
      <c r="X366" s="23"/>
      <c r="Y366" s="23"/>
    </row>
    <row r="367" customFormat="false" ht="12" hidden="false" customHeight="true" outlineLevel="0" collapsed="false">
      <c r="B367" s="23"/>
      <c r="C367" s="23"/>
      <c r="D367" s="137"/>
      <c r="E367" s="75"/>
      <c r="F367" s="23"/>
      <c r="G367" s="23"/>
      <c r="H367" s="23"/>
      <c r="I367" s="23"/>
      <c r="J367" s="23"/>
      <c r="K367" s="23"/>
      <c r="L367" s="23"/>
      <c r="M367" s="23"/>
      <c r="N367" s="23"/>
      <c r="O367" s="23"/>
      <c r="P367" s="23"/>
      <c r="Q367" s="23"/>
      <c r="R367" s="23"/>
      <c r="S367" s="23"/>
      <c r="T367" s="23"/>
      <c r="U367" s="23"/>
      <c r="V367" s="23"/>
      <c r="W367" s="23"/>
      <c r="X367" s="23"/>
      <c r="Y367" s="23"/>
    </row>
    <row r="368" customFormat="false" ht="12" hidden="false" customHeight="true" outlineLevel="0" collapsed="false">
      <c r="B368" s="23"/>
      <c r="C368" s="23"/>
      <c r="D368" s="137"/>
      <c r="E368" s="75"/>
      <c r="F368" s="23"/>
      <c r="G368" s="23"/>
      <c r="H368" s="23"/>
      <c r="I368" s="23"/>
      <c r="J368" s="23"/>
      <c r="K368" s="23"/>
      <c r="L368" s="23"/>
      <c r="M368" s="23"/>
      <c r="N368" s="23"/>
      <c r="O368" s="23"/>
      <c r="P368" s="23"/>
      <c r="Q368" s="23"/>
      <c r="R368" s="23"/>
      <c r="S368" s="23"/>
      <c r="T368" s="23"/>
      <c r="U368" s="23"/>
      <c r="V368" s="23"/>
      <c r="W368" s="23"/>
      <c r="X368" s="23"/>
      <c r="Y368" s="23"/>
    </row>
    <row r="369" customFormat="false" ht="12" hidden="false" customHeight="true" outlineLevel="0" collapsed="false">
      <c r="B369" s="23"/>
      <c r="C369" s="23"/>
      <c r="D369" s="137"/>
      <c r="E369" s="75"/>
      <c r="F369" s="23"/>
      <c r="G369" s="23"/>
      <c r="H369" s="23"/>
      <c r="I369" s="23"/>
      <c r="J369" s="23"/>
      <c r="K369" s="23"/>
      <c r="L369" s="23"/>
      <c r="M369" s="23"/>
      <c r="N369" s="23"/>
      <c r="O369" s="23"/>
      <c r="P369" s="23"/>
      <c r="Q369" s="23"/>
      <c r="R369" s="23"/>
      <c r="S369" s="23"/>
      <c r="T369" s="23"/>
      <c r="U369" s="23"/>
      <c r="V369" s="23"/>
      <c r="W369" s="23"/>
      <c r="X369" s="23"/>
      <c r="Y369" s="23"/>
    </row>
    <row r="370" customFormat="false" ht="12" hidden="false" customHeight="true" outlineLevel="0" collapsed="false">
      <c r="B370" s="23"/>
      <c r="C370" s="23"/>
      <c r="D370" s="137"/>
      <c r="E370" s="75"/>
      <c r="F370" s="23"/>
      <c r="G370" s="23"/>
      <c r="H370" s="23"/>
      <c r="I370" s="23"/>
      <c r="J370" s="23"/>
      <c r="K370" s="23"/>
      <c r="L370" s="23"/>
      <c r="M370" s="23"/>
      <c r="N370" s="23"/>
      <c r="O370" s="23"/>
      <c r="P370" s="23"/>
      <c r="Q370" s="23"/>
      <c r="R370" s="23"/>
      <c r="S370" s="23"/>
      <c r="T370" s="23"/>
      <c r="U370" s="23"/>
      <c r="V370" s="23"/>
      <c r="W370" s="23"/>
      <c r="X370" s="23"/>
      <c r="Y370" s="23"/>
    </row>
    <row r="371" customFormat="false" ht="12" hidden="false" customHeight="true" outlineLevel="0" collapsed="false">
      <c r="B371" s="23"/>
      <c r="C371" s="23"/>
      <c r="D371" s="137"/>
      <c r="E371" s="75"/>
      <c r="F371" s="23"/>
      <c r="G371" s="23"/>
      <c r="H371" s="23"/>
      <c r="I371" s="23"/>
      <c r="J371" s="23"/>
      <c r="K371" s="23"/>
      <c r="L371" s="23"/>
      <c r="M371" s="23"/>
      <c r="N371" s="23"/>
      <c r="O371" s="23"/>
      <c r="P371" s="23"/>
      <c r="Q371" s="23"/>
      <c r="R371" s="23"/>
      <c r="S371" s="23"/>
      <c r="T371" s="23"/>
      <c r="U371" s="23"/>
      <c r="V371" s="23"/>
      <c r="W371" s="23"/>
      <c r="X371" s="23"/>
      <c r="Y371" s="23"/>
    </row>
    <row r="372" customFormat="false" ht="12" hidden="false" customHeight="true" outlineLevel="0" collapsed="false">
      <c r="B372" s="23"/>
      <c r="C372" s="23"/>
      <c r="D372" s="137"/>
      <c r="E372" s="75"/>
      <c r="F372" s="23"/>
      <c r="G372" s="23"/>
      <c r="H372" s="23"/>
      <c r="I372" s="23"/>
      <c r="J372" s="23"/>
      <c r="K372" s="23"/>
      <c r="L372" s="23"/>
      <c r="M372" s="23"/>
      <c r="N372" s="23"/>
      <c r="O372" s="23"/>
      <c r="P372" s="23"/>
      <c r="Q372" s="23"/>
      <c r="R372" s="23"/>
      <c r="S372" s="23"/>
      <c r="T372" s="23"/>
      <c r="U372" s="23"/>
      <c r="V372" s="23"/>
      <c r="W372" s="23"/>
      <c r="X372" s="23"/>
      <c r="Y372" s="23"/>
    </row>
    <row r="373" customFormat="false" ht="12" hidden="false" customHeight="true" outlineLevel="0" collapsed="false">
      <c r="B373" s="23"/>
      <c r="C373" s="23"/>
      <c r="D373" s="137"/>
      <c r="E373" s="75"/>
      <c r="F373" s="23"/>
      <c r="G373" s="23"/>
      <c r="H373" s="23"/>
      <c r="I373" s="23"/>
      <c r="J373" s="23"/>
      <c r="K373" s="23"/>
      <c r="L373" s="23"/>
      <c r="M373" s="23"/>
      <c r="N373" s="23"/>
      <c r="O373" s="23"/>
      <c r="P373" s="23"/>
      <c r="Q373" s="23"/>
      <c r="R373" s="23"/>
      <c r="S373" s="23"/>
      <c r="T373" s="23"/>
      <c r="U373" s="23"/>
      <c r="V373" s="23"/>
      <c r="W373" s="23"/>
      <c r="X373" s="23"/>
      <c r="Y373" s="23"/>
    </row>
    <row r="374" customFormat="false" ht="12" hidden="false" customHeight="true" outlineLevel="0" collapsed="false">
      <c r="B374" s="23"/>
      <c r="C374" s="23"/>
      <c r="D374" s="137"/>
      <c r="E374" s="75"/>
      <c r="F374" s="23"/>
      <c r="G374" s="23"/>
      <c r="H374" s="23"/>
      <c r="I374" s="23"/>
      <c r="J374" s="23"/>
      <c r="K374" s="23"/>
      <c r="L374" s="23"/>
      <c r="M374" s="23"/>
      <c r="N374" s="23"/>
      <c r="O374" s="23"/>
      <c r="P374" s="23"/>
      <c r="Q374" s="23"/>
      <c r="R374" s="23"/>
      <c r="S374" s="23"/>
      <c r="T374" s="23"/>
      <c r="U374" s="23"/>
      <c r="V374" s="23"/>
      <c r="W374" s="23"/>
      <c r="X374" s="23"/>
      <c r="Y374" s="23"/>
    </row>
    <row r="375" customFormat="false" ht="12" hidden="false" customHeight="true" outlineLevel="0" collapsed="false">
      <c r="B375" s="23"/>
      <c r="C375" s="23"/>
      <c r="D375" s="137"/>
      <c r="E375" s="75"/>
      <c r="F375" s="23"/>
      <c r="G375" s="23"/>
      <c r="H375" s="23"/>
      <c r="I375" s="23"/>
      <c r="J375" s="23"/>
      <c r="K375" s="23"/>
      <c r="L375" s="23"/>
      <c r="M375" s="23"/>
      <c r="N375" s="23"/>
      <c r="O375" s="23"/>
      <c r="P375" s="23"/>
      <c r="Q375" s="23"/>
      <c r="R375" s="23"/>
      <c r="S375" s="23"/>
      <c r="T375" s="23"/>
      <c r="U375" s="23"/>
      <c r="V375" s="23"/>
      <c r="W375" s="23"/>
      <c r="X375" s="23"/>
      <c r="Y375" s="23"/>
    </row>
    <row r="376" customFormat="false" ht="12" hidden="false" customHeight="true" outlineLevel="0" collapsed="false">
      <c r="B376" s="23"/>
      <c r="C376" s="23"/>
      <c r="D376" s="137"/>
      <c r="E376" s="75"/>
      <c r="F376" s="23"/>
      <c r="G376" s="23"/>
      <c r="H376" s="23"/>
      <c r="I376" s="23"/>
      <c r="J376" s="23"/>
      <c r="K376" s="23"/>
      <c r="L376" s="23"/>
      <c r="M376" s="23"/>
      <c r="N376" s="23"/>
      <c r="O376" s="23"/>
      <c r="P376" s="23"/>
      <c r="Q376" s="23"/>
      <c r="R376" s="23"/>
      <c r="S376" s="23"/>
      <c r="T376" s="23"/>
      <c r="U376" s="23"/>
      <c r="V376" s="23"/>
      <c r="W376" s="23"/>
      <c r="X376" s="23"/>
      <c r="Y376" s="23"/>
    </row>
    <row r="377" customFormat="false" ht="12" hidden="false" customHeight="true" outlineLevel="0" collapsed="false">
      <c r="B377" s="23"/>
      <c r="C377" s="23"/>
      <c r="D377" s="137"/>
      <c r="E377" s="75"/>
      <c r="F377" s="23"/>
      <c r="G377" s="23"/>
      <c r="H377" s="23"/>
      <c r="I377" s="23"/>
      <c r="J377" s="23"/>
      <c r="K377" s="23"/>
      <c r="L377" s="23"/>
      <c r="M377" s="23"/>
      <c r="N377" s="23"/>
      <c r="O377" s="23"/>
      <c r="P377" s="23"/>
      <c r="Q377" s="23"/>
      <c r="R377" s="23"/>
      <c r="S377" s="23"/>
      <c r="T377" s="23"/>
      <c r="U377" s="23"/>
      <c r="V377" s="23"/>
      <c r="W377" s="23"/>
      <c r="X377" s="23"/>
      <c r="Y377" s="23"/>
    </row>
    <row r="378" customFormat="false" ht="12" hidden="false" customHeight="true" outlineLevel="0" collapsed="false">
      <c r="B378" s="23"/>
      <c r="C378" s="23"/>
      <c r="D378" s="137"/>
      <c r="E378" s="75"/>
      <c r="F378" s="23"/>
      <c r="G378" s="23"/>
      <c r="H378" s="23"/>
      <c r="I378" s="23"/>
      <c r="J378" s="23"/>
      <c r="K378" s="23"/>
      <c r="L378" s="23"/>
      <c r="M378" s="23"/>
      <c r="N378" s="23"/>
      <c r="O378" s="23"/>
      <c r="P378" s="23"/>
      <c r="Q378" s="23"/>
      <c r="R378" s="23"/>
      <c r="S378" s="23"/>
      <c r="T378" s="23"/>
      <c r="U378" s="23"/>
      <c r="V378" s="23"/>
      <c r="W378" s="23"/>
      <c r="X378" s="23"/>
      <c r="Y378" s="23"/>
    </row>
    <row r="379" customFormat="false" ht="12" hidden="false" customHeight="true" outlineLevel="0" collapsed="false">
      <c r="B379" s="23"/>
      <c r="C379" s="23"/>
      <c r="D379" s="137"/>
      <c r="E379" s="75"/>
      <c r="F379" s="23"/>
      <c r="G379" s="23"/>
      <c r="H379" s="23"/>
      <c r="I379" s="23"/>
      <c r="J379" s="23"/>
      <c r="K379" s="23"/>
      <c r="L379" s="23"/>
      <c r="M379" s="23"/>
      <c r="N379" s="23"/>
      <c r="O379" s="23"/>
      <c r="P379" s="23"/>
      <c r="Q379" s="23"/>
      <c r="R379" s="23"/>
      <c r="S379" s="23"/>
      <c r="T379" s="23"/>
      <c r="U379" s="23"/>
      <c r="V379" s="23"/>
      <c r="W379" s="23"/>
      <c r="X379" s="23"/>
      <c r="Y379" s="23"/>
    </row>
    <row r="380" customFormat="false" ht="12" hidden="false" customHeight="true" outlineLevel="0" collapsed="false">
      <c r="B380" s="23"/>
      <c r="C380" s="23"/>
      <c r="D380" s="137"/>
      <c r="E380" s="75"/>
      <c r="F380" s="23"/>
      <c r="G380" s="23"/>
      <c r="H380" s="23"/>
      <c r="I380" s="23"/>
      <c r="J380" s="23"/>
      <c r="K380" s="23"/>
      <c r="L380" s="23"/>
      <c r="M380" s="23"/>
      <c r="N380" s="23"/>
      <c r="O380" s="23"/>
      <c r="P380" s="23"/>
      <c r="Q380" s="23"/>
      <c r="R380" s="23"/>
      <c r="S380" s="23"/>
      <c r="T380" s="23"/>
      <c r="U380" s="23"/>
      <c r="V380" s="23"/>
      <c r="W380" s="23"/>
      <c r="X380" s="23"/>
      <c r="Y380" s="23"/>
    </row>
    <row r="381" customFormat="false" ht="12" hidden="false" customHeight="true" outlineLevel="0" collapsed="false">
      <c r="B381" s="23"/>
      <c r="C381" s="23"/>
      <c r="D381" s="137"/>
      <c r="E381" s="75"/>
      <c r="F381" s="23"/>
      <c r="G381" s="23"/>
      <c r="H381" s="23"/>
      <c r="I381" s="23"/>
      <c r="J381" s="23"/>
      <c r="K381" s="23"/>
      <c r="L381" s="23"/>
      <c r="M381" s="23"/>
      <c r="N381" s="23"/>
      <c r="O381" s="23"/>
      <c r="P381" s="23"/>
      <c r="Q381" s="23"/>
      <c r="R381" s="23"/>
      <c r="S381" s="23"/>
      <c r="T381" s="23"/>
      <c r="U381" s="23"/>
      <c r="V381" s="23"/>
      <c r="W381" s="23"/>
      <c r="X381" s="23"/>
      <c r="Y381" s="23"/>
    </row>
    <row r="382" customFormat="false" ht="12" hidden="false" customHeight="true" outlineLevel="0" collapsed="false">
      <c r="B382" s="23"/>
      <c r="C382" s="23"/>
      <c r="D382" s="137"/>
      <c r="E382" s="75"/>
      <c r="F382" s="23"/>
      <c r="G382" s="23"/>
      <c r="H382" s="23"/>
      <c r="I382" s="23"/>
      <c r="J382" s="23"/>
      <c r="K382" s="23"/>
      <c r="L382" s="23"/>
      <c r="M382" s="23"/>
      <c r="N382" s="23"/>
      <c r="O382" s="23"/>
      <c r="P382" s="23"/>
      <c r="Q382" s="23"/>
      <c r="R382" s="23"/>
      <c r="S382" s="23"/>
      <c r="T382" s="23"/>
      <c r="U382" s="23"/>
      <c r="V382" s="23"/>
      <c r="W382" s="23"/>
      <c r="X382" s="23"/>
      <c r="Y382" s="23"/>
    </row>
    <row r="383" customFormat="false" ht="12" hidden="false" customHeight="true" outlineLevel="0" collapsed="false">
      <c r="B383" s="23"/>
      <c r="C383" s="23"/>
      <c r="D383" s="137"/>
      <c r="E383" s="75"/>
      <c r="F383" s="23"/>
      <c r="G383" s="23"/>
      <c r="H383" s="23"/>
      <c r="I383" s="23"/>
      <c r="J383" s="23"/>
      <c r="K383" s="23"/>
      <c r="L383" s="23"/>
      <c r="M383" s="23"/>
      <c r="N383" s="23"/>
      <c r="O383" s="23"/>
      <c r="P383" s="23"/>
      <c r="Q383" s="23"/>
      <c r="R383" s="23"/>
      <c r="S383" s="23"/>
      <c r="T383" s="23"/>
      <c r="U383" s="23"/>
      <c r="V383" s="23"/>
      <c r="W383" s="23"/>
      <c r="X383" s="23"/>
      <c r="Y383" s="23"/>
    </row>
    <row r="384" customFormat="false" ht="12" hidden="false" customHeight="true" outlineLevel="0" collapsed="false">
      <c r="B384" s="23"/>
      <c r="C384" s="23"/>
      <c r="D384" s="137"/>
      <c r="E384" s="75"/>
      <c r="F384" s="23"/>
      <c r="G384" s="23"/>
      <c r="H384" s="23"/>
      <c r="I384" s="23"/>
      <c r="J384" s="23"/>
      <c r="K384" s="23"/>
      <c r="L384" s="23"/>
      <c r="M384" s="23"/>
      <c r="N384" s="23"/>
      <c r="O384" s="23"/>
      <c r="P384" s="23"/>
      <c r="Q384" s="23"/>
      <c r="R384" s="23"/>
      <c r="S384" s="23"/>
      <c r="T384" s="23"/>
      <c r="U384" s="23"/>
      <c r="V384" s="23"/>
      <c r="W384" s="23"/>
      <c r="X384" s="23"/>
      <c r="Y384" s="23"/>
    </row>
    <row r="385" customFormat="false" ht="12" hidden="false" customHeight="true" outlineLevel="0" collapsed="false">
      <c r="B385" s="23"/>
      <c r="C385" s="23"/>
      <c r="D385" s="137"/>
      <c r="E385" s="75"/>
      <c r="F385" s="23"/>
      <c r="G385" s="23"/>
      <c r="H385" s="23"/>
      <c r="I385" s="23"/>
      <c r="J385" s="23"/>
      <c r="K385" s="23"/>
      <c r="L385" s="23"/>
      <c r="M385" s="23"/>
      <c r="N385" s="23"/>
      <c r="O385" s="23"/>
      <c r="P385" s="23"/>
      <c r="Q385" s="23"/>
      <c r="R385" s="23"/>
      <c r="S385" s="23"/>
      <c r="T385" s="23"/>
      <c r="U385" s="23"/>
      <c r="V385" s="23"/>
      <c r="W385" s="23"/>
      <c r="X385" s="23"/>
      <c r="Y385" s="23"/>
    </row>
    <row r="386" customFormat="false" ht="12" hidden="false" customHeight="true" outlineLevel="0" collapsed="false">
      <c r="B386" s="23"/>
      <c r="C386" s="23"/>
      <c r="D386" s="137"/>
      <c r="E386" s="75"/>
      <c r="F386" s="23"/>
      <c r="G386" s="23"/>
      <c r="H386" s="23"/>
      <c r="I386" s="23"/>
      <c r="J386" s="23"/>
      <c r="K386" s="23"/>
      <c r="L386" s="23"/>
      <c r="M386" s="23"/>
      <c r="N386" s="23"/>
      <c r="O386" s="23"/>
      <c r="P386" s="23"/>
      <c r="Q386" s="23"/>
      <c r="R386" s="23"/>
      <c r="S386" s="23"/>
      <c r="T386" s="23"/>
      <c r="U386" s="23"/>
      <c r="V386" s="23"/>
      <c r="W386" s="23"/>
      <c r="X386" s="23"/>
      <c r="Y386" s="23"/>
    </row>
    <row r="387" customFormat="false" ht="12" hidden="false" customHeight="true" outlineLevel="0" collapsed="false">
      <c r="B387" s="23"/>
      <c r="C387" s="23"/>
      <c r="D387" s="137"/>
      <c r="E387" s="75"/>
      <c r="F387" s="23"/>
      <c r="G387" s="23"/>
      <c r="H387" s="23"/>
      <c r="I387" s="23"/>
      <c r="J387" s="23"/>
      <c r="K387" s="23"/>
      <c r="L387" s="23"/>
      <c r="M387" s="23"/>
      <c r="N387" s="23"/>
      <c r="O387" s="23"/>
      <c r="P387" s="23"/>
      <c r="Q387" s="23"/>
      <c r="R387" s="23"/>
      <c r="S387" s="23"/>
      <c r="T387" s="23"/>
      <c r="U387" s="23"/>
      <c r="V387" s="23"/>
      <c r="W387" s="23"/>
      <c r="X387" s="23"/>
      <c r="Y387" s="23"/>
    </row>
    <row r="388" customFormat="false" ht="12" hidden="false" customHeight="true" outlineLevel="0" collapsed="false">
      <c r="B388" s="23"/>
      <c r="C388" s="23"/>
      <c r="D388" s="137"/>
      <c r="E388" s="75"/>
      <c r="F388" s="23"/>
      <c r="G388" s="23"/>
      <c r="H388" s="23"/>
      <c r="I388" s="23"/>
      <c r="J388" s="23"/>
      <c r="K388" s="23"/>
      <c r="L388" s="23"/>
      <c r="M388" s="23"/>
      <c r="N388" s="23"/>
      <c r="O388" s="23"/>
      <c r="P388" s="23"/>
      <c r="Q388" s="23"/>
      <c r="R388" s="23"/>
      <c r="S388" s="23"/>
      <c r="T388" s="23"/>
      <c r="U388" s="23"/>
      <c r="V388" s="23"/>
      <c r="W388" s="23"/>
      <c r="X388" s="23"/>
      <c r="Y388" s="23"/>
    </row>
    <row r="389" customFormat="false" ht="12" hidden="false" customHeight="true" outlineLevel="0" collapsed="false">
      <c r="B389" s="23"/>
      <c r="C389" s="23"/>
      <c r="D389" s="137"/>
      <c r="E389" s="75"/>
      <c r="F389" s="23"/>
      <c r="G389" s="23"/>
      <c r="H389" s="23"/>
      <c r="I389" s="23"/>
      <c r="J389" s="23"/>
      <c r="K389" s="23"/>
      <c r="L389" s="23"/>
      <c r="M389" s="23"/>
      <c r="N389" s="23"/>
      <c r="O389" s="23"/>
      <c r="P389" s="23"/>
      <c r="Q389" s="23"/>
      <c r="R389" s="23"/>
      <c r="S389" s="23"/>
      <c r="T389" s="23"/>
      <c r="U389" s="23"/>
      <c r="V389" s="23"/>
      <c r="W389" s="23"/>
      <c r="X389" s="23"/>
      <c r="Y389" s="23"/>
    </row>
    <row r="390" customFormat="false" ht="12" hidden="false" customHeight="true" outlineLevel="0" collapsed="false">
      <c r="B390" s="23"/>
      <c r="C390" s="23"/>
      <c r="D390" s="137"/>
      <c r="E390" s="75"/>
      <c r="F390" s="23"/>
      <c r="G390" s="23"/>
      <c r="H390" s="23"/>
      <c r="I390" s="23"/>
      <c r="J390" s="23"/>
      <c r="K390" s="23"/>
      <c r="L390" s="23"/>
      <c r="M390" s="23"/>
      <c r="N390" s="23"/>
      <c r="O390" s="23"/>
      <c r="P390" s="23"/>
      <c r="Q390" s="23"/>
      <c r="R390" s="23"/>
      <c r="S390" s="23"/>
      <c r="T390" s="23"/>
      <c r="U390" s="23"/>
      <c r="V390" s="23"/>
      <c r="W390" s="23"/>
      <c r="X390" s="23"/>
      <c r="Y390" s="23"/>
    </row>
    <row r="391" customFormat="false" ht="12" hidden="false" customHeight="true" outlineLevel="0" collapsed="false">
      <c r="B391" s="23"/>
      <c r="C391" s="23"/>
      <c r="D391" s="137"/>
      <c r="E391" s="75"/>
      <c r="F391" s="23"/>
      <c r="G391" s="23"/>
      <c r="H391" s="23"/>
      <c r="I391" s="23"/>
      <c r="J391" s="23"/>
      <c r="K391" s="23"/>
      <c r="L391" s="23"/>
      <c r="M391" s="23"/>
      <c r="N391" s="23"/>
      <c r="O391" s="23"/>
      <c r="P391" s="23"/>
      <c r="Q391" s="23"/>
      <c r="R391" s="23"/>
      <c r="S391" s="23"/>
      <c r="T391" s="23"/>
      <c r="U391" s="23"/>
      <c r="V391" s="23"/>
      <c r="W391" s="23"/>
      <c r="X391" s="23"/>
      <c r="Y391" s="23"/>
    </row>
    <row r="392" customFormat="false" ht="12" hidden="false" customHeight="true" outlineLevel="0" collapsed="false">
      <c r="B392" s="23"/>
      <c r="C392" s="23"/>
      <c r="D392" s="137"/>
      <c r="E392" s="75"/>
      <c r="F392" s="23"/>
      <c r="G392" s="23"/>
      <c r="H392" s="23"/>
      <c r="I392" s="23"/>
      <c r="J392" s="23"/>
      <c r="K392" s="23"/>
      <c r="L392" s="23"/>
      <c r="M392" s="23"/>
      <c r="N392" s="23"/>
      <c r="O392" s="23"/>
      <c r="P392" s="23"/>
      <c r="Q392" s="23"/>
      <c r="R392" s="23"/>
      <c r="S392" s="23"/>
      <c r="T392" s="23"/>
      <c r="U392" s="23"/>
      <c r="V392" s="23"/>
      <c r="W392" s="23"/>
      <c r="X392" s="23"/>
      <c r="Y392" s="23"/>
    </row>
    <row r="393" customFormat="false" ht="12" hidden="false" customHeight="true" outlineLevel="0" collapsed="false">
      <c r="B393" s="23"/>
      <c r="C393" s="23"/>
      <c r="D393" s="137"/>
      <c r="E393" s="75"/>
      <c r="F393" s="23"/>
      <c r="G393" s="23"/>
      <c r="H393" s="23"/>
      <c r="I393" s="23"/>
      <c r="J393" s="23"/>
      <c r="K393" s="23"/>
      <c r="L393" s="23"/>
      <c r="M393" s="23"/>
      <c r="N393" s="23"/>
      <c r="O393" s="23"/>
      <c r="P393" s="23"/>
      <c r="Q393" s="23"/>
      <c r="R393" s="23"/>
      <c r="S393" s="23"/>
      <c r="T393" s="23"/>
      <c r="U393" s="23"/>
      <c r="V393" s="23"/>
      <c r="W393" s="23"/>
      <c r="X393" s="23"/>
      <c r="Y393" s="23"/>
    </row>
    <row r="394" customFormat="false" ht="12" hidden="false" customHeight="true" outlineLevel="0" collapsed="false">
      <c r="B394" s="23"/>
      <c r="C394" s="23"/>
      <c r="D394" s="137"/>
      <c r="E394" s="75"/>
      <c r="F394" s="23"/>
      <c r="G394" s="23"/>
      <c r="H394" s="23"/>
      <c r="I394" s="23"/>
      <c r="J394" s="23"/>
      <c r="K394" s="23"/>
      <c r="L394" s="23"/>
      <c r="M394" s="23"/>
      <c r="N394" s="23"/>
      <c r="O394" s="23"/>
      <c r="P394" s="23"/>
      <c r="Q394" s="23"/>
      <c r="R394" s="23"/>
      <c r="S394" s="23"/>
      <c r="T394" s="23"/>
      <c r="U394" s="23"/>
      <c r="V394" s="23"/>
      <c r="W394" s="23"/>
      <c r="X394" s="23"/>
      <c r="Y394" s="23"/>
    </row>
    <row r="395" customFormat="false" ht="12" hidden="false" customHeight="true" outlineLevel="0" collapsed="false">
      <c r="B395" s="23"/>
      <c r="C395" s="23"/>
      <c r="D395" s="137"/>
      <c r="E395" s="75"/>
      <c r="F395" s="23"/>
      <c r="G395" s="23"/>
      <c r="H395" s="23"/>
      <c r="I395" s="23"/>
      <c r="J395" s="23"/>
      <c r="K395" s="23"/>
      <c r="L395" s="23"/>
      <c r="M395" s="23"/>
      <c r="N395" s="23"/>
      <c r="O395" s="23"/>
      <c r="P395" s="23"/>
      <c r="Q395" s="23"/>
      <c r="R395" s="23"/>
      <c r="S395" s="23"/>
      <c r="T395" s="23"/>
      <c r="U395" s="23"/>
      <c r="V395" s="23"/>
      <c r="W395" s="23"/>
      <c r="X395" s="23"/>
      <c r="Y395" s="23"/>
    </row>
    <row r="396" customFormat="false" ht="12" hidden="false" customHeight="true" outlineLevel="0" collapsed="false">
      <c r="B396" s="23"/>
      <c r="C396" s="23"/>
      <c r="D396" s="137"/>
      <c r="E396" s="75"/>
      <c r="F396" s="23"/>
      <c r="G396" s="23"/>
      <c r="H396" s="23"/>
      <c r="I396" s="23"/>
      <c r="J396" s="23"/>
      <c r="K396" s="23"/>
      <c r="L396" s="23"/>
      <c r="M396" s="23"/>
      <c r="N396" s="23"/>
      <c r="O396" s="23"/>
      <c r="P396" s="23"/>
      <c r="Q396" s="23"/>
      <c r="R396" s="23"/>
      <c r="S396" s="23"/>
      <c r="T396" s="23"/>
      <c r="U396" s="23"/>
      <c r="V396" s="23"/>
      <c r="W396" s="23"/>
      <c r="X396" s="23"/>
      <c r="Y396" s="23"/>
    </row>
    <row r="397" customFormat="false" ht="12" hidden="false" customHeight="true" outlineLevel="0" collapsed="false">
      <c r="B397" s="23"/>
      <c r="C397" s="23"/>
      <c r="D397" s="137"/>
      <c r="E397" s="75"/>
      <c r="F397" s="23"/>
      <c r="G397" s="23"/>
      <c r="H397" s="23"/>
      <c r="I397" s="23"/>
      <c r="J397" s="23"/>
      <c r="K397" s="23"/>
      <c r="L397" s="23"/>
      <c r="M397" s="23"/>
      <c r="N397" s="23"/>
      <c r="O397" s="23"/>
      <c r="P397" s="23"/>
      <c r="Q397" s="23"/>
      <c r="R397" s="23"/>
      <c r="S397" s="23"/>
      <c r="T397" s="23"/>
      <c r="U397" s="23"/>
      <c r="V397" s="23"/>
      <c r="W397" s="23"/>
      <c r="X397" s="23"/>
      <c r="Y397" s="23"/>
    </row>
    <row r="398" customFormat="false" ht="12" hidden="false" customHeight="true" outlineLevel="0" collapsed="false">
      <c r="B398" s="23"/>
      <c r="C398" s="23"/>
      <c r="D398" s="137"/>
      <c r="E398" s="75"/>
      <c r="F398" s="23"/>
      <c r="G398" s="23"/>
      <c r="H398" s="23"/>
      <c r="I398" s="23"/>
      <c r="J398" s="23"/>
      <c r="K398" s="23"/>
      <c r="L398" s="23"/>
      <c r="M398" s="23"/>
      <c r="N398" s="23"/>
      <c r="O398" s="23"/>
      <c r="P398" s="23"/>
      <c r="Q398" s="23"/>
      <c r="R398" s="23"/>
      <c r="S398" s="23"/>
      <c r="T398" s="23"/>
      <c r="U398" s="23"/>
      <c r="V398" s="23"/>
      <c r="W398" s="23"/>
      <c r="X398" s="23"/>
      <c r="Y398" s="23"/>
    </row>
    <row r="399" customFormat="false" ht="12" hidden="false" customHeight="true" outlineLevel="0" collapsed="false">
      <c r="B399" s="23"/>
      <c r="C399" s="23"/>
      <c r="D399" s="137"/>
      <c r="E399" s="75"/>
      <c r="F399" s="23"/>
      <c r="G399" s="23"/>
      <c r="H399" s="23"/>
      <c r="I399" s="23"/>
      <c r="J399" s="23"/>
      <c r="K399" s="23"/>
      <c r="L399" s="23"/>
      <c r="M399" s="23"/>
      <c r="N399" s="23"/>
      <c r="O399" s="23"/>
      <c r="P399" s="23"/>
      <c r="Q399" s="23"/>
      <c r="R399" s="23"/>
      <c r="S399" s="23"/>
      <c r="T399" s="23"/>
      <c r="U399" s="23"/>
      <c r="V399" s="23"/>
      <c r="W399" s="23"/>
      <c r="X399" s="23"/>
      <c r="Y399" s="23"/>
    </row>
    <row r="400" customFormat="false" ht="12" hidden="false" customHeight="true" outlineLevel="0" collapsed="false">
      <c r="B400" s="23"/>
      <c r="C400" s="23"/>
      <c r="D400" s="137"/>
      <c r="E400" s="75"/>
      <c r="F400" s="23"/>
      <c r="G400" s="23"/>
      <c r="H400" s="23"/>
      <c r="I400" s="23"/>
      <c r="J400" s="23"/>
      <c r="K400" s="23"/>
      <c r="L400" s="23"/>
      <c r="M400" s="23"/>
      <c r="N400" s="23"/>
      <c r="O400" s="23"/>
      <c r="P400" s="23"/>
      <c r="Q400" s="23"/>
      <c r="R400" s="23"/>
      <c r="S400" s="23"/>
      <c r="T400" s="23"/>
      <c r="U400" s="23"/>
      <c r="V400" s="23"/>
      <c r="W400" s="23"/>
      <c r="X400" s="23"/>
      <c r="Y400" s="23"/>
    </row>
    <row r="401" customFormat="false" ht="12" hidden="false" customHeight="true" outlineLevel="0" collapsed="false">
      <c r="B401" s="23"/>
      <c r="C401" s="23"/>
      <c r="D401" s="137"/>
      <c r="E401" s="75"/>
      <c r="F401" s="23"/>
      <c r="G401" s="23"/>
      <c r="H401" s="23"/>
      <c r="I401" s="23"/>
      <c r="J401" s="23"/>
      <c r="K401" s="23"/>
      <c r="L401" s="23"/>
      <c r="M401" s="23"/>
      <c r="N401" s="23"/>
      <c r="O401" s="23"/>
      <c r="P401" s="23"/>
      <c r="Q401" s="23"/>
      <c r="R401" s="23"/>
      <c r="S401" s="23"/>
      <c r="T401" s="23"/>
      <c r="U401" s="23"/>
      <c r="V401" s="23"/>
      <c r="W401" s="23"/>
      <c r="X401" s="23"/>
      <c r="Y401" s="23"/>
    </row>
    <row r="402" customFormat="false" ht="12" hidden="false" customHeight="true" outlineLevel="0" collapsed="false">
      <c r="B402" s="23"/>
      <c r="C402" s="23"/>
      <c r="D402" s="137"/>
      <c r="E402" s="75"/>
      <c r="F402" s="23"/>
      <c r="G402" s="23"/>
      <c r="H402" s="23"/>
      <c r="I402" s="23"/>
      <c r="J402" s="23"/>
      <c r="K402" s="23"/>
      <c r="L402" s="23"/>
      <c r="M402" s="23"/>
      <c r="N402" s="23"/>
      <c r="O402" s="23"/>
      <c r="P402" s="23"/>
      <c r="Q402" s="23"/>
      <c r="R402" s="23"/>
      <c r="S402" s="23"/>
      <c r="T402" s="23"/>
      <c r="U402" s="23"/>
      <c r="V402" s="23"/>
      <c r="W402" s="23"/>
      <c r="X402" s="23"/>
      <c r="Y402" s="23"/>
    </row>
    <row r="403" customFormat="false" ht="12" hidden="false" customHeight="true" outlineLevel="0" collapsed="false">
      <c r="B403" s="23"/>
      <c r="C403" s="23"/>
      <c r="D403" s="137"/>
      <c r="E403" s="75"/>
      <c r="F403" s="23"/>
      <c r="G403" s="23"/>
      <c r="H403" s="23"/>
      <c r="I403" s="23"/>
      <c r="J403" s="23"/>
      <c r="K403" s="23"/>
      <c r="L403" s="23"/>
      <c r="M403" s="23"/>
      <c r="N403" s="23"/>
      <c r="O403" s="23"/>
      <c r="P403" s="23"/>
      <c r="Q403" s="23"/>
      <c r="R403" s="23"/>
      <c r="S403" s="23"/>
      <c r="T403" s="23"/>
      <c r="U403" s="23"/>
      <c r="V403" s="23"/>
      <c r="W403" s="23"/>
      <c r="X403" s="23"/>
      <c r="Y403" s="23"/>
    </row>
    <row r="404" customFormat="false" ht="12" hidden="false" customHeight="true" outlineLevel="0" collapsed="false">
      <c r="B404" s="23"/>
      <c r="C404" s="23"/>
      <c r="D404" s="137"/>
      <c r="E404" s="75"/>
      <c r="F404" s="23"/>
      <c r="G404" s="23"/>
      <c r="H404" s="23"/>
      <c r="I404" s="23"/>
      <c r="J404" s="23"/>
      <c r="K404" s="23"/>
      <c r="L404" s="23"/>
      <c r="M404" s="23"/>
      <c r="N404" s="23"/>
      <c r="O404" s="23"/>
      <c r="P404" s="23"/>
      <c r="Q404" s="23"/>
      <c r="R404" s="23"/>
      <c r="S404" s="23"/>
      <c r="T404" s="23"/>
      <c r="U404" s="23"/>
      <c r="V404" s="23"/>
      <c r="W404" s="23"/>
      <c r="X404" s="23"/>
      <c r="Y404" s="23"/>
    </row>
    <row r="405" customFormat="false" ht="12" hidden="false" customHeight="true" outlineLevel="0" collapsed="false">
      <c r="B405" s="23"/>
      <c r="C405" s="23"/>
      <c r="D405" s="137"/>
      <c r="E405" s="75"/>
      <c r="F405" s="23"/>
      <c r="G405" s="23"/>
      <c r="H405" s="23"/>
      <c r="I405" s="23"/>
      <c r="J405" s="23"/>
      <c r="K405" s="23"/>
      <c r="L405" s="23"/>
      <c r="M405" s="23"/>
      <c r="N405" s="23"/>
      <c r="O405" s="23"/>
      <c r="P405" s="23"/>
      <c r="Q405" s="23"/>
      <c r="R405" s="23"/>
      <c r="S405" s="23"/>
      <c r="T405" s="23"/>
      <c r="U405" s="23"/>
      <c r="V405" s="23"/>
      <c r="W405" s="23"/>
      <c r="X405" s="23"/>
      <c r="Y405" s="23"/>
    </row>
    <row r="406" customFormat="false" ht="12" hidden="false" customHeight="true" outlineLevel="0" collapsed="false">
      <c r="B406" s="23"/>
      <c r="C406" s="23"/>
      <c r="D406" s="137"/>
      <c r="E406" s="75"/>
      <c r="F406" s="23"/>
      <c r="G406" s="23"/>
      <c r="H406" s="23"/>
      <c r="I406" s="23"/>
      <c r="J406" s="23"/>
      <c r="K406" s="23"/>
      <c r="L406" s="23"/>
      <c r="M406" s="23"/>
      <c r="N406" s="23"/>
      <c r="O406" s="23"/>
      <c r="P406" s="23"/>
      <c r="Q406" s="23"/>
      <c r="R406" s="23"/>
      <c r="S406" s="23"/>
      <c r="T406" s="23"/>
      <c r="U406" s="23"/>
      <c r="V406" s="23"/>
      <c r="W406" s="23"/>
      <c r="X406" s="23"/>
      <c r="Y406" s="23"/>
    </row>
    <row r="407" customFormat="false" ht="12" hidden="false" customHeight="true" outlineLevel="0" collapsed="false">
      <c r="B407" s="23"/>
      <c r="C407" s="23"/>
      <c r="D407" s="137"/>
      <c r="E407" s="75"/>
      <c r="F407" s="23"/>
      <c r="G407" s="23"/>
      <c r="H407" s="23"/>
      <c r="I407" s="23"/>
      <c r="J407" s="23"/>
      <c r="K407" s="23"/>
      <c r="L407" s="23"/>
      <c r="M407" s="23"/>
      <c r="N407" s="23"/>
      <c r="O407" s="23"/>
      <c r="P407" s="23"/>
      <c r="Q407" s="23"/>
      <c r="R407" s="23"/>
      <c r="S407" s="23"/>
      <c r="T407" s="23"/>
      <c r="U407" s="23"/>
      <c r="V407" s="23"/>
      <c r="W407" s="23"/>
      <c r="X407" s="23"/>
      <c r="Y407" s="23"/>
    </row>
    <row r="408" customFormat="false" ht="12" hidden="false" customHeight="true" outlineLevel="0" collapsed="false">
      <c r="B408" s="23"/>
      <c r="C408" s="23"/>
      <c r="D408" s="137"/>
      <c r="E408" s="75"/>
      <c r="F408" s="23"/>
      <c r="G408" s="23"/>
      <c r="H408" s="23"/>
      <c r="I408" s="23"/>
      <c r="J408" s="23"/>
      <c r="K408" s="23"/>
      <c r="L408" s="23"/>
      <c r="M408" s="23"/>
      <c r="N408" s="23"/>
      <c r="O408" s="23"/>
      <c r="P408" s="23"/>
      <c r="Q408" s="23"/>
      <c r="R408" s="23"/>
      <c r="S408" s="23"/>
      <c r="T408" s="23"/>
      <c r="U408" s="23"/>
      <c r="V408" s="23"/>
      <c r="W408" s="23"/>
      <c r="X408" s="23"/>
      <c r="Y408" s="23"/>
    </row>
    <row r="409" customFormat="false" ht="12" hidden="false" customHeight="true" outlineLevel="0" collapsed="false">
      <c r="B409" s="23"/>
      <c r="C409" s="23"/>
      <c r="D409" s="137"/>
      <c r="E409" s="75"/>
      <c r="F409" s="23"/>
      <c r="G409" s="23"/>
      <c r="H409" s="23"/>
      <c r="I409" s="23"/>
      <c r="J409" s="23"/>
      <c r="K409" s="23"/>
      <c r="L409" s="23"/>
      <c r="M409" s="23"/>
      <c r="N409" s="23"/>
      <c r="O409" s="23"/>
      <c r="P409" s="23"/>
      <c r="Q409" s="23"/>
      <c r="R409" s="23"/>
      <c r="S409" s="23"/>
      <c r="T409" s="23"/>
      <c r="U409" s="23"/>
      <c r="V409" s="23"/>
      <c r="W409" s="23"/>
      <c r="X409" s="23"/>
      <c r="Y409" s="23"/>
    </row>
    <row r="410" customFormat="false" ht="12" hidden="false" customHeight="true" outlineLevel="0" collapsed="false">
      <c r="B410" s="23"/>
      <c r="C410" s="23"/>
      <c r="D410" s="137"/>
      <c r="E410" s="75"/>
      <c r="F410" s="23"/>
      <c r="G410" s="23"/>
      <c r="H410" s="23"/>
      <c r="I410" s="23"/>
      <c r="J410" s="23"/>
      <c r="K410" s="23"/>
      <c r="L410" s="23"/>
      <c r="M410" s="23"/>
      <c r="N410" s="23"/>
      <c r="O410" s="23"/>
      <c r="P410" s="23"/>
      <c r="Q410" s="23"/>
      <c r="R410" s="23"/>
      <c r="S410" s="23"/>
      <c r="T410" s="23"/>
      <c r="U410" s="23"/>
      <c r="V410" s="23"/>
      <c r="W410" s="23"/>
      <c r="X410" s="23"/>
      <c r="Y410" s="23"/>
    </row>
    <row r="411" customFormat="false" ht="12" hidden="false" customHeight="true" outlineLevel="0" collapsed="false">
      <c r="B411" s="23"/>
      <c r="C411" s="23"/>
      <c r="D411" s="137"/>
      <c r="E411" s="75"/>
      <c r="F411" s="23"/>
      <c r="G411" s="23"/>
      <c r="H411" s="23"/>
      <c r="I411" s="23"/>
      <c r="J411" s="23"/>
      <c r="K411" s="23"/>
      <c r="L411" s="23"/>
      <c r="M411" s="23"/>
      <c r="N411" s="23"/>
      <c r="O411" s="23"/>
      <c r="P411" s="23"/>
      <c r="Q411" s="23"/>
      <c r="R411" s="23"/>
      <c r="S411" s="23"/>
      <c r="T411" s="23"/>
      <c r="U411" s="23"/>
      <c r="V411" s="23"/>
      <c r="W411" s="23"/>
      <c r="X411" s="23"/>
      <c r="Y411" s="23"/>
    </row>
    <row r="412" customFormat="false" ht="12" hidden="false" customHeight="true" outlineLevel="0" collapsed="false">
      <c r="B412" s="23"/>
      <c r="C412" s="23"/>
      <c r="D412" s="137"/>
      <c r="E412" s="75"/>
      <c r="F412" s="23"/>
      <c r="G412" s="23"/>
      <c r="H412" s="23"/>
      <c r="I412" s="23"/>
      <c r="J412" s="23"/>
      <c r="K412" s="23"/>
      <c r="L412" s="23"/>
      <c r="M412" s="23"/>
      <c r="N412" s="23"/>
      <c r="O412" s="23"/>
      <c r="P412" s="23"/>
      <c r="Q412" s="23"/>
      <c r="R412" s="23"/>
      <c r="S412" s="23"/>
      <c r="T412" s="23"/>
      <c r="U412" s="23"/>
      <c r="V412" s="23"/>
      <c r="W412" s="23"/>
      <c r="X412" s="23"/>
      <c r="Y412" s="23"/>
    </row>
    <row r="413" customFormat="false" ht="12" hidden="false" customHeight="true" outlineLevel="0" collapsed="false">
      <c r="B413" s="23"/>
      <c r="C413" s="23"/>
      <c r="D413" s="137"/>
      <c r="E413" s="75"/>
      <c r="F413" s="23"/>
      <c r="G413" s="23"/>
      <c r="H413" s="23"/>
      <c r="I413" s="23"/>
      <c r="J413" s="23"/>
      <c r="K413" s="23"/>
      <c r="L413" s="23"/>
      <c r="M413" s="23"/>
      <c r="N413" s="23"/>
      <c r="O413" s="23"/>
      <c r="P413" s="23"/>
      <c r="Q413" s="23"/>
      <c r="R413" s="23"/>
      <c r="S413" s="23"/>
      <c r="T413" s="23"/>
      <c r="U413" s="23"/>
      <c r="V413" s="23"/>
      <c r="W413" s="23"/>
      <c r="X413" s="23"/>
      <c r="Y413" s="23"/>
    </row>
    <row r="414" customFormat="false" ht="12" hidden="false" customHeight="true" outlineLevel="0" collapsed="false">
      <c r="B414" s="23"/>
      <c r="C414" s="23"/>
      <c r="D414" s="137"/>
      <c r="E414" s="75"/>
      <c r="F414" s="23"/>
      <c r="G414" s="23"/>
      <c r="H414" s="23"/>
      <c r="I414" s="23"/>
      <c r="J414" s="23"/>
      <c r="K414" s="23"/>
      <c r="L414" s="23"/>
      <c r="M414" s="23"/>
      <c r="N414" s="23"/>
      <c r="O414" s="23"/>
      <c r="P414" s="23"/>
      <c r="Q414" s="23"/>
      <c r="R414" s="23"/>
      <c r="S414" s="23"/>
      <c r="T414" s="23"/>
      <c r="U414" s="23"/>
      <c r="V414" s="23"/>
      <c r="W414" s="23"/>
      <c r="X414" s="23"/>
      <c r="Y414" s="23"/>
    </row>
    <row r="415" customFormat="false" ht="12" hidden="false" customHeight="true" outlineLevel="0" collapsed="false">
      <c r="B415" s="23"/>
      <c r="C415" s="23"/>
      <c r="D415" s="137"/>
      <c r="E415" s="75"/>
      <c r="F415" s="23"/>
      <c r="G415" s="23"/>
      <c r="H415" s="23"/>
      <c r="I415" s="23"/>
      <c r="J415" s="23"/>
      <c r="K415" s="23"/>
      <c r="L415" s="23"/>
      <c r="M415" s="23"/>
      <c r="N415" s="23"/>
      <c r="O415" s="23"/>
      <c r="P415" s="23"/>
      <c r="Q415" s="23"/>
      <c r="R415" s="23"/>
      <c r="S415" s="23"/>
      <c r="T415" s="23"/>
      <c r="U415" s="23"/>
      <c r="V415" s="23"/>
      <c r="W415" s="23"/>
      <c r="X415" s="23"/>
      <c r="Y415" s="23"/>
    </row>
    <row r="416" customFormat="false" ht="12" hidden="false" customHeight="true" outlineLevel="0" collapsed="false">
      <c r="B416" s="23"/>
      <c r="C416" s="23"/>
      <c r="D416" s="137"/>
      <c r="E416" s="75"/>
      <c r="F416" s="23"/>
      <c r="G416" s="23"/>
      <c r="H416" s="23"/>
      <c r="I416" s="23"/>
      <c r="J416" s="23"/>
      <c r="K416" s="23"/>
      <c r="L416" s="23"/>
      <c r="M416" s="23"/>
      <c r="N416" s="23"/>
      <c r="O416" s="23"/>
      <c r="P416" s="23"/>
      <c r="Q416" s="23"/>
      <c r="R416" s="23"/>
      <c r="S416" s="23"/>
      <c r="T416" s="23"/>
      <c r="U416" s="23"/>
      <c r="V416" s="23"/>
      <c r="W416" s="23"/>
      <c r="X416" s="23"/>
      <c r="Y416" s="23"/>
    </row>
    <row r="417" customFormat="false" ht="12" hidden="false" customHeight="true" outlineLevel="0" collapsed="false">
      <c r="B417" s="23"/>
      <c r="C417" s="23"/>
      <c r="D417" s="137"/>
      <c r="E417" s="75"/>
      <c r="F417" s="23"/>
      <c r="G417" s="23"/>
      <c r="H417" s="23"/>
      <c r="I417" s="23"/>
      <c r="J417" s="23"/>
      <c r="K417" s="23"/>
      <c r="L417" s="23"/>
      <c r="M417" s="23"/>
      <c r="N417" s="23"/>
      <c r="O417" s="23"/>
      <c r="P417" s="23"/>
      <c r="Q417" s="23"/>
      <c r="R417" s="23"/>
      <c r="S417" s="23"/>
      <c r="T417" s="23"/>
      <c r="U417" s="23"/>
      <c r="V417" s="23"/>
      <c r="W417" s="23"/>
      <c r="X417" s="23"/>
      <c r="Y417" s="23"/>
    </row>
    <row r="418" customFormat="false" ht="12" hidden="false" customHeight="true" outlineLevel="0" collapsed="false">
      <c r="B418" s="23"/>
      <c r="C418" s="23"/>
      <c r="D418" s="137"/>
      <c r="E418" s="75"/>
      <c r="F418" s="23"/>
      <c r="G418" s="23"/>
      <c r="H418" s="23"/>
      <c r="I418" s="23"/>
      <c r="J418" s="23"/>
      <c r="K418" s="23"/>
      <c r="L418" s="23"/>
      <c r="M418" s="23"/>
      <c r="N418" s="23"/>
      <c r="O418" s="23"/>
      <c r="P418" s="23"/>
      <c r="Q418" s="23"/>
      <c r="R418" s="23"/>
      <c r="S418" s="23"/>
      <c r="T418" s="23"/>
      <c r="U418" s="23"/>
      <c r="V418" s="23"/>
      <c r="W418" s="23"/>
      <c r="X418" s="23"/>
      <c r="Y418" s="23"/>
    </row>
    <row r="419" customFormat="false" ht="12" hidden="false" customHeight="true" outlineLevel="0" collapsed="false">
      <c r="B419" s="23"/>
      <c r="C419" s="23"/>
      <c r="D419" s="137"/>
      <c r="E419" s="75"/>
      <c r="F419" s="23"/>
      <c r="G419" s="23"/>
      <c r="H419" s="23"/>
      <c r="I419" s="23"/>
      <c r="J419" s="23"/>
      <c r="K419" s="23"/>
      <c r="L419" s="23"/>
      <c r="M419" s="23"/>
      <c r="N419" s="23"/>
      <c r="O419" s="23"/>
      <c r="P419" s="23"/>
      <c r="Q419" s="23"/>
      <c r="R419" s="23"/>
      <c r="S419" s="23"/>
      <c r="T419" s="23"/>
      <c r="U419" s="23"/>
      <c r="V419" s="23"/>
      <c r="W419" s="23"/>
      <c r="X419" s="23"/>
      <c r="Y419" s="23"/>
    </row>
    <row r="420" customFormat="false" ht="12" hidden="false" customHeight="true" outlineLevel="0" collapsed="false">
      <c r="B420" s="23"/>
      <c r="C420" s="23"/>
      <c r="D420" s="137"/>
      <c r="E420" s="75"/>
      <c r="F420" s="23"/>
      <c r="G420" s="23"/>
      <c r="H420" s="23"/>
      <c r="I420" s="23"/>
      <c r="J420" s="23"/>
      <c r="K420" s="23"/>
      <c r="L420" s="23"/>
      <c r="M420" s="23"/>
      <c r="N420" s="23"/>
      <c r="O420" s="23"/>
      <c r="P420" s="23"/>
      <c r="Q420" s="23"/>
      <c r="R420" s="23"/>
      <c r="S420" s="23"/>
      <c r="T420" s="23"/>
      <c r="U420" s="23"/>
      <c r="V420" s="23"/>
      <c r="W420" s="23"/>
      <c r="X420" s="23"/>
      <c r="Y420" s="23"/>
    </row>
    <row r="421" customFormat="false" ht="12" hidden="false" customHeight="true" outlineLevel="0" collapsed="false">
      <c r="B421" s="23"/>
      <c r="C421" s="23"/>
      <c r="D421" s="137"/>
      <c r="E421" s="75"/>
      <c r="F421" s="23"/>
      <c r="G421" s="23"/>
      <c r="H421" s="23"/>
      <c r="I421" s="23"/>
      <c r="J421" s="23"/>
      <c r="K421" s="23"/>
      <c r="L421" s="23"/>
      <c r="M421" s="23"/>
      <c r="N421" s="23"/>
      <c r="O421" s="23"/>
      <c r="P421" s="23"/>
      <c r="Q421" s="23"/>
      <c r="R421" s="23"/>
      <c r="S421" s="23"/>
      <c r="T421" s="23"/>
      <c r="U421" s="23"/>
      <c r="V421" s="23"/>
      <c r="W421" s="23"/>
      <c r="X421" s="23"/>
      <c r="Y421" s="23"/>
    </row>
    <row r="422" customFormat="false" ht="12" hidden="false" customHeight="true" outlineLevel="0" collapsed="false">
      <c r="B422" s="23"/>
      <c r="C422" s="23"/>
      <c r="D422" s="137"/>
      <c r="E422" s="75"/>
      <c r="F422" s="23"/>
      <c r="G422" s="23"/>
      <c r="H422" s="23"/>
      <c r="I422" s="23"/>
      <c r="J422" s="23"/>
      <c r="K422" s="23"/>
      <c r="L422" s="23"/>
      <c r="M422" s="23"/>
      <c r="N422" s="23"/>
      <c r="O422" s="23"/>
      <c r="P422" s="23"/>
      <c r="Q422" s="23"/>
      <c r="R422" s="23"/>
      <c r="S422" s="23"/>
      <c r="T422" s="23"/>
      <c r="U422" s="23"/>
      <c r="V422" s="23"/>
      <c r="W422" s="23"/>
      <c r="X422" s="23"/>
      <c r="Y422" s="23"/>
    </row>
    <row r="423" customFormat="false" ht="12" hidden="false" customHeight="true" outlineLevel="0" collapsed="false">
      <c r="B423" s="23"/>
      <c r="C423" s="23"/>
      <c r="D423" s="137"/>
      <c r="E423" s="75"/>
      <c r="F423" s="23"/>
      <c r="G423" s="23"/>
      <c r="H423" s="23"/>
      <c r="I423" s="23"/>
      <c r="J423" s="23"/>
      <c r="K423" s="23"/>
      <c r="L423" s="23"/>
      <c r="M423" s="23"/>
      <c r="N423" s="23"/>
      <c r="O423" s="23"/>
      <c r="P423" s="23"/>
      <c r="Q423" s="23"/>
      <c r="R423" s="23"/>
      <c r="S423" s="23"/>
      <c r="T423" s="23"/>
      <c r="U423" s="23"/>
      <c r="V423" s="23"/>
      <c r="W423" s="23"/>
      <c r="X423" s="23"/>
      <c r="Y423" s="23"/>
    </row>
    <row r="424" customFormat="false" ht="12" hidden="false" customHeight="true" outlineLevel="0" collapsed="false">
      <c r="B424" s="23"/>
      <c r="C424" s="23"/>
      <c r="D424" s="137"/>
      <c r="E424" s="75"/>
      <c r="F424" s="23"/>
      <c r="G424" s="23"/>
      <c r="H424" s="23"/>
      <c r="I424" s="23"/>
      <c r="J424" s="23"/>
      <c r="K424" s="23"/>
      <c r="L424" s="23"/>
      <c r="M424" s="23"/>
      <c r="N424" s="23"/>
      <c r="O424" s="23"/>
      <c r="P424" s="23"/>
      <c r="Q424" s="23"/>
      <c r="R424" s="23"/>
      <c r="S424" s="23"/>
      <c r="T424" s="23"/>
      <c r="U424" s="23"/>
      <c r="V424" s="23"/>
      <c r="W424" s="23"/>
      <c r="X424" s="23"/>
      <c r="Y424" s="23"/>
    </row>
    <row r="425" customFormat="false" ht="12" hidden="false" customHeight="true" outlineLevel="0" collapsed="false">
      <c r="B425" s="23"/>
      <c r="C425" s="23"/>
      <c r="D425" s="137"/>
      <c r="E425" s="75"/>
      <c r="F425" s="23"/>
      <c r="G425" s="23"/>
      <c r="H425" s="23"/>
      <c r="I425" s="23"/>
      <c r="J425" s="23"/>
      <c r="K425" s="23"/>
      <c r="L425" s="23"/>
      <c r="M425" s="23"/>
      <c r="N425" s="23"/>
      <c r="O425" s="23"/>
      <c r="P425" s="23"/>
      <c r="Q425" s="23"/>
      <c r="R425" s="23"/>
      <c r="S425" s="23"/>
      <c r="T425" s="23"/>
      <c r="U425" s="23"/>
      <c r="V425" s="23"/>
      <c r="W425" s="23"/>
      <c r="X425" s="23"/>
      <c r="Y425" s="23"/>
    </row>
    <row r="426" customFormat="false" ht="12" hidden="false" customHeight="true" outlineLevel="0" collapsed="false">
      <c r="B426" s="23"/>
      <c r="C426" s="23"/>
      <c r="D426" s="137"/>
      <c r="E426" s="75"/>
      <c r="F426" s="23"/>
      <c r="G426" s="23"/>
      <c r="H426" s="23"/>
      <c r="I426" s="23"/>
      <c r="J426" s="23"/>
      <c r="K426" s="23"/>
      <c r="L426" s="23"/>
      <c r="M426" s="23"/>
      <c r="N426" s="23"/>
      <c r="O426" s="23"/>
      <c r="P426" s="23"/>
      <c r="Q426" s="23"/>
      <c r="R426" s="23"/>
      <c r="S426" s="23"/>
      <c r="T426" s="23"/>
      <c r="U426" s="23"/>
      <c r="V426" s="23"/>
      <c r="W426" s="23"/>
      <c r="X426" s="23"/>
      <c r="Y426" s="23"/>
    </row>
    <row r="427" customFormat="false" ht="12" hidden="false" customHeight="true" outlineLevel="0" collapsed="false">
      <c r="B427" s="23"/>
      <c r="C427" s="23"/>
      <c r="D427" s="137"/>
      <c r="E427" s="75"/>
      <c r="F427" s="23"/>
      <c r="G427" s="23"/>
      <c r="H427" s="23"/>
      <c r="I427" s="23"/>
      <c r="J427" s="23"/>
      <c r="K427" s="23"/>
      <c r="L427" s="23"/>
      <c r="M427" s="23"/>
      <c r="N427" s="23"/>
      <c r="O427" s="23"/>
      <c r="P427" s="23"/>
      <c r="Q427" s="23"/>
      <c r="R427" s="23"/>
      <c r="S427" s="23"/>
      <c r="T427" s="23"/>
      <c r="U427" s="23"/>
      <c r="V427" s="23"/>
      <c r="W427" s="23"/>
      <c r="X427" s="23"/>
      <c r="Y427" s="23"/>
    </row>
    <row r="428" customFormat="false" ht="12" hidden="false" customHeight="true" outlineLevel="0" collapsed="false">
      <c r="B428" s="23"/>
      <c r="C428" s="23"/>
      <c r="D428" s="137"/>
      <c r="E428" s="75"/>
      <c r="F428" s="23"/>
      <c r="G428" s="23"/>
      <c r="H428" s="23"/>
      <c r="I428" s="23"/>
      <c r="J428" s="23"/>
      <c r="K428" s="23"/>
      <c r="L428" s="23"/>
      <c r="M428" s="23"/>
      <c r="N428" s="23"/>
      <c r="O428" s="23"/>
      <c r="P428" s="23"/>
      <c r="Q428" s="23"/>
      <c r="R428" s="23"/>
      <c r="S428" s="23"/>
      <c r="T428" s="23"/>
      <c r="U428" s="23"/>
      <c r="V428" s="23"/>
      <c r="W428" s="23"/>
      <c r="X428" s="23"/>
      <c r="Y428" s="23"/>
    </row>
    <row r="429" customFormat="false" ht="12" hidden="false" customHeight="true" outlineLevel="0" collapsed="false">
      <c r="B429" s="23"/>
      <c r="C429" s="23"/>
      <c r="D429" s="137"/>
      <c r="E429" s="75"/>
      <c r="F429" s="23"/>
      <c r="G429" s="23"/>
      <c r="H429" s="23"/>
      <c r="I429" s="23"/>
      <c r="J429" s="23"/>
      <c r="K429" s="23"/>
      <c r="L429" s="23"/>
      <c r="M429" s="23"/>
      <c r="N429" s="23"/>
      <c r="O429" s="23"/>
      <c r="P429" s="23"/>
      <c r="Q429" s="23"/>
      <c r="R429" s="23"/>
      <c r="S429" s="23"/>
      <c r="T429" s="23"/>
      <c r="U429" s="23"/>
      <c r="V429" s="23"/>
      <c r="W429" s="23"/>
      <c r="X429" s="23"/>
      <c r="Y429" s="23"/>
    </row>
    <row r="430" customFormat="false" ht="12" hidden="false" customHeight="true" outlineLevel="0" collapsed="false">
      <c r="B430" s="23"/>
      <c r="C430" s="23"/>
      <c r="D430" s="137"/>
      <c r="E430" s="75"/>
      <c r="F430" s="23"/>
      <c r="G430" s="23"/>
      <c r="H430" s="23"/>
      <c r="I430" s="23"/>
      <c r="J430" s="23"/>
      <c r="K430" s="23"/>
      <c r="L430" s="23"/>
      <c r="M430" s="23"/>
      <c r="N430" s="23"/>
      <c r="O430" s="23"/>
      <c r="P430" s="23"/>
      <c r="Q430" s="23"/>
      <c r="R430" s="23"/>
      <c r="S430" s="23"/>
      <c r="T430" s="23"/>
      <c r="U430" s="23"/>
      <c r="V430" s="23"/>
      <c r="W430" s="23"/>
      <c r="X430" s="23"/>
      <c r="Y430" s="23"/>
    </row>
    <row r="431" customFormat="false" ht="12" hidden="false" customHeight="true" outlineLevel="0" collapsed="false">
      <c r="B431" s="23"/>
      <c r="C431" s="23"/>
      <c r="D431" s="137"/>
      <c r="E431" s="75"/>
      <c r="F431" s="23"/>
      <c r="G431" s="23"/>
      <c r="H431" s="23"/>
      <c r="I431" s="23"/>
      <c r="J431" s="23"/>
      <c r="K431" s="23"/>
      <c r="L431" s="23"/>
      <c r="M431" s="23"/>
      <c r="N431" s="23"/>
      <c r="O431" s="23"/>
      <c r="P431" s="23"/>
      <c r="Q431" s="23"/>
      <c r="R431" s="23"/>
      <c r="S431" s="23"/>
      <c r="T431" s="23"/>
      <c r="U431" s="23"/>
      <c r="V431" s="23"/>
      <c r="W431" s="23"/>
      <c r="X431" s="23"/>
      <c r="Y431" s="23"/>
    </row>
    <row r="432" customFormat="false" ht="12" hidden="false" customHeight="true" outlineLevel="0" collapsed="false">
      <c r="B432" s="23"/>
      <c r="C432" s="23"/>
      <c r="D432" s="137"/>
      <c r="E432" s="75"/>
      <c r="F432" s="23"/>
      <c r="G432" s="23"/>
      <c r="H432" s="23"/>
      <c r="I432" s="23"/>
      <c r="J432" s="23"/>
      <c r="K432" s="23"/>
      <c r="L432" s="23"/>
      <c r="M432" s="23"/>
      <c r="N432" s="23"/>
      <c r="O432" s="23"/>
      <c r="P432" s="23"/>
      <c r="Q432" s="23"/>
      <c r="R432" s="23"/>
      <c r="S432" s="23"/>
      <c r="T432" s="23"/>
      <c r="U432" s="23"/>
      <c r="V432" s="23"/>
      <c r="W432" s="23"/>
      <c r="X432" s="23"/>
      <c r="Y432" s="23"/>
    </row>
    <row r="433" customFormat="false" ht="12" hidden="false" customHeight="true" outlineLevel="0" collapsed="false">
      <c r="B433" s="23"/>
      <c r="C433" s="23"/>
      <c r="D433" s="137"/>
      <c r="E433" s="75"/>
      <c r="F433" s="23"/>
      <c r="G433" s="23"/>
      <c r="H433" s="23"/>
      <c r="I433" s="23"/>
      <c r="J433" s="23"/>
      <c r="K433" s="23"/>
      <c r="L433" s="23"/>
      <c r="M433" s="23"/>
      <c r="N433" s="23"/>
      <c r="O433" s="23"/>
      <c r="P433" s="23"/>
      <c r="Q433" s="23"/>
      <c r="R433" s="23"/>
      <c r="S433" s="23"/>
      <c r="T433" s="23"/>
      <c r="U433" s="23"/>
      <c r="V433" s="23"/>
      <c r="W433" s="23"/>
      <c r="X433" s="23"/>
      <c r="Y433" s="23"/>
    </row>
    <row r="434" customFormat="false" ht="12" hidden="false" customHeight="true" outlineLevel="0" collapsed="false">
      <c r="B434" s="23"/>
      <c r="C434" s="23"/>
      <c r="D434" s="137"/>
      <c r="E434" s="75"/>
      <c r="F434" s="23"/>
      <c r="G434" s="23"/>
      <c r="H434" s="23"/>
      <c r="I434" s="23"/>
      <c r="J434" s="23"/>
      <c r="K434" s="23"/>
      <c r="L434" s="23"/>
      <c r="M434" s="23"/>
      <c r="N434" s="23"/>
      <c r="O434" s="23"/>
      <c r="P434" s="23"/>
      <c r="Q434" s="23"/>
      <c r="R434" s="23"/>
      <c r="S434" s="23"/>
      <c r="T434" s="23"/>
      <c r="U434" s="23"/>
      <c r="V434" s="23"/>
      <c r="W434" s="23"/>
      <c r="X434" s="23"/>
      <c r="Y434" s="23"/>
    </row>
    <row r="435" customFormat="false" ht="12" hidden="false" customHeight="true" outlineLevel="0" collapsed="false">
      <c r="B435" s="23"/>
      <c r="C435" s="23"/>
      <c r="D435" s="137"/>
      <c r="E435" s="75"/>
      <c r="F435" s="23"/>
      <c r="G435" s="23"/>
      <c r="H435" s="23"/>
      <c r="I435" s="23"/>
      <c r="J435" s="23"/>
      <c r="K435" s="23"/>
      <c r="L435" s="23"/>
      <c r="M435" s="23"/>
      <c r="N435" s="23"/>
      <c r="O435" s="23"/>
      <c r="P435" s="23"/>
      <c r="Q435" s="23"/>
      <c r="R435" s="23"/>
      <c r="S435" s="23"/>
      <c r="T435" s="23"/>
      <c r="U435" s="23"/>
      <c r="V435" s="23"/>
      <c r="W435" s="23"/>
      <c r="X435" s="23"/>
      <c r="Y435" s="23"/>
    </row>
    <row r="436" customFormat="false" ht="12" hidden="false" customHeight="true" outlineLevel="0" collapsed="false">
      <c r="B436" s="23"/>
      <c r="C436" s="23"/>
      <c r="D436" s="137"/>
      <c r="E436" s="75"/>
      <c r="F436" s="23"/>
      <c r="G436" s="23"/>
      <c r="H436" s="23"/>
      <c r="I436" s="23"/>
      <c r="J436" s="23"/>
      <c r="K436" s="23"/>
      <c r="L436" s="23"/>
      <c r="M436" s="23"/>
      <c r="N436" s="23"/>
      <c r="O436" s="23"/>
      <c r="P436" s="23"/>
      <c r="Q436" s="23"/>
      <c r="R436" s="23"/>
      <c r="S436" s="23"/>
      <c r="T436" s="23"/>
      <c r="U436" s="23"/>
      <c r="V436" s="23"/>
      <c r="W436" s="23"/>
      <c r="X436" s="23"/>
      <c r="Y436" s="23"/>
    </row>
    <row r="437" customFormat="false" ht="12" hidden="false" customHeight="true" outlineLevel="0" collapsed="false">
      <c r="B437" s="23"/>
      <c r="C437" s="23"/>
      <c r="D437" s="137"/>
      <c r="E437" s="75"/>
      <c r="F437" s="23"/>
      <c r="G437" s="23"/>
      <c r="H437" s="23"/>
      <c r="I437" s="23"/>
      <c r="J437" s="23"/>
      <c r="K437" s="23"/>
      <c r="L437" s="23"/>
      <c r="M437" s="23"/>
      <c r="N437" s="23"/>
      <c r="O437" s="23"/>
      <c r="P437" s="23"/>
      <c r="Q437" s="23"/>
      <c r="R437" s="23"/>
      <c r="S437" s="23"/>
      <c r="T437" s="23"/>
      <c r="U437" s="23"/>
      <c r="V437" s="23"/>
      <c r="W437" s="23"/>
      <c r="X437" s="23"/>
      <c r="Y437" s="23"/>
    </row>
    <row r="438" customFormat="false" ht="12" hidden="false" customHeight="true" outlineLevel="0" collapsed="false">
      <c r="B438" s="23"/>
      <c r="C438" s="23"/>
      <c r="D438" s="137"/>
      <c r="E438" s="75"/>
      <c r="F438" s="23"/>
      <c r="G438" s="23"/>
      <c r="H438" s="23"/>
      <c r="I438" s="23"/>
      <c r="J438" s="23"/>
      <c r="K438" s="23"/>
      <c r="L438" s="23"/>
      <c r="M438" s="23"/>
      <c r="N438" s="23"/>
      <c r="O438" s="23"/>
      <c r="P438" s="23"/>
      <c r="Q438" s="23"/>
      <c r="R438" s="23"/>
      <c r="S438" s="23"/>
      <c r="T438" s="23"/>
      <c r="U438" s="23"/>
      <c r="V438" s="23"/>
      <c r="W438" s="23"/>
      <c r="X438" s="23"/>
      <c r="Y438" s="23"/>
    </row>
    <row r="439" customFormat="false" ht="12" hidden="false" customHeight="true" outlineLevel="0" collapsed="false">
      <c r="B439" s="23"/>
      <c r="C439" s="23"/>
      <c r="D439" s="137"/>
      <c r="E439" s="75"/>
      <c r="F439" s="23"/>
      <c r="G439" s="23"/>
      <c r="H439" s="23"/>
      <c r="I439" s="23"/>
      <c r="J439" s="23"/>
      <c r="K439" s="23"/>
      <c r="L439" s="23"/>
      <c r="M439" s="23"/>
      <c r="N439" s="23"/>
      <c r="O439" s="23"/>
      <c r="P439" s="23"/>
      <c r="Q439" s="23"/>
      <c r="R439" s="23"/>
      <c r="S439" s="23"/>
      <c r="T439" s="23"/>
      <c r="U439" s="23"/>
      <c r="V439" s="23"/>
      <c r="W439" s="23"/>
      <c r="X439" s="23"/>
      <c r="Y439" s="23"/>
    </row>
    <row r="440" customFormat="false" ht="12" hidden="false" customHeight="true" outlineLevel="0" collapsed="false">
      <c r="B440" s="23"/>
      <c r="C440" s="23"/>
      <c r="D440" s="137"/>
      <c r="E440" s="75"/>
      <c r="F440" s="23"/>
      <c r="G440" s="23"/>
      <c r="H440" s="23"/>
      <c r="I440" s="23"/>
      <c r="J440" s="23"/>
      <c r="K440" s="23"/>
      <c r="L440" s="23"/>
      <c r="M440" s="23"/>
      <c r="N440" s="23"/>
      <c r="O440" s="23"/>
      <c r="P440" s="23"/>
      <c r="Q440" s="23"/>
      <c r="R440" s="23"/>
      <c r="S440" s="23"/>
      <c r="T440" s="23"/>
      <c r="U440" s="23"/>
      <c r="V440" s="23"/>
      <c r="W440" s="23"/>
      <c r="X440" s="23"/>
      <c r="Y440" s="23"/>
    </row>
    <row r="441" customFormat="false" ht="12" hidden="false" customHeight="true" outlineLevel="0" collapsed="false">
      <c r="B441" s="23"/>
      <c r="C441" s="23"/>
      <c r="D441" s="137"/>
      <c r="E441" s="75"/>
      <c r="F441" s="23"/>
      <c r="G441" s="23"/>
      <c r="H441" s="23"/>
      <c r="I441" s="23"/>
      <c r="J441" s="23"/>
      <c r="K441" s="23"/>
      <c r="L441" s="23"/>
      <c r="M441" s="23"/>
      <c r="N441" s="23"/>
      <c r="O441" s="23"/>
      <c r="P441" s="23"/>
      <c r="Q441" s="23"/>
      <c r="R441" s="23"/>
      <c r="S441" s="23"/>
      <c r="T441" s="23"/>
      <c r="U441" s="23"/>
      <c r="V441" s="23"/>
      <c r="W441" s="23"/>
      <c r="X441" s="23"/>
      <c r="Y441" s="23"/>
    </row>
    <row r="442" customFormat="false" ht="12" hidden="false" customHeight="true" outlineLevel="0" collapsed="false">
      <c r="B442" s="23"/>
      <c r="C442" s="23"/>
      <c r="D442" s="137"/>
      <c r="E442" s="75"/>
      <c r="F442" s="23"/>
      <c r="G442" s="23"/>
      <c r="H442" s="23"/>
      <c r="I442" s="23"/>
      <c r="J442" s="23"/>
      <c r="K442" s="23"/>
      <c r="L442" s="23"/>
      <c r="M442" s="23"/>
      <c r="N442" s="23"/>
      <c r="O442" s="23"/>
      <c r="P442" s="23"/>
      <c r="Q442" s="23"/>
      <c r="R442" s="23"/>
      <c r="S442" s="23"/>
      <c r="T442" s="23"/>
      <c r="U442" s="23"/>
      <c r="V442" s="23"/>
      <c r="W442" s="23"/>
      <c r="X442" s="23"/>
      <c r="Y442" s="23"/>
    </row>
    <row r="443" customFormat="false" ht="12" hidden="false" customHeight="true" outlineLevel="0" collapsed="false">
      <c r="B443" s="23"/>
      <c r="C443" s="23"/>
      <c r="D443" s="137"/>
      <c r="E443" s="75"/>
      <c r="F443" s="23"/>
      <c r="G443" s="23"/>
      <c r="H443" s="23"/>
      <c r="I443" s="23"/>
      <c r="J443" s="23"/>
      <c r="K443" s="23"/>
      <c r="L443" s="23"/>
      <c r="M443" s="23"/>
      <c r="N443" s="23"/>
      <c r="O443" s="23"/>
      <c r="P443" s="23"/>
      <c r="Q443" s="23"/>
      <c r="R443" s="23"/>
      <c r="S443" s="23"/>
      <c r="T443" s="23"/>
      <c r="U443" s="23"/>
      <c r="V443" s="23"/>
      <c r="W443" s="23"/>
      <c r="X443" s="23"/>
      <c r="Y443" s="23"/>
    </row>
    <row r="444" customFormat="false" ht="12" hidden="false" customHeight="true" outlineLevel="0" collapsed="false">
      <c r="B444" s="23"/>
      <c r="C444" s="23"/>
      <c r="D444" s="137"/>
      <c r="E444" s="75"/>
      <c r="F444" s="23"/>
      <c r="G444" s="23"/>
      <c r="H444" s="23"/>
      <c r="I444" s="23"/>
      <c r="J444" s="23"/>
      <c r="K444" s="23"/>
      <c r="L444" s="23"/>
      <c r="M444" s="23"/>
      <c r="N444" s="23"/>
      <c r="O444" s="23"/>
      <c r="P444" s="23"/>
      <c r="Q444" s="23"/>
      <c r="R444" s="23"/>
      <c r="S444" s="23"/>
      <c r="T444" s="23"/>
      <c r="U444" s="23"/>
      <c r="V444" s="23"/>
      <c r="W444" s="23"/>
      <c r="X444" s="23"/>
      <c r="Y444" s="23"/>
    </row>
    <row r="445" customFormat="false" ht="12" hidden="false" customHeight="true" outlineLevel="0" collapsed="false">
      <c r="B445" s="23"/>
      <c r="C445" s="23"/>
      <c r="D445" s="137"/>
      <c r="E445" s="75"/>
      <c r="F445" s="23"/>
      <c r="G445" s="23"/>
      <c r="H445" s="23"/>
      <c r="I445" s="23"/>
      <c r="J445" s="23"/>
      <c r="K445" s="23"/>
      <c r="L445" s="23"/>
      <c r="M445" s="23"/>
      <c r="N445" s="23"/>
      <c r="O445" s="23"/>
      <c r="P445" s="23"/>
      <c r="Q445" s="23"/>
      <c r="R445" s="23"/>
      <c r="S445" s="23"/>
      <c r="T445" s="23"/>
      <c r="U445" s="23"/>
      <c r="V445" s="23"/>
      <c r="W445" s="23"/>
      <c r="X445" s="23"/>
      <c r="Y445" s="23"/>
    </row>
    <row r="446" customFormat="false" ht="12" hidden="false" customHeight="true" outlineLevel="0" collapsed="false">
      <c r="B446" s="23"/>
      <c r="C446" s="23"/>
      <c r="D446" s="137"/>
      <c r="E446" s="75"/>
      <c r="F446" s="23"/>
      <c r="G446" s="23"/>
      <c r="H446" s="23"/>
      <c r="I446" s="23"/>
      <c r="J446" s="23"/>
      <c r="K446" s="23"/>
      <c r="L446" s="23"/>
      <c r="M446" s="23"/>
      <c r="N446" s="23"/>
      <c r="O446" s="23"/>
      <c r="P446" s="23"/>
      <c r="Q446" s="23"/>
      <c r="R446" s="23"/>
      <c r="S446" s="23"/>
      <c r="T446" s="23"/>
      <c r="U446" s="23"/>
      <c r="V446" s="23"/>
      <c r="W446" s="23"/>
      <c r="X446" s="23"/>
      <c r="Y446" s="23"/>
    </row>
    <row r="447" customFormat="false" ht="12" hidden="false" customHeight="true" outlineLevel="0" collapsed="false">
      <c r="B447" s="23"/>
      <c r="C447" s="23"/>
      <c r="D447" s="137"/>
      <c r="E447" s="75"/>
      <c r="F447" s="23"/>
      <c r="G447" s="23"/>
      <c r="H447" s="23"/>
      <c r="I447" s="23"/>
      <c r="J447" s="23"/>
      <c r="K447" s="23"/>
      <c r="L447" s="23"/>
      <c r="M447" s="23"/>
      <c r="N447" s="23"/>
      <c r="O447" s="23"/>
      <c r="P447" s="23"/>
      <c r="Q447" s="23"/>
      <c r="R447" s="23"/>
      <c r="S447" s="23"/>
      <c r="T447" s="23"/>
      <c r="U447" s="23"/>
      <c r="V447" s="23"/>
      <c r="W447" s="23"/>
      <c r="X447" s="23"/>
      <c r="Y447" s="23"/>
    </row>
    <row r="448" customFormat="false" ht="12" hidden="false" customHeight="true" outlineLevel="0" collapsed="false">
      <c r="B448" s="23"/>
      <c r="C448" s="23"/>
      <c r="D448" s="137"/>
      <c r="E448" s="75"/>
      <c r="F448" s="23"/>
      <c r="G448" s="23"/>
      <c r="H448" s="23"/>
      <c r="I448" s="23"/>
      <c r="J448" s="23"/>
      <c r="K448" s="23"/>
      <c r="L448" s="23"/>
      <c r="M448" s="23"/>
      <c r="N448" s="23"/>
      <c r="O448" s="23"/>
      <c r="P448" s="23"/>
      <c r="Q448" s="23"/>
      <c r="R448" s="23"/>
      <c r="S448" s="23"/>
      <c r="T448" s="23"/>
      <c r="U448" s="23"/>
      <c r="V448" s="23"/>
      <c r="W448" s="23"/>
      <c r="X448" s="23"/>
      <c r="Y448" s="23"/>
    </row>
    <row r="449" customFormat="false" ht="12" hidden="false" customHeight="true" outlineLevel="0" collapsed="false">
      <c r="B449" s="23"/>
      <c r="C449" s="23"/>
      <c r="D449" s="137"/>
      <c r="E449" s="75"/>
      <c r="F449" s="23"/>
      <c r="G449" s="23"/>
      <c r="H449" s="23"/>
      <c r="I449" s="23"/>
      <c r="J449" s="23"/>
      <c r="K449" s="23"/>
      <c r="L449" s="23"/>
      <c r="M449" s="23"/>
      <c r="N449" s="23"/>
      <c r="O449" s="23"/>
      <c r="P449" s="23"/>
      <c r="Q449" s="23"/>
      <c r="R449" s="23"/>
      <c r="S449" s="23"/>
      <c r="T449" s="23"/>
      <c r="U449" s="23"/>
      <c r="V449" s="23"/>
      <c r="W449" s="23"/>
      <c r="X449" s="23"/>
      <c r="Y449" s="23"/>
    </row>
    <row r="450" customFormat="false" ht="12" hidden="false" customHeight="true" outlineLevel="0" collapsed="false">
      <c r="B450" s="23"/>
      <c r="C450" s="23"/>
      <c r="D450" s="137"/>
      <c r="E450" s="75"/>
      <c r="F450" s="23"/>
      <c r="G450" s="23"/>
      <c r="H450" s="23"/>
      <c r="I450" s="23"/>
      <c r="J450" s="23"/>
      <c r="K450" s="23"/>
      <c r="L450" s="23"/>
      <c r="M450" s="23"/>
      <c r="N450" s="23"/>
      <c r="O450" s="23"/>
      <c r="P450" s="23"/>
      <c r="Q450" s="23"/>
      <c r="R450" s="23"/>
      <c r="S450" s="23"/>
      <c r="T450" s="23"/>
      <c r="U450" s="23"/>
      <c r="V450" s="23"/>
      <c r="W450" s="23"/>
      <c r="X450" s="23"/>
      <c r="Y450" s="23"/>
    </row>
    <row r="451" customFormat="false" ht="12" hidden="false" customHeight="true" outlineLevel="0" collapsed="false">
      <c r="B451" s="23"/>
      <c r="C451" s="23"/>
      <c r="D451" s="137"/>
      <c r="E451" s="75"/>
      <c r="F451" s="23"/>
      <c r="G451" s="23"/>
      <c r="H451" s="23"/>
      <c r="I451" s="23"/>
      <c r="J451" s="23"/>
      <c r="K451" s="23"/>
      <c r="L451" s="23"/>
      <c r="M451" s="23"/>
      <c r="N451" s="23"/>
      <c r="O451" s="23"/>
      <c r="P451" s="23"/>
      <c r="Q451" s="23"/>
      <c r="R451" s="23"/>
      <c r="S451" s="23"/>
      <c r="T451" s="23"/>
      <c r="U451" s="23"/>
      <c r="V451" s="23"/>
      <c r="W451" s="23"/>
      <c r="X451" s="23"/>
      <c r="Y451" s="23"/>
    </row>
    <row r="452" customFormat="false" ht="12" hidden="false" customHeight="true" outlineLevel="0" collapsed="false">
      <c r="B452" s="23"/>
      <c r="C452" s="23"/>
      <c r="D452" s="137"/>
      <c r="E452" s="75"/>
      <c r="F452" s="23"/>
      <c r="G452" s="23"/>
      <c r="H452" s="23"/>
      <c r="I452" s="23"/>
      <c r="J452" s="23"/>
      <c r="K452" s="23"/>
      <c r="L452" s="23"/>
      <c r="M452" s="23"/>
      <c r="N452" s="23"/>
      <c r="O452" s="23"/>
      <c r="P452" s="23"/>
      <c r="Q452" s="23"/>
      <c r="R452" s="23"/>
      <c r="S452" s="23"/>
      <c r="T452" s="23"/>
      <c r="U452" s="23"/>
      <c r="V452" s="23"/>
      <c r="W452" s="23"/>
      <c r="X452" s="23"/>
      <c r="Y452" s="23"/>
    </row>
    <row r="453" customFormat="false" ht="12" hidden="false" customHeight="true" outlineLevel="0" collapsed="false">
      <c r="B453" s="23"/>
      <c r="C453" s="23"/>
      <c r="D453" s="137"/>
      <c r="E453" s="75"/>
      <c r="F453" s="23"/>
      <c r="G453" s="23"/>
      <c r="H453" s="23"/>
      <c r="I453" s="23"/>
      <c r="J453" s="23"/>
      <c r="K453" s="23"/>
      <c r="L453" s="23"/>
      <c r="M453" s="23"/>
      <c r="N453" s="23"/>
      <c r="O453" s="23"/>
      <c r="P453" s="23"/>
      <c r="Q453" s="23"/>
      <c r="R453" s="23"/>
      <c r="S453" s="23"/>
      <c r="T453" s="23"/>
      <c r="U453" s="23"/>
      <c r="V453" s="23"/>
      <c r="W453" s="23"/>
      <c r="X453" s="23"/>
      <c r="Y453" s="23"/>
    </row>
    <row r="454" customFormat="false" ht="12" hidden="false" customHeight="true" outlineLevel="0" collapsed="false">
      <c r="B454" s="23"/>
      <c r="C454" s="23"/>
      <c r="D454" s="137"/>
      <c r="E454" s="75"/>
      <c r="F454" s="23"/>
      <c r="G454" s="23"/>
      <c r="H454" s="23"/>
      <c r="I454" s="23"/>
      <c r="J454" s="23"/>
      <c r="K454" s="23"/>
      <c r="L454" s="23"/>
      <c r="M454" s="23"/>
      <c r="N454" s="23"/>
      <c r="O454" s="23"/>
      <c r="P454" s="23"/>
      <c r="Q454" s="23"/>
      <c r="R454" s="23"/>
      <c r="S454" s="23"/>
      <c r="T454" s="23"/>
      <c r="U454" s="23"/>
      <c r="V454" s="23"/>
      <c r="W454" s="23"/>
      <c r="X454" s="23"/>
      <c r="Y454" s="23"/>
    </row>
    <row r="455" customFormat="false" ht="12" hidden="false" customHeight="true" outlineLevel="0" collapsed="false">
      <c r="B455" s="23"/>
      <c r="C455" s="23"/>
      <c r="D455" s="137"/>
      <c r="E455" s="75"/>
      <c r="F455" s="23"/>
      <c r="G455" s="23"/>
      <c r="H455" s="23"/>
      <c r="I455" s="23"/>
      <c r="J455" s="23"/>
      <c r="K455" s="23"/>
      <c r="L455" s="23"/>
      <c r="M455" s="23"/>
      <c r="N455" s="23"/>
      <c r="O455" s="23"/>
      <c r="P455" s="23"/>
      <c r="Q455" s="23"/>
      <c r="R455" s="23"/>
      <c r="S455" s="23"/>
      <c r="T455" s="23"/>
      <c r="U455" s="23"/>
      <c r="V455" s="23"/>
      <c r="W455" s="23"/>
      <c r="X455" s="23"/>
      <c r="Y455" s="23"/>
    </row>
    <row r="456" customFormat="false" ht="12" hidden="false" customHeight="true" outlineLevel="0" collapsed="false">
      <c r="B456" s="23"/>
      <c r="C456" s="23"/>
      <c r="D456" s="137"/>
      <c r="E456" s="75"/>
      <c r="F456" s="23"/>
      <c r="G456" s="23"/>
      <c r="H456" s="23"/>
      <c r="I456" s="23"/>
      <c r="J456" s="23"/>
      <c r="K456" s="23"/>
      <c r="L456" s="23"/>
      <c r="M456" s="23"/>
      <c r="N456" s="23"/>
      <c r="O456" s="23"/>
      <c r="P456" s="23"/>
      <c r="Q456" s="23"/>
      <c r="R456" s="23"/>
      <c r="S456" s="23"/>
      <c r="T456" s="23"/>
      <c r="U456" s="23"/>
      <c r="V456" s="23"/>
      <c r="W456" s="23"/>
      <c r="X456" s="23"/>
      <c r="Y456" s="23"/>
    </row>
    <row r="457" customFormat="false" ht="12" hidden="false" customHeight="true" outlineLevel="0" collapsed="false">
      <c r="B457" s="23"/>
      <c r="C457" s="23"/>
      <c r="D457" s="137"/>
      <c r="E457" s="75"/>
      <c r="F457" s="23"/>
      <c r="G457" s="23"/>
      <c r="H457" s="23"/>
      <c r="I457" s="23"/>
      <c r="J457" s="23"/>
      <c r="K457" s="23"/>
      <c r="L457" s="23"/>
      <c r="M457" s="23"/>
      <c r="N457" s="23"/>
      <c r="O457" s="23"/>
      <c r="P457" s="23"/>
      <c r="Q457" s="23"/>
      <c r="R457" s="23"/>
      <c r="S457" s="23"/>
      <c r="T457" s="23"/>
      <c r="U457" s="23"/>
      <c r="V457" s="23"/>
      <c r="W457" s="23"/>
      <c r="X457" s="23"/>
      <c r="Y457" s="23"/>
    </row>
    <row r="458" customFormat="false" ht="12" hidden="false" customHeight="true" outlineLevel="0" collapsed="false">
      <c r="B458" s="23"/>
      <c r="C458" s="23"/>
      <c r="D458" s="137"/>
      <c r="E458" s="75"/>
      <c r="F458" s="23"/>
      <c r="G458" s="23"/>
      <c r="H458" s="23"/>
      <c r="I458" s="23"/>
      <c r="J458" s="23"/>
      <c r="K458" s="23"/>
      <c r="L458" s="23"/>
      <c r="M458" s="23"/>
      <c r="N458" s="23"/>
      <c r="O458" s="23"/>
      <c r="P458" s="23"/>
      <c r="Q458" s="23"/>
      <c r="R458" s="23"/>
      <c r="S458" s="23"/>
      <c r="T458" s="23"/>
      <c r="U458" s="23"/>
      <c r="V458" s="23"/>
      <c r="W458" s="23"/>
      <c r="X458" s="23"/>
      <c r="Y458" s="23"/>
    </row>
    <row r="459" customFormat="false" ht="12" hidden="false" customHeight="true" outlineLevel="0" collapsed="false">
      <c r="B459" s="23"/>
      <c r="C459" s="23"/>
      <c r="D459" s="137"/>
      <c r="E459" s="75"/>
      <c r="F459" s="23"/>
      <c r="G459" s="23"/>
      <c r="H459" s="23"/>
      <c r="I459" s="23"/>
      <c r="J459" s="23"/>
      <c r="K459" s="23"/>
      <c r="L459" s="23"/>
      <c r="M459" s="23"/>
      <c r="N459" s="23"/>
      <c r="O459" s="23"/>
      <c r="P459" s="23"/>
      <c r="Q459" s="23"/>
      <c r="R459" s="23"/>
      <c r="S459" s="23"/>
      <c r="T459" s="23"/>
      <c r="U459" s="23"/>
      <c r="V459" s="23"/>
      <c r="W459" s="23"/>
      <c r="X459" s="23"/>
      <c r="Y459" s="23"/>
    </row>
    <row r="460" customFormat="false" ht="12" hidden="false" customHeight="true" outlineLevel="0" collapsed="false">
      <c r="B460" s="23"/>
      <c r="C460" s="23"/>
      <c r="D460" s="137"/>
      <c r="E460" s="75"/>
      <c r="F460" s="23"/>
      <c r="G460" s="23"/>
      <c r="H460" s="23"/>
      <c r="I460" s="23"/>
      <c r="J460" s="23"/>
      <c r="K460" s="23"/>
      <c r="L460" s="23"/>
      <c r="M460" s="23"/>
      <c r="N460" s="23"/>
      <c r="O460" s="23"/>
      <c r="P460" s="23"/>
      <c r="Q460" s="23"/>
      <c r="R460" s="23"/>
      <c r="S460" s="23"/>
      <c r="T460" s="23"/>
      <c r="U460" s="23"/>
      <c r="V460" s="23"/>
      <c r="W460" s="23"/>
      <c r="X460" s="23"/>
      <c r="Y460" s="23"/>
    </row>
    <row r="461" customFormat="false" ht="12" hidden="false" customHeight="true" outlineLevel="0" collapsed="false">
      <c r="B461" s="23"/>
      <c r="C461" s="23"/>
      <c r="D461" s="137"/>
      <c r="E461" s="75"/>
      <c r="F461" s="23"/>
      <c r="G461" s="23"/>
      <c r="H461" s="23"/>
      <c r="I461" s="23"/>
      <c r="J461" s="23"/>
      <c r="K461" s="23"/>
      <c r="L461" s="23"/>
      <c r="M461" s="23"/>
      <c r="N461" s="23"/>
      <c r="O461" s="23"/>
      <c r="P461" s="23"/>
      <c r="Q461" s="23"/>
      <c r="R461" s="23"/>
      <c r="S461" s="23"/>
      <c r="T461" s="23"/>
      <c r="U461" s="23"/>
      <c r="V461" s="23"/>
      <c r="W461" s="23"/>
      <c r="X461" s="23"/>
      <c r="Y461" s="23"/>
    </row>
    <row r="462" customFormat="false" ht="12" hidden="false" customHeight="true" outlineLevel="0" collapsed="false">
      <c r="B462" s="23"/>
      <c r="C462" s="23"/>
      <c r="D462" s="137"/>
      <c r="E462" s="75"/>
      <c r="F462" s="23"/>
      <c r="G462" s="23"/>
      <c r="H462" s="23"/>
      <c r="I462" s="23"/>
      <c r="J462" s="23"/>
      <c r="K462" s="23"/>
      <c r="L462" s="23"/>
      <c r="M462" s="23"/>
      <c r="N462" s="23"/>
      <c r="O462" s="23"/>
      <c r="P462" s="23"/>
      <c r="Q462" s="23"/>
      <c r="R462" s="23"/>
      <c r="S462" s="23"/>
      <c r="T462" s="23"/>
      <c r="U462" s="23"/>
      <c r="V462" s="23"/>
      <c r="W462" s="23"/>
      <c r="X462" s="23"/>
      <c r="Y462" s="23"/>
    </row>
    <row r="463" customFormat="false" ht="12" hidden="false" customHeight="true" outlineLevel="0" collapsed="false">
      <c r="B463" s="23"/>
      <c r="C463" s="23"/>
      <c r="D463" s="137"/>
      <c r="E463" s="75"/>
      <c r="F463" s="23"/>
      <c r="G463" s="23"/>
      <c r="H463" s="23"/>
      <c r="I463" s="23"/>
      <c r="J463" s="23"/>
      <c r="K463" s="23"/>
      <c r="L463" s="23"/>
      <c r="M463" s="23"/>
      <c r="N463" s="23"/>
      <c r="O463" s="23"/>
      <c r="P463" s="23"/>
      <c r="Q463" s="23"/>
      <c r="R463" s="23"/>
      <c r="S463" s="23"/>
      <c r="T463" s="23"/>
      <c r="U463" s="23"/>
      <c r="V463" s="23"/>
      <c r="W463" s="23"/>
      <c r="X463" s="23"/>
      <c r="Y463" s="23"/>
    </row>
    <row r="464" customFormat="false" ht="12" hidden="false" customHeight="true" outlineLevel="0" collapsed="false">
      <c r="B464" s="23"/>
      <c r="C464" s="23"/>
      <c r="D464" s="137"/>
      <c r="E464" s="75"/>
      <c r="F464" s="23"/>
      <c r="G464" s="23"/>
      <c r="H464" s="23"/>
      <c r="I464" s="23"/>
      <c r="J464" s="23"/>
      <c r="K464" s="23"/>
      <c r="L464" s="23"/>
      <c r="M464" s="23"/>
      <c r="N464" s="23"/>
      <c r="O464" s="23"/>
      <c r="P464" s="23"/>
      <c r="Q464" s="23"/>
      <c r="R464" s="23"/>
      <c r="S464" s="23"/>
      <c r="T464" s="23"/>
      <c r="U464" s="23"/>
      <c r="V464" s="23"/>
      <c r="W464" s="23"/>
      <c r="X464" s="23"/>
      <c r="Y464" s="23"/>
    </row>
    <row r="465" customFormat="false" ht="12" hidden="false" customHeight="true" outlineLevel="0" collapsed="false">
      <c r="B465" s="23"/>
      <c r="C465" s="23"/>
      <c r="D465" s="137"/>
      <c r="E465" s="75"/>
      <c r="F465" s="23"/>
      <c r="G465" s="23"/>
      <c r="H465" s="23"/>
      <c r="I465" s="23"/>
      <c r="J465" s="23"/>
      <c r="K465" s="23"/>
      <c r="L465" s="23"/>
      <c r="M465" s="23"/>
      <c r="N465" s="23"/>
      <c r="O465" s="23"/>
      <c r="P465" s="23"/>
      <c r="Q465" s="23"/>
      <c r="R465" s="23"/>
      <c r="S465" s="23"/>
      <c r="T465" s="23"/>
      <c r="U465" s="23"/>
      <c r="V465" s="23"/>
      <c r="W465" s="23"/>
      <c r="X465" s="23"/>
      <c r="Y465" s="23"/>
    </row>
    <row r="466" customFormat="false" ht="12" hidden="false" customHeight="true" outlineLevel="0" collapsed="false">
      <c r="B466" s="23"/>
      <c r="C466" s="23"/>
      <c r="D466" s="137"/>
      <c r="E466" s="75"/>
      <c r="F466" s="23"/>
      <c r="G466" s="23"/>
      <c r="H466" s="23"/>
      <c r="I466" s="23"/>
      <c r="J466" s="23"/>
      <c r="K466" s="23"/>
      <c r="L466" s="23"/>
      <c r="M466" s="23"/>
      <c r="N466" s="23"/>
      <c r="O466" s="23"/>
      <c r="P466" s="23"/>
      <c r="Q466" s="23"/>
      <c r="R466" s="23"/>
      <c r="S466" s="23"/>
      <c r="T466" s="23"/>
      <c r="U466" s="23"/>
      <c r="V466" s="23"/>
      <c r="W466" s="23"/>
      <c r="X466" s="23"/>
      <c r="Y466" s="23"/>
    </row>
    <row r="467" customFormat="false" ht="12" hidden="false" customHeight="true" outlineLevel="0" collapsed="false">
      <c r="B467" s="23"/>
      <c r="C467" s="23"/>
      <c r="D467" s="137"/>
      <c r="E467" s="75"/>
      <c r="F467" s="23"/>
      <c r="G467" s="23"/>
      <c r="H467" s="23"/>
      <c r="I467" s="23"/>
      <c r="J467" s="23"/>
      <c r="K467" s="23"/>
      <c r="L467" s="23"/>
      <c r="M467" s="23"/>
      <c r="N467" s="23"/>
      <c r="O467" s="23"/>
      <c r="P467" s="23"/>
      <c r="Q467" s="23"/>
      <c r="R467" s="23"/>
      <c r="S467" s="23"/>
      <c r="T467" s="23"/>
      <c r="U467" s="23"/>
      <c r="V467" s="23"/>
      <c r="W467" s="23"/>
      <c r="X467" s="23"/>
      <c r="Y467" s="23"/>
    </row>
    <row r="468" customFormat="false" ht="12" hidden="false" customHeight="true" outlineLevel="0" collapsed="false">
      <c r="B468" s="23"/>
      <c r="C468" s="23"/>
      <c r="D468" s="137"/>
      <c r="E468" s="75"/>
      <c r="F468" s="23"/>
      <c r="G468" s="23"/>
      <c r="H468" s="23"/>
      <c r="I468" s="23"/>
      <c r="J468" s="23"/>
      <c r="K468" s="23"/>
      <c r="L468" s="23"/>
      <c r="M468" s="23"/>
      <c r="N468" s="23"/>
      <c r="O468" s="23"/>
      <c r="P468" s="23"/>
      <c r="Q468" s="23"/>
      <c r="R468" s="23"/>
      <c r="S468" s="23"/>
      <c r="T468" s="23"/>
      <c r="U468" s="23"/>
      <c r="V468" s="23"/>
      <c r="W468" s="23"/>
      <c r="X468" s="23"/>
      <c r="Y468" s="23"/>
    </row>
    <row r="469" customFormat="false" ht="12" hidden="false" customHeight="true" outlineLevel="0" collapsed="false">
      <c r="B469" s="23"/>
      <c r="C469" s="23"/>
      <c r="D469" s="137"/>
      <c r="E469" s="75"/>
      <c r="F469" s="23"/>
      <c r="G469" s="23"/>
      <c r="H469" s="23"/>
      <c r="I469" s="23"/>
      <c r="J469" s="23"/>
      <c r="K469" s="23"/>
      <c r="L469" s="23"/>
      <c r="M469" s="23"/>
      <c r="N469" s="23"/>
      <c r="O469" s="23"/>
      <c r="P469" s="23"/>
      <c r="Q469" s="23"/>
      <c r="R469" s="23"/>
      <c r="S469" s="23"/>
      <c r="T469" s="23"/>
      <c r="U469" s="23"/>
      <c r="V469" s="23"/>
      <c r="W469" s="23"/>
      <c r="X469" s="23"/>
      <c r="Y469" s="23"/>
    </row>
    <row r="470" customFormat="false" ht="12" hidden="false" customHeight="true" outlineLevel="0" collapsed="false">
      <c r="B470" s="23"/>
      <c r="C470" s="23"/>
      <c r="D470" s="137"/>
      <c r="E470" s="75"/>
      <c r="F470" s="23"/>
      <c r="G470" s="23"/>
      <c r="H470" s="23"/>
      <c r="I470" s="23"/>
      <c r="J470" s="23"/>
      <c r="K470" s="23"/>
      <c r="L470" s="23"/>
      <c r="M470" s="23"/>
      <c r="N470" s="23"/>
      <c r="O470" s="23"/>
      <c r="P470" s="23"/>
      <c r="Q470" s="23"/>
      <c r="R470" s="23"/>
      <c r="S470" s="23"/>
      <c r="T470" s="23"/>
      <c r="U470" s="23"/>
      <c r="V470" s="23"/>
      <c r="W470" s="23"/>
      <c r="X470" s="23"/>
      <c r="Y470" s="23"/>
    </row>
    <row r="471" customFormat="false" ht="12" hidden="false" customHeight="true" outlineLevel="0" collapsed="false">
      <c r="B471" s="23"/>
      <c r="C471" s="23"/>
      <c r="D471" s="137"/>
      <c r="E471" s="75"/>
      <c r="F471" s="23"/>
      <c r="G471" s="23"/>
      <c r="H471" s="23"/>
      <c r="I471" s="23"/>
      <c r="J471" s="23"/>
      <c r="K471" s="23"/>
      <c r="L471" s="23"/>
      <c r="M471" s="23"/>
      <c r="N471" s="23"/>
      <c r="O471" s="23"/>
      <c r="P471" s="23"/>
      <c r="Q471" s="23"/>
      <c r="R471" s="23"/>
      <c r="S471" s="23"/>
      <c r="T471" s="23"/>
      <c r="U471" s="23"/>
      <c r="V471" s="23"/>
      <c r="W471" s="23"/>
      <c r="X471" s="23"/>
      <c r="Y471" s="23"/>
    </row>
    <row r="472" customFormat="false" ht="12" hidden="false" customHeight="true" outlineLevel="0" collapsed="false">
      <c r="B472" s="23"/>
      <c r="C472" s="23"/>
      <c r="D472" s="137"/>
      <c r="E472" s="75"/>
      <c r="F472" s="23"/>
      <c r="G472" s="23"/>
      <c r="H472" s="23"/>
      <c r="I472" s="23"/>
      <c r="J472" s="23"/>
      <c r="K472" s="23"/>
      <c r="L472" s="23"/>
      <c r="M472" s="23"/>
      <c r="N472" s="23"/>
      <c r="O472" s="23"/>
      <c r="P472" s="23"/>
      <c r="Q472" s="23"/>
      <c r="R472" s="23"/>
      <c r="S472" s="23"/>
      <c r="T472" s="23"/>
      <c r="U472" s="23"/>
      <c r="V472" s="23"/>
      <c r="W472" s="23"/>
      <c r="X472" s="23"/>
      <c r="Y472" s="23"/>
    </row>
    <row r="473" customFormat="false" ht="12" hidden="false" customHeight="true" outlineLevel="0" collapsed="false">
      <c r="B473" s="23"/>
      <c r="C473" s="23"/>
      <c r="D473" s="137"/>
      <c r="E473" s="75"/>
      <c r="F473" s="23"/>
      <c r="G473" s="23"/>
      <c r="H473" s="23"/>
      <c r="I473" s="23"/>
      <c r="J473" s="23"/>
      <c r="K473" s="23"/>
      <c r="L473" s="23"/>
      <c r="M473" s="23"/>
      <c r="N473" s="23"/>
      <c r="O473" s="23"/>
      <c r="P473" s="23"/>
      <c r="Q473" s="23"/>
      <c r="R473" s="23"/>
      <c r="S473" s="23"/>
      <c r="T473" s="23"/>
      <c r="U473" s="23"/>
      <c r="V473" s="23"/>
      <c r="W473" s="23"/>
      <c r="X473" s="23"/>
      <c r="Y473" s="23"/>
    </row>
    <row r="474" customFormat="false" ht="12" hidden="false" customHeight="true" outlineLevel="0" collapsed="false">
      <c r="B474" s="23"/>
      <c r="C474" s="23"/>
      <c r="D474" s="137"/>
      <c r="E474" s="75"/>
      <c r="F474" s="23"/>
      <c r="G474" s="23"/>
      <c r="H474" s="23"/>
      <c r="I474" s="23"/>
      <c r="J474" s="23"/>
      <c r="K474" s="23"/>
      <c r="L474" s="23"/>
      <c r="M474" s="23"/>
      <c r="N474" s="23"/>
      <c r="O474" s="23"/>
      <c r="P474" s="23"/>
      <c r="Q474" s="23"/>
      <c r="R474" s="23"/>
      <c r="S474" s="23"/>
      <c r="T474" s="23"/>
      <c r="U474" s="23"/>
      <c r="V474" s="23"/>
      <c r="W474" s="23"/>
      <c r="X474" s="23"/>
      <c r="Y474" s="23"/>
    </row>
    <row r="475" customFormat="false" ht="12" hidden="false" customHeight="true" outlineLevel="0" collapsed="false">
      <c r="B475" s="23"/>
      <c r="C475" s="23"/>
      <c r="D475" s="137"/>
      <c r="E475" s="75"/>
      <c r="F475" s="23"/>
      <c r="G475" s="23"/>
      <c r="H475" s="23"/>
      <c r="I475" s="23"/>
      <c r="J475" s="23"/>
      <c r="K475" s="23"/>
      <c r="L475" s="23"/>
      <c r="M475" s="23"/>
      <c r="N475" s="23"/>
      <c r="O475" s="23"/>
      <c r="P475" s="23"/>
      <c r="Q475" s="23"/>
      <c r="R475" s="23"/>
      <c r="S475" s="23"/>
      <c r="T475" s="23"/>
      <c r="U475" s="23"/>
      <c r="V475" s="23"/>
      <c r="W475" s="23"/>
      <c r="X475" s="23"/>
      <c r="Y475" s="23"/>
    </row>
    <row r="476" customFormat="false" ht="12" hidden="false" customHeight="true" outlineLevel="0" collapsed="false">
      <c r="B476" s="23"/>
      <c r="C476" s="23"/>
      <c r="D476" s="137"/>
      <c r="E476" s="75"/>
      <c r="F476" s="23"/>
      <c r="G476" s="23"/>
      <c r="H476" s="23"/>
      <c r="I476" s="23"/>
      <c r="J476" s="23"/>
      <c r="K476" s="23"/>
      <c r="L476" s="23"/>
      <c r="M476" s="23"/>
      <c r="N476" s="23"/>
      <c r="O476" s="23"/>
      <c r="P476" s="23"/>
      <c r="Q476" s="23"/>
      <c r="R476" s="23"/>
      <c r="S476" s="23"/>
      <c r="T476" s="23"/>
      <c r="U476" s="23"/>
      <c r="V476" s="23"/>
      <c r="W476" s="23"/>
      <c r="X476" s="23"/>
      <c r="Y476" s="23"/>
    </row>
    <row r="477" customFormat="false" ht="12" hidden="false" customHeight="true" outlineLevel="0" collapsed="false">
      <c r="B477" s="23"/>
      <c r="C477" s="23"/>
      <c r="D477" s="137"/>
      <c r="E477" s="75"/>
      <c r="F477" s="23"/>
      <c r="G477" s="23"/>
      <c r="H477" s="23"/>
      <c r="I477" s="23"/>
      <c r="J477" s="23"/>
      <c r="K477" s="23"/>
      <c r="L477" s="23"/>
      <c r="M477" s="23"/>
      <c r="N477" s="23"/>
      <c r="O477" s="23"/>
      <c r="P477" s="23"/>
      <c r="Q477" s="23"/>
      <c r="R477" s="23"/>
      <c r="S477" s="23"/>
      <c r="T477" s="23"/>
      <c r="U477" s="23"/>
      <c r="V477" s="23"/>
      <c r="W477" s="23"/>
      <c r="X477" s="23"/>
      <c r="Y477" s="23"/>
    </row>
    <row r="478" customFormat="false" ht="12" hidden="false" customHeight="true" outlineLevel="0" collapsed="false">
      <c r="B478" s="23"/>
      <c r="C478" s="23"/>
      <c r="D478" s="137"/>
      <c r="E478" s="75"/>
      <c r="F478" s="23"/>
      <c r="G478" s="23"/>
      <c r="H478" s="23"/>
      <c r="I478" s="23"/>
      <c r="J478" s="23"/>
      <c r="K478" s="23"/>
      <c r="L478" s="23"/>
      <c r="M478" s="23"/>
      <c r="N478" s="23"/>
      <c r="O478" s="23"/>
      <c r="P478" s="23"/>
      <c r="Q478" s="23"/>
      <c r="R478" s="23"/>
      <c r="S478" s="23"/>
      <c r="T478" s="23"/>
      <c r="U478" s="23"/>
      <c r="V478" s="23"/>
      <c r="W478" s="23"/>
      <c r="X478" s="23"/>
      <c r="Y478" s="23"/>
    </row>
    <row r="479" customFormat="false" ht="12" hidden="false" customHeight="true" outlineLevel="0" collapsed="false">
      <c r="B479" s="23"/>
      <c r="C479" s="23"/>
      <c r="D479" s="137"/>
      <c r="E479" s="75"/>
      <c r="F479" s="23"/>
      <c r="G479" s="23"/>
      <c r="H479" s="23"/>
      <c r="I479" s="23"/>
      <c r="J479" s="23"/>
      <c r="K479" s="23"/>
      <c r="L479" s="23"/>
      <c r="M479" s="23"/>
      <c r="N479" s="23"/>
      <c r="O479" s="23"/>
      <c r="P479" s="23"/>
      <c r="Q479" s="23"/>
      <c r="R479" s="23"/>
      <c r="S479" s="23"/>
      <c r="T479" s="23"/>
      <c r="U479" s="23"/>
      <c r="V479" s="23"/>
      <c r="W479" s="23"/>
      <c r="X479" s="23"/>
      <c r="Y479" s="23"/>
    </row>
    <row r="480" customFormat="false" ht="12" hidden="false" customHeight="true" outlineLevel="0" collapsed="false">
      <c r="B480" s="23"/>
      <c r="C480" s="23"/>
      <c r="D480" s="137"/>
      <c r="E480" s="75"/>
      <c r="F480" s="23"/>
      <c r="G480" s="23"/>
      <c r="H480" s="23"/>
      <c r="I480" s="23"/>
      <c r="J480" s="23"/>
      <c r="K480" s="23"/>
      <c r="L480" s="23"/>
      <c r="M480" s="23"/>
      <c r="N480" s="23"/>
      <c r="O480" s="23"/>
      <c r="P480" s="23"/>
      <c r="Q480" s="23"/>
      <c r="R480" s="23"/>
      <c r="S480" s="23"/>
      <c r="T480" s="23"/>
      <c r="U480" s="23"/>
      <c r="V480" s="23"/>
      <c r="W480" s="23"/>
      <c r="X480" s="23"/>
      <c r="Y480" s="23"/>
    </row>
    <row r="481" customFormat="false" ht="12" hidden="false" customHeight="true" outlineLevel="0" collapsed="false">
      <c r="B481" s="23"/>
      <c r="C481" s="23"/>
      <c r="D481" s="137"/>
      <c r="E481" s="75"/>
      <c r="F481" s="23"/>
      <c r="G481" s="23"/>
      <c r="H481" s="23"/>
      <c r="I481" s="23"/>
      <c r="J481" s="23"/>
      <c r="K481" s="23"/>
      <c r="L481" s="23"/>
      <c r="M481" s="23"/>
      <c r="N481" s="23"/>
      <c r="O481" s="23"/>
      <c r="P481" s="23"/>
      <c r="Q481" s="23"/>
      <c r="R481" s="23"/>
      <c r="S481" s="23"/>
      <c r="T481" s="23"/>
      <c r="U481" s="23"/>
      <c r="V481" s="23"/>
      <c r="W481" s="23"/>
      <c r="X481" s="23"/>
      <c r="Y481" s="23"/>
    </row>
    <row r="482" customFormat="false" ht="12" hidden="false" customHeight="true" outlineLevel="0" collapsed="false">
      <c r="B482" s="23"/>
      <c r="C482" s="23"/>
      <c r="D482" s="137"/>
      <c r="E482" s="75"/>
      <c r="F482" s="23"/>
      <c r="G482" s="23"/>
      <c r="H482" s="23"/>
      <c r="I482" s="23"/>
      <c r="J482" s="23"/>
      <c r="K482" s="23"/>
      <c r="L482" s="23"/>
      <c r="M482" s="23"/>
      <c r="N482" s="23"/>
      <c r="O482" s="23"/>
      <c r="P482" s="23"/>
      <c r="Q482" s="23"/>
      <c r="R482" s="23"/>
      <c r="S482" s="23"/>
      <c r="T482" s="23"/>
      <c r="U482" s="23"/>
      <c r="V482" s="23"/>
      <c r="W482" s="23"/>
      <c r="X482" s="23"/>
      <c r="Y482" s="23"/>
    </row>
    <row r="483" customFormat="false" ht="12" hidden="false" customHeight="true" outlineLevel="0" collapsed="false">
      <c r="B483" s="23"/>
      <c r="C483" s="23"/>
      <c r="D483" s="137"/>
      <c r="E483" s="75"/>
      <c r="F483" s="23"/>
      <c r="G483" s="23"/>
      <c r="H483" s="23"/>
      <c r="I483" s="23"/>
      <c r="J483" s="23"/>
      <c r="K483" s="23"/>
      <c r="L483" s="23"/>
      <c r="M483" s="23"/>
      <c r="N483" s="23"/>
      <c r="O483" s="23"/>
      <c r="P483" s="23"/>
      <c r="Q483" s="23"/>
      <c r="R483" s="23"/>
      <c r="S483" s="23"/>
      <c r="T483" s="23"/>
      <c r="U483" s="23"/>
      <c r="V483" s="23"/>
      <c r="W483" s="23"/>
      <c r="X483" s="23"/>
      <c r="Y483" s="23"/>
    </row>
    <row r="484" customFormat="false" ht="12" hidden="false" customHeight="true" outlineLevel="0" collapsed="false">
      <c r="B484" s="23"/>
      <c r="C484" s="23"/>
      <c r="D484" s="137"/>
      <c r="E484" s="75"/>
      <c r="F484" s="23"/>
      <c r="G484" s="23"/>
      <c r="H484" s="23"/>
      <c r="I484" s="23"/>
      <c r="J484" s="23"/>
      <c r="K484" s="23"/>
      <c r="L484" s="23"/>
      <c r="M484" s="23"/>
      <c r="N484" s="23"/>
      <c r="O484" s="23"/>
      <c r="P484" s="23"/>
      <c r="Q484" s="23"/>
      <c r="R484" s="23"/>
      <c r="S484" s="23"/>
      <c r="T484" s="23"/>
      <c r="U484" s="23"/>
      <c r="V484" s="23"/>
      <c r="W484" s="23"/>
      <c r="X484" s="23"/>
      <c r="Y484" s="23"/>
    </row>
    <row r="485" customFormat="false" ht="12" hidden="false" customHeight="true" outlineLevel="0" collapsed="false">
      <c r="B485" s="23"/>
      <c r="C485" s="23"/>
      <c r="D485" s="137"/>
      <c r="E485" s="75"/>
      <c r="F485" s="23"/>
      <c r="G485" s="23"/>
      <c r="H485" s="23"/>
      <c r="I485" s="23"/>
      <c r="J485" s="23"/>
      <c r="K485" s="23"/>
      <c r="L485" s="23"/>
      <c r="M485" s="23"/>
      <c r="N485" s="23"/>
      <c r="O485" s="23"/>
      <c r="P485" s="23"/>
      <c r="Q485" s="23"/>
      <c r="R485" s="23"/>
      <c r="S485" s="23"/>
      <c r="T485" s="23"/>
      <c r="U485" s="23"/>
      <c r="V485" s="23"/>
      <c r="W485" s="23"/>
      <c r="X485" s="23"/>
      <c r="Y485" s="23"/>
    </row>
    <row r="486" customFormat="false" ht="12" hidden="false" customHeight="true" outlineLevel="0" collapsed="false">
      <c r="B486" s="23"/>
      <c r="C486" s="23"/>
      <c r="D486" s="137"/>
      <c r="E486" s="75"/>
      <c r="F486" s="23"/>
      <c r="G486" s="23"/>
      <c r="H486" s="23"/>
      <c r="I486" s="23"/>
      <c r="J486" s="23"/>
      <c r="K486" s="23"/>
      <c r="L486" s="23"/>
      <c r="M486" s="23"/>
      <c r="N486" s="23"/>
      <c r="O486" s="23"/>
      <c r="P486" s="23"/>
      <c r="Q486" s="23"/>
      <c r="R486" s="23"/>
      <c r="S486" s="23"/>
      <c r="T486" s="23"/>
      <c r="U486" s="23"/>
      <c r="V486" s="23"/>
      <c r="W486" s="23"/>
      <c r="X486" s="23"/>
      <c r="Y486" s="23"/>
    </row>
    <row r="487" customFormat="false" ht="12" hidden="false" customHeight="true" outlineLevel="0" collapsed="false">
      <c r="B487" s="23"/>
      <c r="C487" s="23"/>
      <c r="D487" s="137"/>
      <c r="E487" s="75"/>
      <c r="F487" s="23"/>
      <c r="G487" s="23"/>
      <c r="H487" s="23"/>
      <c r="I487" s="23"/>
      <c r="J487" s="23"/>
      <c r="K487" s="23"/>
      <c r="L487" s="23"/>
      <c r="M487" s="23"/>
      <c r="N487" s="23"/>
      <c r="O487" s="23"/>
      <c r="P487" s="23"/>
      <c r="Q487" s="23"/>
      <c r="R487" s="23"/>
      <c r="S487" s="23"/>
      <c r="T487" s="23"/>
      <c r="U487" s="23"/>
      <c r="V487" s="23"/>
      <c r="W487" s="23"/>
      <c r="X487" s="23"/>
      <c r="Y487" s="23"/>
    </row>
    <row r="488" customFormat="false" ht="12" hidden="false" customHeight="true" outlineLevel="0" collapsed="false">
      <c r="B488" s="23"/>
      <c r="C488" s="23"/>
      <c r="D488" s="137"/>
      <c r="E488" s="75"/>
      <c r="F488" s="23"/>
      <c r="G488" s="23"/>
      <c r="H488" s="23"/>
      <c r="I488" s="23"/>
      <c r="J488" s="23"/>
      <c r="K488" s="23"/>
      <c r="L488" s="23"/>
      <c r="M488" s="23"/>
      <c r="N488" s="23"/>
      <c r="O488" s="23"/>
      <c r="P488" s="23"/>
      <c r="Q488" s="23"/>
      <c r="R488" s="23"/>
      <c r="S488" s="23"/>
      <c r="T488" s="23"/>
      <c r="U488" s="23"/>
      <c r="V488" s="23"/>
      <c r="W488" s="23"/>
      <c r="X488" s="23"/>
      <c r="Y488" s="23"/>
    </row>
    <row r="489" customFormat="false" ht="12" hidden="false" customHeight="true" outlineLevel="0" collapsed="false">
      <c r="B489" s="23"/>
      <c r="C489" s="23"/>
      <c r="D489" s="137"/>
      <c r="E489" s="75"/>
      <c r="F489" s="23"/>
      <c r="G489" s="23"/>
      <c r="H489" s="23"/>
      <c r="I489" s="23"/>
      <c r="J489" s="23"/>
      <c r="K489" s="23"/>
      <c r="L489" s="23"/>
      <c r="M489" s="23"/>
      <c r="N489" s="23"/>
      <c r="O489" s="23"/>
      <c r="P489" s="23"/>
      <c r="Q489" s="23"/>
      <c r="R489" s="23"/>
      <c r="S489" s="23"/>
      <c r="T489" s="23"/>
      <c r="U489" s="23"/>
      <c r="V489" s="23"/>
      <c r="W489" s="23"/>
      <c r="X489" s="23"/>
      <c r="Y489" s="23"/>
    </row>
    <row r="490" customFormat="false" ht="12" hidden="false" customHeight="true" outlineLevel="0" collapsed="false">
      <c r="B490" s="23"/>
      <c r="C490" s="23"/>
      <c r="D490" s="137"/>
      <c r="E490" s="75"/>
      <c r="F490" s="23"/>
      <c r="G490" s="23"/>
      <c r="H490" s="23"/>
      <c r="I490" s="23"/>
      <c r="J490" s="23"/>
      <c r="K490" s="23"/>
      <c r="L490" s="23"/>
      <c r="M490" s="23"/>
      <c r="N490" s="23"/>
      <c r="O490" s="23"/>
      <c r="P490" s="23"/>
      <c r="Q490" s="23"/>
      <c r="R490" s="23"/>
      <c r="S490" s="23"/>
      <c r="T490" s="23"/>
      <c r="U490" s="23"/>
      <c r="V490" s="23"/>
      <c r="W490" s="23"/>
      <c r="X490" s="23"/>
      <c r="Y490" s="23"/>
    </row>
    <row r="491" customFormat="false" ht="12" hidden="false" customHeight="true" outlineLevel="0" collapsed="false">
      <c r="B491" s="23"/>
      <c r="C491" s="23"/>
      <c r="D491" s="137"/>
      <c r="E491" s="75"/>
      <c r="F491" s="23"/>
      <c r="G491" s="23"/>
      <c r="H491" s="23"/>
      <c r="I491" s="23"/>
      <c r="J491" s="23"/>
      <c r="K491" s="23"/>
      <c r="L491" s="23"/>
      <c r="M491" s="23"/>
      <c r="N491" s="23"/>
      <c r="O491" s="23"/>
      <c r="P491" s="23"/>
      <c r="Q491" s="23"/>
      <c r="R491" s="23"/>
      <c r="S491" s="23"/>
      <c r="T491" s="23"/>
      <c r="U491" s="23"/>
      <c r="V491" s="23"/>
      <c r="W491" s="23"/>
      <c r="X491" s="23"/>
      <c r="Y491" s="23"/>
    </row>
    <row r="492" customFormat="false" ht="12" hidden="false" customHeight="true" outlineLevel="0" collapsed="false">
      <c r="B492" s="23"/>
      <c r="C492" s="23"/>
      <c r="D492" s="137"/>
      <c r="E492" s="75"/>
      <c r="F492" s="23"/>
      <c r="G492" s="23"/>
      <c r="H492" s="23"/>
      <c r="I492" s="23"/>
      <c r="J492" s="23"/>
      <c r="K492" s="23"/>
      <c r="L492" s="23"/>
      <c r="M492" s="23"/>
      <c r="N492" s="23"/>
      <c r="O492" s="23"/>
      <c r="P492" s="23"/>
      <c r="Q492" s="23"/>
      <c r="R492" s="23"/>
      <c r="S492" s="23"/>
      <c r="T492" s="23"/>
      <c r="U492" s="23"/>
      <c r="V492" s="23"/>
      <c r="W492" s="23"/>
      <c r="X492" s="23"/>
      <c r="Y492" s="23"/>
    </row>
    <row r="493" customFormat="false" ht="12" hidden="false" customHeight="true" outlineLevel="0" collapsed="false">
      <c r="B493" s="23"/>
      <c r="C493" s="23"/>
      <c r="D493" s="137"/>
      <c r="E493" s="75"/>
      <c r="F493" s="23"/>
      <c r="G493" s="23"/>
      <c r="H493" s="23"/>
      <c r="I493" s="23"/>
      <c r="J493" s="23"/>
      <c r="K493" s="23"/>
      <c r="L493" s="23"/>
      <c r="M493" s="23"/>
      <c r="N493" s="23"/>
      <c r="O493" s="23"/>
      <c r="P493" s="23"/>
      <c r="Q493" s="23"/>
      <c r="R493" s="23"/>
      <c r="S493" s="23"/>
      <c r="T493" s="23"/>
      <c r="U493" s="23"/>
      <c r="V493" s="23"/>
      <c r="W493" s="23"/>
      <c r="X493" s="23"/>
      <c r="Y493" s="23"/>
    </row>
    <row r="494" customFormat="false" ht="12" hidden="false" customHeight="true" outlineLevel="0" collapsed="false">
      <c r="B494" s="23"/>
      <c r="C494" s="23"/>
      <c r="D494" s="137"/>
      <c r="E494" s="75"/>
      <c r="F494" s="23"/>
      <c r="G494" s="23"/>
      <c r="H494" s="23"/>
      <c r="I494" s="23"/>
      <c r="J494" s="23"/>
      <c r="K494" s="23"/>
      <c r="L494" s="23"/>
      <c r="M494" s="23"/>
      <c r="N494" s="23"/>
      <c r="O494" s="23"/>
      <c r="P494" s="23"/>
      <c r="Q494" s="23"/>
      <c r="R494" s="23"/>
      <c r="S494" s="23"/>
      <c r="T494" s="23"/>
      <c r="U494" s="23"/>
      <c r="V494" s="23"/>
      <c r="W494" s="23"/>
      <c r="X494" s="23"/>
      <c r="Y494" s="23"/>
    </row>
    <row r="495" customFormat="false" ht="12" hidden="false" customHeight="true" outlineLevel="0" collapsed="false">
      <c r="B495" s="23"/>
      <c r="C495" s="23"/>
      <c r="D495" s="137"/>
      <c r="E495" s="75"/>
      <c r="F495" s="23"/>
      <c r="G495" s="23"/>
      <c r="H495" s="23"/>
      <c r="I495" s="23"/>
      <c r="J495" s="23"/>
      <c r="K495" s="23"/>
      <c r="L495" s="23"/>
      <c r="M495" s="23"/>
      <c r="N495" s="23"/>
      <c r="O495" s="23"/>
      <c r="P495" s="23"/>
      <c r="Q495" s="23"/>
      <c r="R495" s="23"/>
      <c r="S495" s="23"/>
      <c r="T495" s="23"/>
      <c r="U495" s="23"/>
      <c r="V495" s="23"/>
      <c r="W495" s="23"/>
      <c r="X495" s="23"/>
      <c r="Y495" s="23"/>
    </row>
    <row r="496" customFormat="false" ht="12" hidden="false" customHeight="true" outlineLevel="0" collapsed="false">
      <c r="B496" s="23"/>
      <c r="C496" s="23"/>
      <c r="D496" s="137"/>
      <c r="E496" s="75"/>
      <c r="F496" s="23"/>
      <c r="G496" s="23"/>
      <c r="H496" s="23"/>
      <c r="I496" s="23"/>
      <c r="J496" s="23"/>
      <c r="K496" s="23"/>
      <c r="L496" s="23"/>
      <c r="M496" s="23"/>
      <c r="N496" s="23"/>
      <c r="O496" s="23"/>
      <c r="P496" s="23"/>
      <c r="Q496" s="23"/>
      <c r="R496" s="23"/>
      <c r="S496" s="23"/>
      <c r="T496" s="23"/>
      <c r="U496" s="23"/>
      <c r="V496" s="23"/>
      <c r="W496" s="23"/>
      <c r="X496" s="23"/>
      <c r="Y496" s="23"/>
    </row>
    <row r="497" customFormat="false" ht="12" hidden="false" customHeight="true" outlineLevel="0" collapsed="false">
      <c r="B497" s="23"/>
      <c r="C497" s="23"/>
      <c r="D497" s="137"/>
      <c r="E497" s="75"/>
      <c r="F497" s="23"/>
      <c r="G497" s="23"/>
      <c r="H497" s="23"/>
      <c r="I497" s="23"/>
      <c r="J497" s="23"/>
      <c r="K497" s="23"/>
      <c r="L497" s="23"/>
      <c r="M497" s="23"/>
      <c r="N497" s="23"/>
      <c r="O497" s="23"/>
      <c r="P497" s="23"/>
      <c r="Q497" s="23"/>
      <c r="R497" s="23"/>
      <c r="S497" s="23"/>
      <c r="T497" s="23"/>
      <c r="U497" s="23"/>
      <c r="V497" s="23"/>
      <c r="W497" s="23"/>
      <c r="X497" s="23"/>
      <c r="Y497" s="23"/>
    </row>
    <row r="498" customFormat="false" ht="12" hidden="false" customHeight="true" outlineLevel="0" collapsed="false">
      <c r="B498" s="23"/>
      <c r="C498" s="23"/>
      <c r="D498" s="137"/>
      <c r="E498" s="75"/>
      <c r="F498" s="23"/>
      <c r="G498" s="23"/>
      <c r="H498" s="23"/>
      <c r="I498" s="23"/>
      <c r="J498" s="23"/>
      <c r="K498" s="23"/>
      <c r="L498" s="23"/>
      <c r="M498" s="23"/>
      <c r="N498" s="23"/>
      <c r="O498" s="23"/>
      <c r="P498" s="23"/>
      <c r="Q498" s="23"/>
      <c r="R498" s="23"/>
      <c r="S498" s="23"/>
      <c r="T498" s="23"/>
      <c r="U498" s="23"/>
      <c r="V498" s="23"/>
      <c r="W498" s="23"/>
      <c r="X498" s="23"/>
      <c r="Y498" s="23"/>
    </row>
    <row r="499" customFormat="false" ht="12" hidden="false" customHeight="true" outlineLevel="0" collapsed="false">
      <c r="B499" s="23"/>
      <c r="C499" s="23"/>
      <c r="D499" s="137"/>
      <c r="E499" s="75"/>
      <c r="F499" s="23"/>
      <c r="G499" s="23"/>
      <c r="H499" s="23"/>
      <c r="I499" s="23"/>
      <c r="J499" s="23"/>
      <c r="K499" s="23"/>
      <c r="L499" s="23"/>
      <c r="M499" s="23"/>
      <c r="N499" s="23"/>
      <c r="O499" s="23"/>
      <c r="P499" s="23"/>
      <c r="Q499" s="23"/>
      <c r="R499" s="23"/>
      <c r="S499" s="23"/>
      <c r="T499" s="23"/>
      <c r="U499" s="23"/>
      <c r="V499" s="23"/>
      <c r="W499" s="23"/>
      <c r="X499" s="23"/>
      <c r="Y499" s="23"/>
    </row>
    <row r="500" customFormat="false" ht="12" hidden="false" customHeight="true" outlineLevel="0" collapsed="false">
      <c r="B500" s="23"/>
      <c r="C500" s="23"/>
      <c r="D500" s="137"/>
      <c r="E500" s="75"/>
      <c r="F500" s="23"/>
      <c r="G500" s="23"/>
      <c r="H500" s="23"/>
      <c r="I500" s="23"/>
      <c r="J500" s="23"/>
      <c r="K500" s="23"/>
      <c r="L500" s="23"/>
      <c r="M500" s="23"/>
      <c r="N500" s="23"/>
      <c r="O500" s="23"/>
      <c r="P500" s="23"/>
      <c r="Q500" s="23"/>
      <c r="R500" s="23"/>
      <c r="S500" s="23"/>
      <c r="T500" s="23"/>
      <c r="U500" s="23"/>
      <c r="V500" s="23"/>
      <c r="W500" s="23"/>
      <c r="X500" s="23"/>
      <c r="Y500" s="23"/>
    </row>
    <row r="501" customFormat="false" ht="12" hidden="false" customHeight="true" outlineLevel="0" collapsed="false">
      <c r="B501" s="23"/>
      <c r="C501" s="23"/>
      <c r="D501" s="137"/>
      <c r="E501" s="75"/>
      <c r="F501" s="23"/>
      <c r="G501" s="23"/>
      <c r="H501" s="23"/>
      <c r="I501" s="23"/>
      <c r="J501" s="23"/>
      <c r="K501" s="23"/>
      <c r="L501" s="23"/>
      <c r="M501" s="23"/>
      <c r="N501" s="23"/>
      <c r="O501" s="23"/>
      <c r="P501" s="23"/>
      <c r="Q501" s="23"/>
      <c r="R501" s="23"/>
      <c r="S501" s="23"/>
      <c r="T501" s="23"/>
      <c r="U501" s="23"/>
      <c r="V501" s="23"/>
      <c r="W501" s="23"/>
      <c r="X501" s="23"/>
      <c r="Y501" s="23"/>
    </row>
    <row r="502" customFormat="false" ht="12" hidden="false" customHeight="true" outlineLevel="0" collapsed="false">
      <c r="B502" s="23"/>
      <c r="C502" s="23"/>
      <c r="D502" s="137"/>
      <c r="E502" s="75"/>
      <c r="F502" s="23"/>
      <c r="G502" s="23"/>
      <c r="H502" s="23"/>
      <c r="I502" s="23"/>
      <c r="J502" s="23"/>
      <c r="K502" s="23"/>
      <c r="L502" s="23"/>
      <c r="M502" s="23"/>
      <c r="N502" s="23"/>
      <c r="O502" s="23"/>
      <c r="P502" s="23"/>
      <c r="Q502" s="23"/>
      <c r="R502" s="23"/>
      <c r="S502" s="23"/>
      <c r="T502" s="23"/>
      <c r="U502" s="23"/>
      <c r="V502" s="23"/>
      <c r="W502" s="23"/>
      <c r="X502" s="23"/>
      <c r="Y502" s="23"/>
    </row>
    <row r="503" customFormat="false" ht="12" hidden="false" customHeight="true" outlineLevel="0" collapsed="false">
      <c r="B503" s="23"/>
      <c r="C503" s="23"/>
      <c r="D503" s="137"/>
      <c r="E503" s="75"/>
      <c r="F503" s="23"/>
      <c r="G503" s="23"/>
      <c r="H503" s="23"/>
      <c r="I503" s="23"/>
      <c r="J503" s="23"/>
      <c r="K503" s="23"/>
      <c r="L503" s="23"/>
      <c r="M503" s="23"/>
      <c r="N503" s="23"/>
      <c r="O503" s="23"/>
      <c r="P503" s="23"/>
      <c r="Q503" s="23"/>
      <c r="R503" s="23"/>
      <c r="S503" s="23"/>
      <c r="T503" s="23"/>
      <c r="U503" s="23"/>
      <c r="V503" s="23"/>
      <c r="W503" s="23"/>
      <c r="X503" s="23"/>
      <c r="Y503" s="23"/>
    </row>
    <row r="504" customFormat="false" ht="12" hidden="false" customHeight="true" outlineLevel="0" collapsed="false">
      <c r="B504" s="23"/>
      <c r="C504" s="23"/>
      <c r="D504" s="137"/>
      <c r="E504" s="75"/>
      <c r="F504" s="23"/>
      <c r="G504" s="23"/>
      <c r="H504" s="23"/>
      <c r="I504" s="23"/>
      <c r="J504" s="23"/>
      <c r="K504" s="23"/>
      <c r="L504" s="23"/>
      <c r="M504" s="23"/>
      <c r="N504" s="23"/>
      <c r="O504" s="23"/>
      <c r="P504" s="23"/>
      <c r="Q504" s="23"/>
      <c r="R504" s="23"/>
      <c r="S504" s="23"/>
      <c r="T504" s="23"/>
      <c r="U504" s="23"/>
      <c r="V504" s="23"/>
      <c r="W504" s="23"/>
      <c r="X504" s="23"/>
      <c r="Y504" s="23"/>
    </row>
    <row r="505" customFormat="false" ht="12" hidden="false" customHeight="true" outlineLevel="0" collapsed="false">
      <c r="B505" s="23"/>
      <c r="C505" s="23"/>
      <c r="D505" s="137"/>
      <c r="E505" s="75"/>
      <c r="F505" s="23"/>
      <c r="G505" s="23"/>
      <c r="H505" s="23"/>
      <c r="I505" s="23"/>
      <c r="J505" s="23"/>
      <c r="K505" s="23"/>
      <c r="L505" s="23"/>
      <c r="M505" s="23"/>
      <c r="N505" s="23"/>
      <c r="O505" s="23"/>
      <c r="P505" s="23"/>
      <c r="Q505" s="23"/>
      <c r="R505" s="23"/>
      <c r="S505" s="23"/>
      <c r="T505" s="23"/>
      <c r="U505" s="23"/>
      <c r="V505" s="23"/>
      <c r="W505" s="23"/>
      <c r="X505" s="23"/>
      <c r="Y505" s="23"/>
    </row>
    <row r="506" customFormat="false" ht="12" hidden="false" customHeight="true" outlineLevel="0" collapsed="false">
      <c r="B506" s="23"/>
      <c r="C506" s="23"/>
      <c r="D506" s="137"/>
      <c r="E506" s="75"/>
      <c r="F506" s="23"/>
      <c r="G506" s="23"/>
      <c r="H506" s="23"/>
      <c r="I506" s="23"/>
      <c r="J506" s="23"/>
      <c r="K506" s="23"/>
      <c r="L506" s="23"/>
      <c r="M506" s="23"/>
      <c r="N506" s="23"/>
      <c r="O506" s="23"/>
      <c r="P506" s="23"/>
      <c r="Q506" s="23"/>
      <c r="R506" s="23"/>
      <c r="S506" s="23"/>
      <c r="T506" s="23"/>
      <c r="U506" s="23"/>
      <c r="V506" s="23"/>
      <c r="W506" s="23"/>
      <c r="X506" s="23"/>
      <c r="Y506" s="23"/>
    </row>
    <row r="507" customFormat="false" ht="12" hidden="false" customHeight="true" outlineLevel="0" collapsed="false">
      <c r="B507" s="23"/>
      <c r="C507" s="23"/>
      <c r="D507" s="137"/>
      <c r="E507" s="75"/>
      <c r="F507" s="23"/>
      <c r="G507" s="23"/>
      <c r="H507" s="23"/>
      <c r="I507" s="23"/>
      <c r="J507" s="23"/>
      <c r="K507" s="23"/>
      <c r="L507" s="23"/>
      <c r="M507" s="23"/>
      <c r="N507" s="23"/>
      <c r="O507" s="23"/>
      <c r="P507" s="23"/>
      <c r="Q507" s="23"/>
      <c r="R507" s="23"/>
      <c r="S507" s="23"/>
      <c r="T507" s="23"/>
      <c r="U507" s="23"/>
      <c r="V507" s="23"/>
      <c r="W507" s="23"/>
      <c r="X507" s="23"/>
      <c r="Y507" s="23"/>
    </row>
    <row r="508" customFormat="false" ht="12" hidden="false" customHeight="true" outlineLevel="0" collapsed="false">
      <c r="B508" s="23"/>
      <c r="C508" s="23"/>
      <c r="D508" s="137"/>
      <c r="E508" s="75"/>
      <c r="F508" s="23"/>
      <c r="G508" s="23"/>
      <c r="H508" s="23"/>
      <c r="I508" s="23"/>
      <c r="J508" s="23"/>
      <c r="K508" s="23"/>
      <c r="L508" s="23"/>
      <c r="M508" s="23"/>
      <c r="N508" s="23"/>
      <c r="O508" s="23"/>
      <c r="P508" s="23"/>
      <c r="Q508" s="23"/>
      <c r="R508" s="23"/>
      <c r="S508" s="23"/>
      <c r="T508" s="23"/>
      <c r="U508" s="23"/>
      <c r="V508" s="23"/>
      <c r="W508" s="23"/>
      <c r="X508" s="23"/>
      <c r="Y508" s="23"/>
    </row>
    <row r="509" customFormat="false" ht="12" hidden="false" customHeight="true" outlineLevel="0" collapsed="false">
      <c r="B509" s="23"/>
      <c r="C509" s="23"/>
      <c r="D509" s="137"/>
      <c r="E509" s="75"/>
      <c r="F509" s="23"/>
      <c r="G509" s="23"/>
      <c r="H509" s="23"/>
      <c r="I509" s="23"/>
      <c r="J509" s="23"/>
      <c r="K509" s="23"/>
      <c r="L509" s="23"/>
      <c r="M509" s="23"/>
      <c r="N509" s="23"/>
      <c r="O509" s="23"/>
      <c r="P509" s="23"/>
      <c r="Q509" s="23"/>
      <c r="R509" s="23"/>
      <c r="S509" s="23"/>
      <c r="T509" s="23"/>
      <c r="U509" s="23"/>
      <c r="V509" s="23"/>
      <c r="W509" s="23"/>
      <c r="X509" s="23"/>
      <c r="Y509" s="23"/>
    </row>
    <row r="510" customFormat="false" ht="12" hidden="false" customHeight="true" outlineLevel="0" collapsed="false">
      <c r="B510" s="23"/>
      <c r="C510" s="23"/>
      <c r="D510" s="137"/>
      <c r="E510" s="75"/>
      <c r="F510" s="23"/>
      <c r="G510" s="23"/>
      <c r="H510" s="23"/>
      <c r="I510" s="23"/>
      <c r="J510" s="23"/>
      <c r="K510" s="23"/>
      <c r="L510" s="23"/>
      <c r="M510" s="23"/>
      <c r="N510" s="23"/>
      <c r="O510" s="23"/>
      <c r="P510" s="23"/>
      <c r="Q510" s="23"/>
      <c r="R510" s="23"/>
      <c r="S510" s="23"/>
      <c r="T510" s="23"/>
      <c r="U510" s="23"/>
      <c r="V510" s="23"/>
      <c r="W510" s="23"/>
      <c r="X510" s="23"/>
      <c r="Y510" s="23"/>
    </row>
    <row r="511" customFormat="false" ht="12" hidden="false" customHeight="true" outlineLevel="0" collapsed="false">
      <c r="B511" s="23"/>
      <c r="C511" s="23"/>
      <c r="D511" s="137"/>
      <c r="E511" s="75"/>
      <c r="F511" s="23"/>
      <c r="G511" s="23"/>
      <c r="H511" s="23"/>
      <c r="I511" s="23"/>
      <c r="J511" s="23"/>
      <c r="K511" s="23"/>
      <c r="L511" s="23"/>
      <c r="M511" s="23"/>
      <c r="N511" s="23"/>
      <c r="O511" s="23"/>
      <c r="P511" s="23"/>
      <c r="Q511" s="23"/>
      <c r="R511" s="23"/>
      <c r="S511" s="23"/>
      <c r="T511" s="23"/>
      <c r="U511" s="23"/>
      <c r="V511" s="23"/>
      <c r="W511" s="23"/>
      <c r="X511" s="23"/>
      <c r="Y511" s="23"/>
    </row>
    <row r="512" customFormat="false" ht="12" hidden="false" customHeight="true" outlineLevel="0" collapsed="false">
      <c r="B512" s="23"/>
      <c r="C512" s="23"/>
      <c r="D512" s="137"/>
      <c r="E512" s="75"/>
      <c r="F512" s="23"/>
      <c r="G512" s="23"/>
      <c r="H512" s="23"/>
      <c r="I512" s="23"/>
      <c r="J512" s="23"/>
      <c r="K512" s="23"/>
      <c r="L512" s="23"/>
      <c r="M512" s="23"/>
      <c r="N512" s="23"/>
      <c r="O512" s="23"/>
      <c r="P512" s="23"/>
      <c r="Q512" s="23"/>
      <c r="R512" s="23"/>
      <c r="S512" s="23"/>
      <c r="T512" s="23"/>
      <c r="U512" s="23"/>
      <c r="V512" s="23"/>
      <c r="W512" s="23"/>
      <c r="X512" s="23"/>
      <c r="Y512" s="23"/>
    </row>
    <row r="513" customFormat="false" ht="12" hidden="false" customHeight="true" outlineLevel="0" collapsed="false">
      <c r="B513" s="23"/>
      <c r="C513" s="23"/>
      <c r="D513" s="137"/>
      <c r="E513" s="75"/>
      <c r="F513" s="23"/>
      <c r="G513" s="23"/>
      <c r="H513" s="23"/>
      <c r="I513" s="23"/>
      <c r="J513" s="23"/>
      <c r="K513" s="23"/>
      <c r="L513" s="23"/>
      <c r="M513" s="23"/>
      <c r="N513" s="23"/>
      <c r="O513" s="23"/>
      <c r="P513" s="23"/>
      <c r="Q513" s="23"/>
      <c r="R513" s="23"/>
      <c r="S513" s="23"/>
      <c r="T513" s="23"/>
      <c r="U513" s="23"/>
      <c r="V513" s="23"/>
      <c r="W513" s="23"/>
      <c r="X513" s="23"/>
      <c r="Y513" s="23"/>
    </row>
    <row r="514" customFormat="false" ht="12" hidden="false" customHeight="true" outlineLevel="0" collapsed="false">
      <c r="B514" s="23"/>
      <c r="C514" s="23"/>
      <c r="D514" s="137"/>
      <c r="E514" s="75"/>
      <c r="F514" s="23"/>
      <c r="G514" s="23"/>
      <c r="H514" s="23"/>
      <c r="I514" s="23"/>
      <c r="J514" s="23"/>
      <c r="K514" s="23"/>
      <c r="L514" s="23"/>
      <c r="M514" s="23"/>
      <c r="N514" s="23"/>
      <c r="O514" s="23"/>
      <c r="P514" s="23"/>
      <c r="Q514" s="23"/>
      <c r="R514" s="23"/>
      <c r="S514" s="23"/>
      <c r="T514" s="23"/>
      <c r="U514" s="23"/>
      <c r="V514" s="23"/>
      <c r="W514" s="23"/>
      <c r="X514" s="23"/>
      <c r="Y514" s="23"/>
    </row>
    <row r="515" customFormat="false" ht="12" hidden="false" customHeight="true" outlineLevel="0" collapsed="false">
      <c r="B515" s="23"/>
      <c r="C515" s="23"/>
      <c r="D515" s="137"/>
      <c r="E515" s="75"/>
      <c r="F515" s="23"/>
      <c r="G515" s="23"/>
      <c r="H515" s="23"/>
      <c r="I515" s="23"/>
      <c r="J515" s="23"/>
      <c r="K515" s="23"/>
      <c r="L515" s="23"/>
      <c r="M515" s="23"/>
      <c r="N515" s="23"/>
      <c r="O515" s="23"/>
      <c r="P515" s="23"/>
      <c r="Q515" s="23"/>
      <c r="R515" s="23"/>
      <c r="S515" s="23"/>
      <c r="T515" s="23"/>
      <c r="U515" s="23"/>
      <c r="V515" s="23"/>
      <c r="W515" s="23"/>
      <c r="X515" s="23"/>
      <c r="Y515" s="23"/>
    </row>
    <row r="516" customFormat="false" ht="12" hidden="false" customHeight="true" outlineLevel="0" collapsed="false">
      <c r="B516" s="23"/>
      <c r="C516" s="23"/>
      <c r="D516" s="137"/>
      <c r="E516" s="75"/>
      <c r="F516" s="23"/>
      <c r="G516" s="23"/>
      <c r="H516" s="23"/>
      <c r="I516" s="23"/>
      <c r="J516" s="23"/>
      <c r="K516" s="23"/>
      <c r="L516" s="23"/>
      <c r="M516" s="23"/>
      <c r="N516" s="23"/>
      <c r="O516" s="23"/>
      <c r="P516" s="23"/>
      <c r="Q516" s="23"/>
      <c r="R516" s="23"/>
      <c r="S516" s="23"/>
      <c r="T516" s="23"/>
      <c r="U516" s="23"/>
      <c r="V516" s="23"/>
      <c r="W516" s="23"/>
      <c r="X516" s="23"/>
      <c r="Y516" s="23"/>
    </row>
    <row r="517" customFormat="false" ht="12" hidden="false" customHeight="true" outlineLevel="0" collapsed="false">
      <c r="B517" s="23"/>
      <c r="C517" s="23"/>
      <c r="D517" s="137"/>
      <c r="E517" s="75"/>
      <c r="F517" s="23"/>
      <c r="G517" s="23"/>
      <c r="H517" s="23"/>
      <c r="I517" s="23"/>
      <c r="J517" s="23"/>
      <c r="K517" s="23"/>
      <c r="L517" s="23"/>
      <c r="M517" s="23"/>
      <c r="N517" s="23"/>
      <c r="O517" s="23"/>
      <c r="P517" s="23"/>
      <c r="Q517" s="23"/>
      <c r="R517" s="23"/>
      <c r="S517" s="23"/>
      <c r="T517" s="23"/>
      <c r="U517" s="23"/>
      <c r="V517" s="23"/>
      <c r="W517" s="23"/>
      <c r="X517" s="23"/>
      <c r="Y517" s="23"/>
    </row>
    <row r="518" customFormat="false" ht="12" hidden="false" customHeight="true" outlineLevel="0" collapsed="false">
      <c r="B518" s="23"/>
      <c r="C518" s="23"/>
      <c r="D518" s="137"/>
      <c r="E518" s="75"/>
      <c r="F518" s="23"/>
      <c r="G518" s="23"/>
      <c r="H518" s="23"/>
      <c r="I518" s="23"/>
      <c r="J518" s="23"/>
      <c r="K518" s="23"/>
      <c r="L518" s="23"/>
      <c r="M518" s="23"/>
      <c r="N518" s="23"/>
      <c r="O518" s="23"/>
      <c r="P518" s="23"/>
      <c r="Q518" s="23"/>
      <c r="R518" s="23"/>
      <c r="S518" s="23"/>
      <c r="T518" s="23"/>
      <c r="U518" s="23"/>
      <c r="V518" s="23"/>
      <c r="W518" s="23"/>
      <c r="X518" s="23"/>
      <c r="Y518" s="23"/>
    </row>
    <row r="519" customFormat="false" ht="12" hidden="false" customHeight="true" outlineLevel="0" collapsed="false">
      <c r="B519" s="23"/>
      <c r="C519" s="23"/>
      <c r="D519" s="137"/>
      <c r="E519" s="75"/>
      <c r="F519" s="23"/>
      <c r="G519" s="23"/>
      <c r="H519" s="23"/>
      <c r="I519" s="23"/>
      <c r="J519" s="23"/>
      <c r="K519" s="23"/>
      <c r="L519" s="23"/>
      <c r="M519" s="23"/>
      <c r="N519" s="23"/>
      <c r="O519" s="23"/>
      <c r="P519" s="23"/>
      <c r="Q519" s="23"/>
      <c r="R519" s="23"/>
      <c r="S519" s="23"/>
      <c r="T519" s="23"/>
      <c r="U519" s="23"/>
      <c r="V519" s="23"/>
      <c r="W519" s="23"/>
      <c r="X519" s="23"/>
      <c r="Y519" s="23"/>
    </row>
    <row r="520" customFormat="false" ht="12" hidden="false" customHeight="true" outlineLevel="0" collapsed="false">
      <c r="B520" s="23"/>
      <c r="C520" s="23"/>
      <c r="D520" s="137"/>
      <c r="E520" s="75"/>
      <c r="F520" s="23"/>
      <c r="G520" s="23"/>
      <c r="H520" s="23"/>
      <c r="I520" s="23"/>
      <c r="J520" s="23"/>
      <c r="K520" s="23"/>
      <c r="L520" s="23"/>
      <c r="M520" s="23"/>
      <c r="N520" s="23"/>
      <c r="O520" s="23"/>
      <c r="P520" s="23"/>
      <c r="Q520" s="23"/>
      <c r="R520" s="23"/>
      <c r="S520" s="23"/>
      <c r="T520" s="23"/>
      <c r="U520" s="23"/>
      <c r="V520" s="23"/>
      <c r="W520" s="23"/>
      <c r="X520" s="23"/>
      <c r="Y520" s="23"/>
    </row>
    <row r="521" customFormat="false" ht="12" hidden="false" customHeight="true" outlineLevel="0" collapsed="false">
      <c r="B521" s="23"/>
      <c r="C521" s="23"/>
      <c r="D521" s="137"/>
      <c r="E521" s="75"/>
      <c r="F521" s="23"/>
      <c r="G521" s="23"/>
      <c r="H521" s="23"/>
      <c r="I521" s="23"/>
      <c r="J521" s="23"/>
      <c r="K521" s="23"/>
      <c r="L521" s="23"/>
      <c r="M521" s="23"/>
      <c r="N521" s="23"/>
      <c r="O521" s="23"/>
      <c r="P521" s="23"/>
      <c r="Q521" s="23"/>
      <c r="R521" s="23"/>
      <c r="S521" s="23"/>
      <c r="T521" s="23"/>
      <c r="U521" s="23"/>
      <c r="V521" s="23"/>
      <c r="W521" s="23"/>
      <c r="X521" s="23"/>
      <c r="Y521" s="23"/>
    </row>
    <row r="522" customFormat="false" ht="12" hidden="false" customHeight="true" outlineLevel="0" collapsed="false">
      <c r="B522" s="23"/>
      <c r="C522" s="23"/>
      <c r="D522" s="137"/>
      <c r="E522" s="75"/>
      <c r="F522" s="23"/>
      <c r="G522" s="23"/>
      <c r="H522" s="23"/>
      <c r="I522" s="23"/>
      <c r="J522" s="23"/>
      <c r="K522" s="23"/>
      <c r="L522" s="23"/>
      <c r="M522" s="23"/>
      <c r="N522" s="23"/>
      <c r="O522" s="23"/>
      <c r="P522" s="23"/>
      <c r="Q522" s="23"/>
      <c r="R522" s="23"/>
      <c r="S522" s="23"/>
      <c r="T522" s="23"/>
      <c r="U522" s="23"/>
      <c r="V522" s="23"/>
      <c r="W522" s="23"/>
      <c r="X522" s="23"/>
      <c r="Y522" s="23"/>
    </row>
    <row r="523" customFormat="false" ht="12" hidden="false" customHeight="true" outlineLevel="0" collapsed="false">
      <c r="B523" s="23"/>
      <c r="C523" s="23"/>
      <c r="D523" s="137"/>
      <c r="E523" s="75"/>
      <c r="F523" s="23"/>
      <c r="G523" s="23"/>
      <c r="H523" s="23"/>
      <c r="I523" s="23"/>
      <c r="J523" s="23"/>
      <c r="K523" s="23"/>
      <c r="L523" s="23"/>
      <c r="M523" s="23"/>
      <c r="N523" s="23"/>
      <c r="O523" s="23"/>
      <c r="P523" s="23"/>
      <c r="Q523" s="23"/>
      <c r="R523" s="23"/>
      <c r="S523" s="23"/>
      <c r="T523" s="23"/>
      <c r="U523" s="23"/>
      <c r="V523" s="23"/>
      <c r="W523" s="23"/>
      <c r="X523" s="23"/>
      <c r="Y523" s="23"/>
    </row>
    <row r="524" customFormat="false" ht="12" hidden="false" customHeight="true" outlineLevel="0" collapsed="false">
      <c r="B524" s="23"/>
      <c r="C524" s="23"/>
      <c r="D524" s="137"/>
      <c r="E524" s="75"/>
      <c r="F524" s="23"/>
      <c r="G524" s="23"/>
      <c r="H524" s="23"/>
      <c r="I524" s="23"/>
      <c r="J524" s="23"/>
      <c r="K524" s="23"/>
      <c r="L524" s="23"/>
      <c r="M524" s="23"/>
      <c r="N524" s="23"/>
      <c r="O524" s="23"/>
      <c r="P524" s="23"/>
      <c r="Q524" s="23"/>
      <c r="R524" s="23"/>
      <c r="S524" s="23"/>
      <c r="T524" s="23"/>
      <c r="U524" s="23"/>
      <c r="V524" s="23"/>
      <c r="W524" s="23"/>
      <c r="X524" s="23"/>
      <c r="Y524" s="23"/>
    </row>
    <row r="525" customFormat="false" ht="12" hidden="false" customHeight="true" outlineLevel="0" collapsed="false">
      <c r="B525" s="23"/>
      <c r="C525" s="23"/>
      <c r="D525" s="137"/>
      <c r="E525" s="75"/>
      <c r="F525" s="23"/>
      <c r="G525" s="23"/>
      <c r="H525" s="23"/>
      <c r="I525" s="23"/>
      <c r="J525" s="23"/>
      <c r="K525" s="23"/>
      <c r="L525" s="23"/>
      <c r="M525" s="23"/>
      <c r="N525" s="23"/>
      <c r="O525" s="23"/>
      <c r="P525" s="23"/>
      <c r="Q525" s="23"/>
      <c r="R525" s="23"/>
      <c r="S525" s="23"/>
      <c r="T525" s="23"/>
      <c r="U525" s="23"/>
      <c r="V525" s="23"/>
      <c r="W525" s="23"/>
      <c r="X525" s="23"/>
      <c r="Y525" s="23"/>
    </row>
    <row r="526" customFormat="false" ht="12" hidden="false" customHeight="true" outlineLevel="0" collapsed="false">
      <c r="B526" s="23"/>
      <c r="C526" s="23"/>
      <c r="D526" s="137"/>
      <c r="E526" s="75"/>
      <c r="F526" s="23"/>
      <c r="G526" s="23"/>
      <c r="H526" s="23"/>
      <c r="I526" s="23"/>
      <c r="J526" s="23"/>
      <c r="K526" s="23"/>
      <c r="L526" s="23"/>
      <c r="M526" s="23"/>
      <c r="N526" s="23"/>
      <c r="O526" s="23"/>
      <c r="P526" s="23"/>
      <c r="Q526" s="23"/>
      <c r="R526" s="23"/>
      <c r="S526" s="23"/>
      <c r="T526" s="23"/>
      <c r="U526" s="23"/>
      <c r="V526" s="23"/>
      <c r="W526" s="23"/>
      <c r="X526" s="23"/>
      <c r="Y526" s="23"/>
    </row>
    <row r="527" customFormat="false" ht="12" hidden="false" customHeight="true" outlineLevel="0" collapsed="false">
      <c r="B527" s="23"/>
      <c r="C527" s="23"/>
      <c r="D527" s="137"/>
      <c r="E527" s="75"/>
      <c r="F527" s="23"/>
      <c r="G527" s="23"/>
      <c r="H527" s="23"/>
      <c r="I527" s="23"/>
      <c r="J527" s="23"/>
      <c r="K527" s="23"/>
      <c r="L527" s="23"/>
      <c r="M527" s="23"/>
      <c r="N527" s="23"/>
      <c r="O527" s="23"/>
      <c r="P527" s="23"/>
      <c r="Q527" s="23"/>
      <c r="R527" s="23"/>
      <c r="S527" s="23"/>
      <c r="T527" s="23"/>
      <c r="U527" s="23"/>
      <c r="V527" s="23"/>
      <c r="W527" s="23"/>
      <c r="X527" s="23"/>
      <c r="Y527" s="23"/>
    </row>
    <row r="528" customFormat="false" ht="12" hidden="false" customHeight="true" outlineLevel="0" collapsed="false">
      <c r="B528" s="23"/>
      <c r="C528" s="23"/>
      <c r="D528" s="137"/>
      <c r="E528" s="75"/>
      <c r="F528" s="23"/>
      <c r="G528" s="23"/>
      <c r="H528" s="23"/>
      <c r="I528" s="23"/>
      <c r="J528" s="23"/>
      <c r="K528" s="23"/>
      <c r="L528" s="23"/>
      <c r="M528" s="23"/>
      <c r="N528" s="23"/>
      <c r="O528" s="23"/>
      <c r="P528" s="23"/>
      <c r="Q528" s="23"/>
      <c r="R528" s="23"/>
      <c r="S528" s="23"/>
      <c r="T528" s="23"/>
      <c r="U528" s="23"/>
      <c r="V528" s="23"/>
      <c r="W528" s="23"/>
      <c r="X528" s="23"/>
      <c r="Y528" s="23"/>
    </row>
    <row r="529" customFormat="false" ht="12" hidden="false" customHeight="true" outlineLevel="0" collapsed="false">
      <c r="B529" s="23"/>
      <c r="C529" s="23"/>
      <c r="D529" s="137"/>
      <c r="E529" s="75"/>
      <c r="F529" s="23"/>
      <c r="G529" s="23"/>
      <c r="H529" s="23"/>
      <c r="I529" s="23"/>
      <c r="J529" s="23"/>
      <c r="K529" s="23"/>
      <c r="L529" s="23"/>
      <c r="M529" s="23"/>
      <c r="N529" s="23"/>
      <c r="O529" s="23"/>
      <c r="P529" s="23"/>
      <c r="Q529" s="23"/>
      <c r="R529" s="23"/>
      <c r="S529" s="23"/>
      <c r="T529" s="23"/>
      <c r="U529" s="23"/>
      <c r="V529" s="23"/>
      <c r="W529" s="23"/>
      <c r="X529" s="23"/>
      <c r="Y529" s="23"/>
    </row>
    <row r="530" customFormat="false" ht="12" hidden="false" customHeight="true" outlineLevel="0" collapsed="false">
      <c r="B530" s="23"/>
      <c r="C530" s="23"/>
      <c r="D530" s="137"/>
      <c r="E530" s="75"/>
      <c r="F530" s="23"/>
      <c r="G530" s="23"/>
      <c r="H530" s="23"/>
      <c r="I530" s="23"/>
      <c r="J530" s="23"/>
      <c r="K530" s="23"/>
      <c r="L530" s="23"/>
      <c r="M530" s="23"/>
      <c r="N530" s="23"/>
      <c r="O530" s="23"/>
      <c r="P530" s="23"/>
      <c r="Q530" s="23"/>
      <c r="R530" s="23"/>
      <c r="S530" s="23"/>
      <c r="T530" s="23"/>
      <c r="U530" s="23"/>
      <c r="V530" s="23"/>
      <c r="W530" s="23"/>
      <c r="X530" s="23"/>
      <c r="Y530" s="23"/>
    </row>
    <row r="531" customFormat="false" ht="12" hidden="false" customHeight="true" outlineLevel="0" collapsed="false">
      <c r="B531" s="23"/>
      <c r="C531" s="23"/>
      <c r="D531" s="137"/>
      <c r="E531" s="75"/>
      <c r="F531" s="23"/>
      <c r="G531" s="23"/>
      <c r="H531" s="23"/>
      <c r="I531" s="23"/>
      <c r="J531" s="23"/>
      <c r="K531" s="23"/>
      <c r="L531" s="23"/>
      <c r="M531" s="23"/>
      <c r="N531" s="23"/>
      <c r="O531" s="23"/>
      <c r="P531" s="23"/>
      <c r="Q531" s="23"/>
      <c r="R531" s="23"/>
      <c r="S531" s="23"/>
      <c r="T531" s="23"/>
      <c r="U531" s="23"/>
      <c r="V531" s="23"/>
      <c r="W531" s="23"/>
      <c r="X531" s="23"/>
      <c r="Y531" s="23"/>
    </row>
    <row r="532" customFormat="false" ht="12" hidden="false" customHeight="true" outlineLevel="0" collapsed="false">
      <c r="B532" s="23"/>
      <c r="C532" s="23"/>
      <c r="D532" s="137"/>
      <c r="E532" s="75"/>
      <c r="F532" s="23"/>
      <c r="G532" s="23"/>
      <c r="H532" s="23"/>
      <c r="I532" s="23"/>
      <c r="J532" s="23"/>
      <c r="K532" s="23"/>
      <c r="L532" s="23"/>
      <c r="M532" s="23"/>
      <c r="N532" s="23"/>
      <c r="O532" s="23"/>
      <c r="P532" s="23"/>
      <c r="Q532" s="23"/>
      <c r="R532" s="23"/>
      <c r="S532" s="23"/>
      <c r="T532" s="23"/>
      <c r="U532" s="23"/>
      <c r="V532" s="23"/>
      <c r="W532" s="23"/>
      <c r="X532" s="23"/>
      <c r="Y532" s="23"/>
    </row>
    <row r="533" customFormat="false" ht="12" hidden="false" customHeight="true" outlineLevel="0" collapsed="false">
      <c r="B533" s="23"/>
      <c r="C533" s="23"/>
      <c r="D533" s="137"/>
      <c r="E533" s="75"/>
      <c r="F533" s="23"/>
      <c r="G533" s="23"/>
      <c r="H533" s="23"/>
      <c r="I533" s="23"/>
      <c r="J533" s="23"/>
      <c r="K533" s="23"/>
      <c r="L533" s="23"/>
      <c r="M533" s="23"/>
      <c r="N533" s="23"/>
      <c r="O533" s="23"/>
      <c r="P533" s="23"/>
      <c r="Q533" s="23"/>
      <c r="R533" s="23"/>
      <c r="S533" s="23"/>
      <c r="T533" s="23"/>
      <c r="U533" s="23"/>
      <c r="V533" s="23"/>
      <c r="W533" s="23"/>
      <c r="X533" s="23"/>
      <c r="Y533" s="23"/>
    </row>
    <row r="534" customFormat="false" ht="12" hidden="false" customHeight="true" outlineLevel="0" collapsed="false">
      <c r="B534" s="23"/>
      <c r="C534" s="23"/>
      <c r="D534" s="137"/>
      <c r="E534" s="75"/>
      <c r="F534" s="23"/>
      <c r="G534" s="23"/>
      <c r="H534" s="23"/>
      <c r="I534" s="23"/>
      <c r="J534" s="23"/>
      <c r="K534" s="23"/>
      <c r="L534" s="23"/>
      <c r="M534" s="23"/>
      <c r="N534" s="23"/>
      <c r="O534" s="23"/>
      <c r="P534" s="23"/>
      <c r="Q534" s="23"/>
      <c r="R534" s="23"/>
      <c r="S534" s="23"/>
      <c r="T534" s="23"/>
      <c r="U534" s="23"/>
      <c r="V534" s="23"/>
      <c r="W534" s="23"/>
      <c r="X534" s="23"/>
      <c r="Y534" s="23"/>
    </row>
    <row r="535" customFormat="false" ht="12" hidden="false" customHeight="true" outlineLevel="0" collapsed="false">
      <c r="B535" s="23"/>
      <c r="C535" s="23"/>
      <c r="D535" s="137"/>
      <c r="E535" s="75"/>
      <c r="F535" s="23"/>
      <c r="G535" s="23"/>
      <c r="H535" s="23"/>
      <c r="I535" s="23"/>
      <c r="J535" s="23"/>
      <c r="K535" s="23"/>
      <c r="L535" s="23"/>
      <c r="M535" s="23"/>
      <c r="N535" s="23"/>
      <c r="O535" s="23"/>
      <c r="P535" s="23"/>
      <c r="Q535" s="23"/>
      <c r="R535" s="23"/>
      <c r="S535" s="23"/>
      <c r="T535" s="23"/>
      <c r="U535" s="23"/>
      <c r="V535" s="23"/>
      <c r="W535" s="23"/>
      <c r="X535" s="23"/>
      <c r="Y535" s="23"/>
    </row>
    <row r="536" customFormat="false" ht="12" hidden="false" customHeight="true" outlineLevel="0" collapsed="false">
      <c r="B536" s="23"/>
      <c r="C536" s="23"/>
      <c r="D536" s="137"/>
      <c r="E536" s="75"/>
      <c r="F536" s="23"/>
      <c r="G536" s="23"/>
      <c r="H536" s="23"/>
      <c r="I536" s="23"/>
      <c r="J536" s="23"/>
      <c r="K536" s="23"/>
      <c r="L536" s="23"/>
      <c r="M536" s="23"/>
      <c r="N536" s="23"/>
      <c r="O536" s="23"/>
      <c r="P536" s="23"/>
      <c r="Q536" s="23"/>
      <c r="R536" s="23"/>
      <c r="S536" s="23"/>
      <c r="T536" s="23"/>
      <c r="U536" s="23"/>
      <c r="V536" s="23"/>
      <c r="W536" s="23"/>
      <c r="X536" s="23"/>
      <c r="Y536" s="23"/>
    </row>
    <row r="537" customFormat="false" ht="12" hidden="false" customHeight="true" outlineLevel="0" collapsed="false">
      <c r="B537" s="23"/>
      <c r="C537" s="23"/>
      <c r="D537" s="137"/>
      <c r="E537" s="75"/>
      <c r="F537" s="23"/>
      <c r="G537" s="23"/>
      <c r="H537" s="23"/>
      <c r="I537" s="23"/>
      <c r="J537" s="23"/>
      <c r="K537" s="23"/>
      <c r="L537" s="23"/>
      <c r="M537" s="23"/>
      <c r="N537" s="23"/>
      <c r="O537" s="23"/>
      <c r="P537" s="23"/>
      <c r="Q537" s="23"/>
      <c r="R537" s="23"/>
      <c r="S537" s="23"/>
      <c r="T537" s="23"/>
      <c r="U537" s="23"/>
      <c r="V537" s="23"/>
      <c r="W537" s="23"/>
      <c r="X537" s="23"/>
      <c r="Y537" s="23"/>
    </row>
    <row r="538" customFormat="false" ht="12" hidden="false" customHeight="true" outlineLevel="0" collapsed="false">
      <c r="B538" s="23"/>
      <c r="C538" s="23"/>
      <c r="D538" s="137"/>
      <c r="E538" s="75"/>
      <c r="F538" s="23"/>
      <c r="G538" s="23"/>
      <c r="H538" s="23"/>
      <c r="I538" s="23"/>
      <c r="J538" s="23"/>
      <c r="K538" s="23"/>
      <c r="L538" s="23"/>
      <c r="M538" s="23"/>
      <c r="N538" s="23"/>
      <c r="O538" s="23"/>
      <c r="P538" s="23"/>
      <c r="Q538" s="23"/>
      <c r="R538" s="23"/>
      <c r="S538" s="23"/>
      <c r="T538" s="23"/>
      <c r="U538" s="23"/>
      <c r="V538" s="23"/>
      <c r="W538" s="23"/>
      <c r="X538" s="23"/>
      <c r="Y538" s="23"/>
    </row>
    <row r="539" customFormat="false" ht="12" hidden="false" customHeight="true" outlineLevel="0" collapsed="false">
      <c r="B539" s="23"/>
      <c r="C539" s="23"/>
      <c r="D539" s="137"/>
      <c r="E539" s="75"/>
      <c r="F539" s="23"/>
      <c r="G539" s="23"/>
      <c r="H539" s="23"/>
      <c r="I539" s="23"/>
      <c r="J539" s="23"/>
      <c r="K539" s="23"/>
      <c r="L539" s="23"/>
      <c r="M539" s="23"/>
      <c r="N539" s="23"/>
      <c r="O539" s="23"/>
      <c r="P539" s="23"/>
      <c r="Q539" s="23"/>
      <c r="R539" s="23"/>
      <c r="S539" s="23"/>
      <c r="T539" s="23"/>
      <c r="U539" s="23"/>
      <c r="V539" s="23"/>
      <c r="W539" s="23"/>
      <c r="X539" s="23"/>
      <c r="Y539" s="23"/>
    </row>
    <row r="540" customFormat="false" ht="12" hidden="false" customHeight="true" outlineLevel="0" collapsed="false">
      <c r="B540" s="23"/>
      <c r="C540" s="23"/>
      <c r="D540" s="137"/>
      <c r="E540" s="75"/>
      <c r="F540" s="23"/>
      <c r="G540" s="23"/>
      <c r="H540" s="23"/>
      <c r="I540" s="23"/>
      <c r="J540" s="23"/>
      <c r="K540" s="23"/>
      <c r="L540" s="23"/>
      <c r="M540" s="23"/>
      <c r="N540" s="23"/>
      <c r="O540" s="23"/>
      <c r="P540" s="23"/>
      <c r="Q540" s="23"/>
      <c r="R540" s="23"/>
      <c r="S540" s="23"/>
      <c r="T540" s="23"/>
      <c r="U540" s="23"/>
      <c r="V540" s="23"/>
      <c r="W540" s="23"/>
      <c r="X540" s="23"/>
      <c r="Y540" s="23"/>
    </row>
    <row r="541" customFormat="false" ht="12" hidden="false" customHeight="true" outlineLevel="0" collapsed="false">
      <c r="B541" s="23"/>
      <c r="C541" s="23"/>
      <c r="D541" s="137"/>
      <c r="E541" s="75"/>
      <c r="F541" s="23"/>
      <c r="G541" s="23"/>
      <c r="H541" s="23"/>
      <c r="I541" s="23"/>
      <c r="J541" s="23"/>
      <c r="K541" s="23"/>
      <c r="L541" s="23"/>
      <c r="M541" s="23"/>
      <c r="N541" s="23"/>
      <c r="O541" s="23"/>
      <c r="P541" s="23"/>
      <c r="Q541" s="23"/>
      <c r="R541" s="23"/>
      <c r="S541" s="23"/>
      <c r="T541" s="23"/>
      <c r="U541" s="23"/>
      <c r="V541" s="23"/>
      <c r="W541" s="23"/>
      <c r="X541" s="23"/>
      <c r="Y541" s="23"/>
    </row>
    <row r="542" customFormat="false" ht="12" hidden="false" customHeight="true" outlineLevel="0" collapsed="false">
      <c r="B542" s="23"/>
      <c r="C542" s="23"/>
      <c r="D542" s="137"/>
      <c r="E542" s="75"/>
      <c r="F542" s="23"/>
      <c r="G542" s="23"/>
      <c r="H542" s="23"/>
      <c r="I542" s="23"/>
      <c r="J542" s="23"/>
      <c r="K542" s="23"/>
      <c r="L542" s="23"/>
      <c r="M542" s="23"/>
      <c r="N542" s="23"/>
      <c r="O542" s="23"/>
      <c r="P542" s="23"/>
      <c r="Q542" s="23"/>
      <c r="R542" s="23"/>
      <c r="S542" s="23"/>
      <c r="T542" s="23"/>
      <c r="U542" s="23"/>
      <c r="V542" s="23"/>
      <c r="W542" s="23"/>
      <c r="X542" s="23"/>
      <c r="Y542" s="23"/>
    </row>
    <row r="543" customFormat="false" ht="12" hidden="false" customHeight="true" outlineLevel="0" collapsed="false">
      <c r="B543" s="23"/>
      <c r="C543" s="23"/>
      <c r="D543" s="137"/>
      <c r="E543" s="75"/>
      <c r="F543" s="23"/>
      <c r="G543" s="23"/>
      <c r="H543" s="23"/>
      <c r="I543" s="23"/>
      <c r="J543" s="23"/>
      <c r="K543" s="23"/>
      <c r="L543" s="23"/>
      <c r="M543" s="23"/>
      <c r="N543" s="23"/>
      <c r="O543" s="23"/>
      <c r="P543" s="23"/>
      <c r="Q543" s="23"/>
      <c r="R543" s="23"/>
      <c r="S543" s="23"/>
      <c r="T543" s="23"/>
      <c r="U543" s="23"/>
      <c r="V543" s="23"/>
      <c r="W543" s="23"/>
      <c r="X543" s="23"/>
      <c r="Y543" s="23"/>
    </row>
    <row r="544" customFormat="false" ht="12" hidden="false" customHeight="true" outlineLevel="0" collapsed="false">
      <c r="B544" s="23"/>
      <c r="C544" s="23"/>
      <c r="D544" s="137"/>
      <c r="E544" s="75"/>
      <c r="F544" s="23"/>
      <c r="G544" s="23"/>
      <c r="H544" s="23"/>
      <c r="I544" s="23"/>
      <c r="J544" s="23"/>
      <c r="K544" s="23"/>
      <c r="L544" s="23"/>
      <c r="M544" s="23"/>
      <c r="N544" s="23"/>
      <c r="O544" s="23"/>
      <c r="P544" s="23"/>
      <c r="Q544" s="23"/>
      <c r="R544" s="23"/>
      <c r="S544" s="23"/>
      <c r="T544" s="23"/>
      <c r="U544" s="23"/>
      <c r="V544" s="23"/>
      <c r="W544" s="23"/>
      <c r="X544" s="23"/>
      <c r="Y544" s="23"/>
    </row>
    <row r="545" customFormat="false" ht="12" hidden="false" customHeight="true" outlineLevel="0" collapsed="false">
      <c r="B545" s="23"/>
      <c r="C545" s="23"/>
      <c r="D545" s="137"/>
      <c r="E545" s="75"/>
      <c r="F545" s="23"/>
      <c r="G545" s="23"/>
      <c r="H545" s="23"/>
      <c r="I545" s="23"/>
      <c r="J545" s="23"/>
      <c r="K545" s="23"/>
      <c r="L545" s="23"/>
      <c r="M545" s="23"/>
      <c r="N545" s="23"/>
      <c r="O545" s="23"/>
      <c r="P545" s="23"/>
      <c r="Q545" s="23"/>
      <c r="R545" s="23"/>
      <c r="S545" s="23"/>
      <c r="T545" s="23"/>
      <c r="U545" s="23"/>
      <c r="V545" s="23"/>
      <c r="W545" s="23"/>
      <c r="X545" s="23"/>
      <c r="Y545" s="23"/>
    </row>
    <row r="546" customFormat="false" ht="12" hidden="false" customHeight="true" outlineLevel="0" collapsed="false">
      <c r="B546" s="23"/>
      <c r="C546" s="23"/>
      <c r="D546" s="137"/>
      <c r="E546" s="75"/>
      <c r="F546" s="23"/>
      <c r="G546" s="23"/>
      <c r="H546" s="23"/>
      <c r="I546" s="23"/>
      <c r="J546" s="23"/>
      <c r="K546" s="23"/>
      <c r="L546" s="23"/>
      <c r="M546" s="23"/>
      <c r="N546" s="23"/>
      <c r="O546" s="23"/>
      <c r="P546" s="23"/>
      <c r="Q546" s="23"/>
      <c r="R546" s="23"/>
      <c r="S546" s="23"/>
      <c r="T546" s="23"/>
      <c r="U546" s="23"/>
      <c r="V546" s="23"/>
      <c r="W546" s="23"/>
      <c r="X546" s="23"/>
      <c r="Y546" s="23"/>
    </row>
  </sheetData>
  <sheetProtection algorithmName="SHA-512" hashValue="SoY7cqd324dpwMO1oHhKmiP6w14t8foVFODETLDhrSqFkJ5PeX9XaTcuXgsjcMGKOePjnrrOZAj1lVy5EAsTjw==" saltValue="AgmaL84PD6j2HdveIK4xjQ==" spinCount="100000" sheet="true" objects="true" scenarios="true"/>
  <mergeCells count="3">
    <mergeCell ref="B9:M9"/>
    <mergeCell ref="B11:C11"/>
    <mergeCell ref="F17:J20"/>
  </mergeCells>
  <conditionalFormatting sqref="D22:D394">
    <cfRule type="cellIs" priority="2" operator="equal" aboveAverage="0" equalAverage="0" bottom="0" percent="0" rank="0" text="" dxfId="3">
      <formula>"-"</formula>
    </cfRule>
  </conditionalFormatting>
  <conditionalFormatting sqref="D17:D18">
    <cfRule type="cellIs" priority="3" operator="equal" aboveAverage="0" equalAverage="0" bottom="0" percent="0" rank="0" text="" dxfId="3">
      <formula>"-"</formula>
    </cfRule>
  </conditionalFormatting>
  <conditionalFormatting sqref="N13:N14">
    <cfRule type="expression" priority="4" aboveAverage="0" equalAverage="0" bottom="0" percent="0" rank="0" text="" dxfId="4">
      <formula>ISBLANK(N13)</formula>
    </cfRule>
    <cfRule type="cellIs" priority="5" operator="equal" aboveAverage="0" equalAverage="0" bottom="0" percent="0" rank="0" text="" dxfId="5">
      <formula>"Pasa"</formula>
    </cfRule>
    <cfRule type="cellIs" priority="6" operator="equal" aboveAverage="0" equalAverage="0" bottom="0" percent="0" rank="0" text="" dxfId="6">
      <formula>"Falla"</formula>
    </cfRule>
    <cfRule type="cellIs" priority="7" operator="equal" aboveAverage="0" equalAverage="0" bottom="0" percent="0" rank="0" text="" dxfId="0">
      <formula>"N/A"</formula>
    </cfRule>
    <cfRule type="cellIs" priority="8" operator="equal" aboveAverage="0" equalAverage="0" bottom="0" percent="0" rank="0" text="" dxfId="7">
      <formula>"N/T"</formula>
    </cfRule>
    <cfRule type="cellIs" priority="9" operator="equal" aboveAverage="0" equalAverage="0" bottom="0" percent="0" rank="0" text="" dxfId="8">
      <formula>"N/D"</formula>
    </cfRule>
  </conditionalFormatting>
  <conditionalFormatting sqref="D22:D33 D39:D50 D56:D67 D73:D84 D90:D99 F22:J22 F39:J39 F56:J56 F73:J73 F90:J90">
    <cfRule type="expression" priority="10" aboveAverage="0" equalAverage="0" bottom="0" percent="0" rank="0" text="" dxfId="4">
      <formula>ISBLANK(D22)</formula>
    </cfRule>
    <cfRule type="cellIs" priority="11" operator="equal" aboveAverage="0" equalAverage="0" bottom="0" percent="0" rank="0" text="" dxfId="5">
      <formula>"Pasa"</formula>
    </cfRule>
    <cfRule type="cellIs" priority="12" operator="equal" aboveAverage="0" equalAverage="0" bottom="0" percent="0" rank="0" text="" dxfId="6">
      <formula>"Falla"</formula>
    </cfRule>
    <cfRule type="cellIs" priority="13" operator="equal" aboveAverage="0" equalAverage="0" bottom="0" percent="0" rank="0" text="" dxfId="0">
      <formula>"N/A"</formula>
    </cfRule>
    <cfRule type="cellIs" priority="14" operator="equal" aboveAverage="0" equalAverage="0" bottom="0" percent="0" rank="0" text="" dxfId="7">
      <formula>"N/T"</formula>
    </cfRule>
    <cfRule type="cellIs" priority="15" operator="equal" aboveAverage="0" equalAverage="0" bottom="0" percent="0" rank="0" text="" dxfId="8">
      <formula>"N/D"</formula>
    </cfRule>
  </conditionalFormatting>
  <conditionalFormatting sqref="E22:E35 E39:E52 E56:E69 E73:E86 E90:E99">
    <cfRule type="cellIs" priority="16" operator="equal" aboveAverage="0" equalAverage="0" bottom="0" percent="0" rank="0" text="" dxfId="2">
      <formula>"ERR"</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CU47"/>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M14" activeCellId="0" sqref="M14"/>
    </sheetView>
  </sheetViews>
  <sheetFormatPr defaultColWidth="11.5703125" defaultRowHeight="12.75" customHeight="true" zeroHeight="false" outlineLevelRow="0" outlineLevelCol="0"/>
  <cols>
    <col collapsed="false" customWidth="true" hidden="false" outlineLevel="0" max="1" min="1" style="22" width="3.15"/>
    <col collapsed="false" customWidth="true" hidden="false" outlineLevel="0" max="2" min="2" style="71" width="9.14"/>
    <col collapsed="false" customWidth="true" hidden="false" outlineLevel="0" max="3" min="3" style="174" width="18.57"/>
    <col collapsed="false" customWidth="true" hidden="false" outlineLevel="0" max="4" min="4" style="22" width="59.29"/>
    <col collapsed="false" customWidth="true" hidden="false" outlineLevel="0" max="29" min="5" style="22" width="16.43"/>
    <col collapsed="false" customWidth="true" hidden="false" outlineLevel="0" max="106" min="30" style="22" width="19.57"/>
    <col collapsed="false" customWidth="false" hidden="false" outlineLevel="0" max="16384" min="107" style="22" width="11.57"/>
  </cols>
  <sheetData>
    <row r="1" customFormat="false" ht="12.75" hidden="false" customHeight="true" outlineLevel="0" collapsed="false">
      <c r="B1" s="175"/>
      <c r="C1" s="3"/>
      <c r="D1" s="23"/>
      <c r="E1" s="23"/>
      <c r="F1" s="23"/>
      <c r="G1" s="23"/>
      <c r="H1" s="23"/>
      <c r="I1" s="23"/>
      <c r="J1" s="23"/>
      <c r="K1" s="23"/>
      <c r="L1" s="23"/>
      <c r="M1" s="23"/>
      <c r="N1" s="23"/>
      <c r="O1" s="23"/>
      <c r="P1" s="23"/>
      <c r="Q1" s="23"/>
      <c r="R1" s="23"/>
      <c r="S1" s="23"/>
      <c r="T1" s="23"/>
      <c r="U1" s="23"/>
      <c r="V1" s="23"/>
      <c r="W1" s="23"/>
      <c r="X1" s="23"/>
      <c r="Y1" s="23"/>
      <c r="Z1" s="23"/>
      <c r="AA1" s="23"/>
    </row>
    <row r="2" customFormat="false" ht="27" hidden="false" customHeight="true" outlineLevel="0" collapsed="false">
      <c r="B2" s="175"/>
      <c r="C2" s="24" t="s">
        <v>0</v>
      </c>
      <c r="D2" s="23"/>
      <c r="E2" s="23"/>
      <c r="F2" s="23"/>
      <c r="G2" s="23"/>
      <c r="H2" s="23"/>
      <c r="I2" s="23"/>
      <c r="J2" s="23"/>
      <c r="K2" s="23"/>
      <c r="L2" s="23"/>
      <c r="M2" s="23"/>
      <c r="N2" s="23"/>
      <c r="O2" s="23"/>
      <c r="P2" s="23"/>
      <c r="Q2" s="23"/>
      <c r="R2" s="23"/>
      <c r="S2" s="23"/>
      <c r="T2" s="23"/>
      <c r="U2" s="23"/>
      <c r="V2" s="23"/>
      <c r="W2" s="23"/>
      <c r="X2" s="23"/>
      <c r="Y2" s="23"/>
      <c r="Z2" s="23"/>
      <c r="AA2" s="23"/>
    </row>
    <row r="3" customFormat="false" ht="25.5" hidden="false" customHeight="true" outlineLevel="0" collapsed="false">
      <c r="B3" s="175"/>
      <c r="C3" s="25" t="s">
        <v>2</v>
      </c>
      <c r="D3" s="23"/>
      <c r="E3" s="23"/>
      <c r="F3" s="23"/>
      <c r="G3" s="23"/>
      <c r="H3" s="23"/>
      <c r="I3" s="23"/>
      <c r="J3" s="23"/>
      <c r="K3" s="23"/>
      <c r="L3" s="23"/>
      <c r="M3" s="23"/>
      <c r="N3" s="23"/>
      <c r="O3" s="23"/>
      <c r="P3" s="23"/>
      <c r="Q3" s="23"/>
      <c r="R3" s="23"/>
      <c r="S3" s="23"/>
      <c r="T3" s="23"/>
      <c r="U3" s="23"/>
      <c r="V3" s="23"/>
      <c r="W3" s="23"/>
      <c r="X3" s="23"/>
      <c r="Y3" s="23"/>
      <c r="Z3" s="23"/>
      <c r="AA3" s="23"/>
    </row>
    <row r="4" customFormat="false" ht="25.5" hidden="false" customHeight="true" outlineLevel="0" collapsed="false">
      <c r="B4" s="175"/>
      <c r="C4" s="176"/>
      <c r="D4" s="23"/>
      <c r="E4" s="23"/>
      <c r="F4" s="23"/>
      <c r="G4" s="23"/>
      <c r="H4" s="23"/>
      <c r="I4" s="23"/>
      <c r="J4" s="23"/>
      <c r="K4" s="23"/>
      <c r="L4" s="23"/>
      <c r="M4" s="23"/>
      <c r="N4" s="23"/>
      <c r="O4" s="23"/>
      <c r="P4" s="23"/>
      <c r="Q4" s="23"/>
      <c r="R4" s="23"/>
      <c r="S4" s="23"/>
      <c r="T4" s="23"/>
      <c r="U4" s="23"/>
      <c r="V4" s="23"/>
      <c r="W4" s="23"/>
      <c r="X4" s="23"/>
      <c r="Y4" s="23"/>
      <c r="Z4" s="23"/>
      <c r="AA4" s="23"/>
    </row>
    <row r="5" customFormat="false" ht="25.5" hidden="false" customHeight="true" outlineLevel="0" collapsed="false">
      <c r="C5" s="9" t="s">
        <v>275</v>
      </c>
      <c r="D5" s="9"/>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row>
    <row r="6" customFormat="false" ht="18.75" hidden="false" customHeight="true" outlineLevel="0" collapsed="false">
      <c r="B6" s="177"/>
      <c r="C6" s="28"/>
      <c r="D6" s="28"/>
      <c r="E6" s="28"/>
      <c r="F6" s="28"/>
      <c r="G6" s="28"/>
      <c r="H6" s="28"/>
      <c r="I6" s="28"/>
      <c r="J6" s="28"/>
      <c r="K6" s="178" t="s">
        <v>276</v>
      </c>
      <c r="L6" s="178"/>
      <c r="M6" s="178"/>
      <c r="N6" s="28"/>
      <c r="O6" s="178" t="s">
        <v>277</v>
      </c>
      <c r="P6" s="178"/>
      <c r="Q6" s="178"/>
      <c r="R6" s="28"/>
      <c r="S6" s="28"/>
      <c r="T6" s="28"/>
      <c r="U6" s="28"/>
      <c r="V6" s="28"/>
      <c r="W6" s="28"/>
      <c r="X6" s="28"/>
      <c r="Y6" s="28"/>
      <c r="Z6" s="28"/>
      <c r="AA6" s="28"/>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row>
    <row r="7" customFormat="false" ht="33.75" hidden="false" customHeight="true" outlineLevel="0" collapsed="false">
      <c r="C7" s="179" t="s">
        <v>100</v>
      </c>
      <c r="D7" s="179"/>
      <c r="E7" s="180" t="s">
        <v>278</v>
      </c>
      <c r="F7" s="180" t="s">
        <v>279</v>
      </c>
      <c r="G7" s="180" t="s">
        <v>115</v>
      </c>
      <c r="H7" s="180" t="s">
        <v>280</v>
      </c>
      <c r="I7" s="85" t="s">
        <v>281</v>
      </c>
      <c r="J7" s="181" t="s">
        <v>282</v>
      </c>
      <c r="K7" s="182" t="s">
        <v>283</v>
      </c>
      <c r="L7" s="183" t="s">
        <v>284</v>
      </c>
      <c r="M7" s="184" t="s">
        <v>103</v>
      </c>
      <c r="O7" s="182" t="s">
        <v>283</v>
      </c>
      <c r="P7" s="183" t="s">
        <v>284</v>
      </c>
      <c r="Q7" s="184" t="s">
        <v>103</v>
      </c>
      <c r="U7" s="28"/>
      <c r="V7" s="28"/>
      <c r="W7" s="28"/>
      <c r="X7" s="28"/>
      <c r="Y7" s="28"/>
      <c r="Z7" s="28"/>
      <c r="AA7" s="28"/>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row>
    <row r="8" customFormat="false" ht="18.75" hidden="false" customHeight="true" outlineLevel="0" collapsed="false">
      <c r="C8" s="185" t="s">
        <v>285</v>
      </c>
      <c r="D8" s="185"/>
      <c r="E8" s="186" t="str">
        <f aca="false">CONCATENATE(COUNTIF(E30:CR30,"CONFORME")," (",ROUND(COUNTIF(E30:CR30,"CONFORME")*100/COUNTA($E$19:CR$19),2)," %)")</f>
        <v>27 (29.35 %)</v>
      </c>
      <c r="F8" s="186" t="str">
        <f aca="false">CONCATENATE(COUNTIF(E30:CR30,"NO CONFORME")," (",ROUND(COUNTIF(E30:CR30,"NO CONFORME")*100/COUNTA($E$19:CR$19),2)," %)")</f>
        <v>7 (7.61 %)</v>
      </c>
      <c r="G8" s="110" t="str">
        <f aca="false">CONCATENATE(COUNTIF(E30:CR30,"N/A")," (",ROUND(COUNTIF(E30:CR30,"N/A")*100/COUNTA($E$19:CR$19),2)," %)")</f>
        <v>58 (63.04 %)</v>
      </c>
      <c r="H8" s="110" t="n">
        <f aca="false">COUNTIF(E30:CR30,"ERROR")</f>
        <v>0</v>
      </c>
      <c r="I8" s="187" t="n">
        <f aca="false">COUNTIF(E30:CR30,"EN CURSO")</f>
        <v>0</v>
      </c>
      <c r="J8" s="188" t="n">
        <f aca="false">SUM(VALUE(LEFT(E8,SEARCH(" ",E8)-1)),VALUE(LEFT(F8,SEARCH(" ",F8)-1)))</f>
        <v>34</v>
      </c>
      <c r="K8" s="189" t="s">
        <v>286</v>
      </c>
      <c r="L8" s="186" t="n">
        <f aca="true">COUNTIF( $E$20:INDIRECT("$CR$" &amp;  SUM(19,COUNTIFS(B20:B29,"&lt;&gt;"))),"Pasa")+ COUNTIF($E$36:INDIRECT("$AW$" &amp;  SUM(60,COUNTIFS(B36:B45,"&lt;&gt;"))),"Pasa")</f>
        <v>156</v>
      </c>
      <c r="M8" s="91" t="n">
        <f aca="false">IF(($L$11+$P$11)=0,0,L8/($L$11+$P$11))</f>
        <v>0.226744186046512</v>
      </c>
      <c r="N8" s="76"/>
      <c r="O8" s="189" t="s">
        <v>107</v>
      </c>
      <c r="P8" s="186" t="n">
        <f aca="true">COUNTIF( $E$20:INDIRECT("$CR$" &amp;  SUM(19,COUNTIFS(B20:B29,"&lt;&gt;"))),"N/D")+ COUNTIF($E$36:INDIRECT("$AW$" &amp;  SUM(60,COUNTIFS(B36:B45,"&lt;&gt;"))),"N/D")</f>
        <v>0</v>
      </c>
      <c r="Q8" s="91" t="n">
        <f aca="false">IF(($L$11+$P$11)=0,0,P8/($L$11+$P$11))</f>
        <v>0</v>
      </c>
      <c r="U8" s="28"/>
      <c r="V8" s="28"/>
      <c r="W8" s="28"/>
      <c r="X8" s="28"/>
      <c r="Y8" s="28"/>
      <c r="Z8" s="28"/>
      <c r="AA8" s="28"/>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row>
    <row r="9" customFormat="false" ht="18.75" hidden="false" customHeight="true" outlineLevel="0" collapsed="false">
      <c r="B9" s="190"/>
      <c r="C9" s="191" t="s">
        <v>287</v>
      </c>
      <c r="D9" s="191"/>
      <c r="E9" s="192" t="str">
        <f aca="false">CONCATENATE(COUNTIF(E46:AW46,"CONFORME")," (",ROUND(COUNTIF(E46:AW46,"CONFORME")*100/COUNTA($E$35:AW$35),2)," %)")</f>
        <v>0 (0 %)</v>
      </c>
      <c r="F9" s="192" t="str">
        <f aca="false">CONCATENATE(COUNTIF(E46:AW46,"NO CONFORME")," (",ROUND(COUNTIF(E46:AW46,"NO CONFORME")*100/COUNTA($E$35:AW$35),2)," %)")</f>
        <v>0 (0 %)</v>
      </c>
      <c r="G9" s="193" t="str">
        <f aca="false">CONCATENATE(COUNTIF(E46:AW46,"N/A")," (",ROUND(COUNTIF(E46:AW46,"N/A")*100/COUNTA($E$35:AW$35),2)," %)")</f>
        <v>45 (100 %)</v>
      </c>
      <c r="H9" s="193" t="n">
        <f aca="false">COUNTIF(E46:AW46,"ERROR")</f>
        <v>0</v>
      </c>
      <c r="I9" s="194" t="n">
        <f aca="false">COUNTIF(E46:AW46,"EN CURSO")</f>
        <v>0</v>
      </c>
      <c r="J9" s="188" t="n">
        <f aca="false">SUM(VALUE(LEFT(E9,SEARCH(" ",E9)-1)),VALUE(LEFT(F9,SEARCH(" ",F9)-1)))</f>
        <v>0</v>
      </c>
      <c r="K9" s="189" t="s">
        <v>110</v>
      </c>
      <c r="L9" s="186" t="n">
        <f aca="true">COUNTIF( $E$20:INDIRECT("$CR$" &amp;  SUM(19,COUNTIFS(B20:B29,"&lt;&gt;"))),"Falla")+ COUNTIF($E$36:INDIRECT("$AW$" &amp;  SUM(60,COUNTIFS(B36:B45,"&lt;&gt;"))),"Falla")</f>
        <v>42</v>
      </c>
      <c r="M9" s="91" t="n">
        <f aca="false">IF(($L$11+$P$11)=0,0,L9/($L$11+$P$11))</f>
        <v>0.061046511627907</v>
      </c>
      <c r="N9" s="76"/>
      <c r="O9" s="189" t="s">
        <v>111</v>
      </c>
      <c r="P9" s="186" t="n">
        <f aca="true">COUNTIF( $E$20:INDIRECT("$CR$" &amp;  SUM(19,COUNTIFS(B20:B29,"&lt;&gt;"))),"N/T")+ COUNTIF($E$36:INDIRECT("$AW$" &amp;  SUM(60,COUNTIFS(B36:B45,"&lt;&gt;"))),"N/T")</f>
        <v>0</v>
      </c>
      <c r="Q9" s="91" t="n">
        <f aca="false">IF(($L$11+$P$11)=0,0,P9/($L$11+$P$11))</f>
        <v>0</v>
      </c>
      <c r="U9" s="28"/>
      <c r="V9" s="28"/>
      <c r="W9" s="28"/>
      <c r="X9" s="28"/>
      <c r="Y9" s="28"/>
      <c r="Z9" s="28"/>
      <c r="AA9" s="28"/>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row>
    <row r="10" customFormat="false" ht="18.75" hidden="false" customHeight="true" outlineLevel="0" collapsed="false">
      <c r="C10" s="195" t="s">
        <v>288</v>
      </c>
      <c r="D10" s="195"/>
      <c r="E10" s="196" t="str">
        <f aca="false">CONCATENATE(ROUND(E11/137*100,2)," %")</f>
        <v>19.71 %</v>
      </c>
      <c r="F10" s="196" t="str">
        <f aca="false">CONCATENATE(ROUND(F11/137*100,2)," %")</f>
        <v>5.11 %</v>
      </c>
      <c r="G10" s="196" t="str">
        <f aca="false">CONCATENATE(ROUND(G11/137*100,2)," %")</f>
        <v>75.18 %</v>
      </c>
      <c r="H10" s="196" t="str">
        <f aca="false">CONCATENATE(ROUND(H11/137*100,2)," %")</f>
        <v>0 %</v>
      </c>
      <c r="I10" s="197" t="str">
        <f aca="false">CONCATENATE(ROUND(I11/137*100,2)," %")</f>
        <v>0 %</v>
      </c>
      <c r="J10" s="198"/>
      <c r="K10" s="189" t="s">
        <v>115</v>
      </c>
      <c r="L10" s="186" t="n">
        <f aca="true">COUNTIF( $E$20:INDIRECT("$CR$" &amp;  SUM(19,COUNTIFS(B20:B29,"&lt;&gt;"))),"N/A")+COUNTIF($E$36:INDIRECT("$AW$" &amp;  SUM(60,COUNTIFS(B36:B45,"&lt;&gt;"))),"N/A")</f>
        <v>398</v>
      </c>
      <c r="M10" s="91" t="n">
        <f aca="false">IF(($L$11+$P$11)=0,0,L10/($L$11+$P$11))</f>
        <v>0.578488372093023</v>
      </c>
      <c r="N10" s="76"/>
      <c r="O10" s="199" t="s">
        <v>116</v>
      </c>
      <c r="P10" s="192" t="n">
        <f aca="false">SUM('R5.Genéricos'!K14,'R6.Voz'!K14,'R7.Video'!K14,'R9.Web'!K14,'R10.Documentos no web'!K14,'R11.Software'!K14,'R12.ServiciosApoyo'!K14)</f>
        <v>92</v>
      </c>
      <c r="Q10" s="91" t="n">
        <f aca="false">IF(($L$11+$P$11)=0,0,P10/($L$11+$P$11))</f>
        <v>0.133720930232558</v>
      </c>
      <c r="U10" s="28"/>
      <c r="V10" s="28"/>
      <c r="W10" s="28"/>
      <c r="X10" s="28"/>
      <c r="Y10" s="28"/>
      <c r="Z10" s="28"/>
      <c r="AA10" s="28"/>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row>
    <row r="11" customFormat="false" ht="18.75" hidden="false" customHeight="true" outlineLevel="0" collapsed="false">
      <c r="C11" s="200"/>
      <c r="D11" s="200"/>
      <c r="E11" s="201" t="n">
        <f aca="false">SUM(VALUE(LEFT(E8,SEARCH(" ",E8)-1)),VALUE(LEFT(E9,SEARCH(" ",E9)-1)))</f>
        <v>27</v>
      </c>
      <c r="F11" s="201" t="n">
        <f aca="false">SUM(VALUE(LEFT(F8,SEARCH(" ",F8)-1)),VALUE(LEFT(F9,SEARCH(" ",F9)-1)))</f>
        <v>7</v>
      </c>
      <c r="G11" s="201" t="n">
        <f aca="false">SUM(VALUE(LEFT(G8,SEARCH(" ",G8)-1)),VALUE(LEFT(G9,SEARCH(" ",G9)-1)))</f>
        <v>103</v>
      </c>
      <c r="H11" s="201" t="n">
        <f aca="false">SUM(H8:H9)</f>
        <v>0</v>
      </c>
      <c r="I11" s="201" t="n">
        <f aca="false">SUM(I8:I9)</f>
        <v>0</v>
      </c>
      <c r="K11" s="202" t="s">
        <v>289</v>
      </c>
      <c r="L11" s="101" t="n">
        <f aca="false">SUM(L8:L10)</f>
        <v>596</v>
      </c>
      <c r="M11" s="102" t="n">
        <f aca="false">SUM(M8:M10)</f>
        <v>0.866279069767442</v>
      </c>
      <c r="N11" s="76"/>
      <c r="O11" s="202" t="s">
        <v>289</v>
      </c>
      <c r="P11" s="101" t="n">
        <f aca="false">SUM(P8:P10)</f>
        <v>92</v>
      </c>
      <c r="Q11" s="102" t="n">
        <f aca="false">SUM(Q8:Q10)</f>
        <v>0.133720930232558</v>
      </c>
      <c r="U11" s="28"/>
      <c r="V11" s="28"/>
      <c r="W11" s="28"/>
      <c r="X11" s="28"/>
      <c r="Y11" s="28"/>
      <c r="Z11" s="28"/>
      <c r="AA11" s="28"/>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row>
    <row r="12" customFormat="false" ht="18.75" hidden="false" customHeight="true" outlineLevel="0" collapsed="false">
      <c r="C12" s="22"/>
      <c r="R12" s="28"/>
      <c r="S12" s="28"/>
      <c r="T12" s="28"/>
      <c r="U12" s="28"/>
      <c r="V12" s="28"/>
      <c r="W12" s="28"/>
      <c r="X12" s="28"/>
      <c r="Y12" s="28"/>
      <c r="Z12" s="28"/>
      <c r="AA12" s="28"/>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row>
    <row r="13" customFormat="false" ht="23.25" hidden="false" customHeight="true" outlineLevel="0" collapsed="false">
      <c r="B13" s="175"/>
      <c r="C13" s="175"/>
      <c r="D13" s="203" t="s">
        <v>290</v>
      </c>
      <c r="E13" s="23"/>
      <c r="F13" s="204" t="s">
        <v>291</v>
      </c>
      <c r="G13" s="204"/>
      <c r="H13" s="204"/>
      <c r="I13" s="204"/>
      <c r="J13" s="23"/>
      <c r="K13" s="204" t="s">
        <v>292</v>
      </c>
      <c r="L13" s="204"/>
      <c r="M13" s="23"/>
      <c r="N13" s="23"/>
      <c r="O13" s="23"/>
      <c r="P13" s="23"/>
      <c r="Q13" s="23"/>
      <c r="R13" s="23"/>
      <c r="S13" s="23"/>
      <c r="T13" s="23"/>
      <c r="U13" s="23"/>
      <c r="V13" s="23"/>
      <c r="W13" s="23"/>
      <c r="X13" s="23"/>
      <c r="Y13" s="23"/>
      <c r="Z13" s="23"/>
      <c r="AA13" s="23"/>
    </row>
    <row r="14" customFormat="false" ht="23.25" hidden="false" customHeight="true" outlineLevel="0" collapsed="false">
      <c r="B14" s="175"/>
      <c r="C14" s="158"/>
      <c r="D14" s="205" t="str">
        <f aca="false">IF(COUNTIF('03.Muestra'!D8:D17,"Página Web")=0,"",IF(H11&gt;0,"Evaluación con errores",IF(OR(I11&gt;0,P11&gt;0),"Evaluación en curso",IF(F11=0,"Plenamente Conforme",IF(F11&gt;=(E11+F11)*'DATA - Oculta'!$C$26,"No Conforme","Parcialmente Conforme")))))</f>
        <v>Evaluación en curso</v>
      </c>
      <c r="E14" s="70"/>
      <c r="F14" s="206" t="str">
        <f aca="false">IF(AND(D14&lt;&gt;"Evaluación en curso",D14&lt;&gt;"Evaluación con errores",D14&lt;&gt;""), IF(J8=0,"", ROUND(((COUNT(B20:B29)/(COUNT(B20:B29)+COUNT(B36:B45)))*IF(J8=0,0,LEFT(E8,SEARCH(" ",E8)-1)/J8)+(COUNT(B36:B45)/(COUNT(B20:B29)+COUNT(B36:B45)))*IF(J9=0,0,LEFT(E9,SEARCH(" ",E9)-1)/J9))*10,2)),"")</f>
        <v/>
      </c>
      <c r="G14" s="206"/>
      <c r="H14" s="206"/>
      <c r="I14" s="206"/>
      <c r="J14" s="23"/>
      <c r="K14" s="207" t="str">
        <f aca="false">'03.Muestra'!D23</f>
        <v>SI</v>
      </c>
      <c r="L14" s="207"/>
      <c r="M14" s="23"/>
      <c r="N14" s="23"/>
      <c r="O14" s="23"/>
      <c r="P14" s="23"/>
      <c r="Q14" s="23"/>
      <c r="R14" s="23"/>
      <c r="S14" s="23"/>
      <c r="T14" s="23"/>
      <c r="U14" s="23"/>
      <c r="V14" s="23"/>
      <c r="W14" s="23"/>
      <c r="X14" s="23"/>
      <c r="Y14" s="23"/>
      <c r="Z14" s="23"/>
      <c r="AA14" s="23"/>
    </row>
    <row r="15" customFormat="false" ht="12" hidden="false" customHeight="true" outlineLevel="0" collapsed="false">
      <c r="B15" s="175"/>
      <c r="C15" s="23"/>
      <c r="D15" s="208"/>
      <c r="E15" s="23"/>
      <c r="F15" s="23"/>
      <c r="G15" s="23"/>
      <c r="H15" s="23"/>
      <c r="I15" s="23"/>
      <c r="J15" s="23"/>
      <c r="K15" s="23"/>
      <c r="L15" s="23"/>
      <c r="M15" s="23"/>
      <c r="N15" s="23"/>
      <c r="O15" s="23"/>
      <c r="P15" s="23"/>
      <c r="Q15" s="23"/>
      <c r="R15" s="23"/>
      <c r="S15" s="23"/>
      <c r="T15" s="23"/>
      <c r="U15" s="23"/>
      <c r="V15" s="23"/>
      <c r="W15" s="23"/>
      <c r="X15" s="23"/>
      <c r="Y15" s="23"/>
      <c r="Z15" s="23"/>
      <c r="AA15" s="23"/>
    </row>
    <row r="16" customFormat="false" ht="12" hidden="false" customHeight="true" outlineLevel="0" collapsed="false">
      <c r="B16" s="175"/>
      <c r="C16" s="23"/>
      <c r="D16" s="208"/>
      <c r="E16" s="23"/>
      <c r="F16" s="23"/>
      <c r="G16" s="23"/>
      <c r="H16" s="23"/>
      <c r="I16" s="23"/>
      <c r="J16" s="23"/>
      <c r="K16" s="23"/>
      <c r="L16" s="23"/>
      <c r="M16" s="23"/>
      <c r="N16" s="23"/>
      <c r="O16" s="23"/>
      <c r="P16" s="23"/>
      <c r="Q16" s="23"/>
      <c r="R16" s="23"/>
      <c r="S16" s="23"/>
      <c r="T16" s="23"/>
      <c r="U16" s="23"/>
      <c r="V16" s="23"/>
      <c r="W16" s="23"/>
      <c r="X16" s="23"/>
      <c r="Y16" s="23"/>
      <c r="Z16" s="23"/>
      <c r="AA16" s="23"/>
    </row>
    <row r="17" customFormat="false" ht="30.75" hidden="false" customHeight="true" outlineLevel="0" collapsed="false">
      <c r="B17" s="106" t="s">
        <v>285</v>
      </c>
      <c r="C17" s="106"/>
      <c r="D17" s="106"/>
      <c r="E17" s="23"/>
      <c r="F17" s="23"/>
      <c r="G17" s="23"/>
      <c r="H17" s="23"/>
      <c r="I17" s="23"/>
      <c r="J17" s="23"/>
      <c r="K17" s="23"/>
      <c r="L17" s="23"/>
      <c r="M17" s="23"/>
      <c r="N17" s="23"/>
      <c r="O17" s="23"/>
      <c r="P17" s="23"/>
      <c r="Q17" s="23"/>
      <c r="R17" s="23"/>
      <c r="S17" s="23"/>
      <c r="T17" s="23"/>
      <c r="U17" s="23"/>
      <c r="V17" s="23"/>
      <c r="W17" s="23"/>
      <c r="X17" s="23"/>
      <c r="Y17" s="23"/>
      <c r="Z17" s="23"/>
      <c r="AA17" s="23"/>
    </row>
    <row r="18" customFormat="false" ht="23.25" hidden="false" customHeight="true" outlineLevel="0" collapsed="false">
      <c r="B18" s="209" t="s">
        <v>293</v>
      </c>
      <c r="C18" s="209"/>
      <c r="D18" s="209"/>
      <c r="E18" s="79"/>
      <c r="F18" s="79"/>
      <c r="G18" s="79"/>
      <c r="H18" s="133"/>
      <c r="I18" s="133"/>
      <c r="J18" s="133"/>
      <c r="K18" s="133"/>
      <c r="L18" s="133"/>
      <c r="M18" s="133"/>
      <c r="N18" s="133"/>
      <c r="O18" s="133"/>
      <c r="P18" s="133"/>
      <c r="Q18" s="133"/>
      <c r="R18" s="133"/>
      <c r="S18" s="133"/>
      <c r="T18" s="133"/>
      <c r="U18" s="133"/>
      <c r="V18" s="133"/>
      <c r="W18" s="133"/>
      <c r="X18" s="133"/>
      <c r="Y18" s="133"/>
      <c r="Z18" s="133"/>
      <c r="AA18" s="151"/>
      <c r="AB18" s="151"/>
      <c r="AC18" s="151"/>
      <c r="AD18" s="151"/>
      <c r="AE18" s="151"/>
      <c r="AF18" s="151"/>
      <c r="AG18" s="151"/>
      <c r="AH18" s="151"/>
      <c r="AI18" s="151"/>
      <c r="AJ18" s="154"/>
      <c r="AK18" s="154"/>
      <c r="AL18" s="154"/>
      <c r="AM18" s="154"/>
      <c r="AN18" s="154"/>
      <c r="AO18" s="154"/>
      <c r="AP18" s="154"/>
      <c r="AQ18" s="154"/>
      <c r="AR18" s="154"/>
      <c r="AS18" s="154"/>
      <c r="AT18" s="154"/>
      <c r="AU18" s="154"/>
      <c r="AV18" s="154"/>
      <c r="AW18" s="154"/>
      <c r="AX18" s="154"/>
      <c r="AY18" s="154"/>
      <c r="AZ18" s="154"/>
      <c r="BA18" s="154"/>
      <c r="BB18" s="154"/>
      <c r="BC18" s="154"/>
      <c r="BD18" s="154"/>
      <c r="BE18" s="154"/>
      <c r="BF18" s="154"/>
      <c r="BG18" s="154"/>
      <c r="BH18" s="154"/>
      <c r="BI18" s="154"/>
      <c r="BJ18" s="154"/>
      <c r="BK18" s="154"/>
      <c r="BL18" s="154"/>
      <c r="BM18" s="154"/>
      <c r="BN18" s="154"/>
      <c r="BO18" s="154"/>
      <c r="BP18" s="154"/>
      <c r="BQ18" s="154"/>
      <c r="BR18" s="154"/>
      <c r="BS18" s="154"/>
      <c r="BT18" s="154"/>
      <c r="BU18" s="154"/>
      <c r="BV18" s="154"/>
      <c r="BW18" s="154"/>
      <c r="BX18" s="154"/>
      <c r="BY18" s="154"/>
      <c r="BZ18" s="154"/>
      <c r="CA18" s="154"/>
      <c r="CB18" s="154"/>
      <c r="CC18" s="154"/>
      <c r="CD18" s="154"/>
      <c r="CE18" s="154"/>
      <c r="CF18" s="154"/>
      <c r="CG18" s="154"/>
      <c r="CH18" s="166"/>
      <c r="CI18" s="166"/>
      <c r="CJ18" s="166"/>
      <c r="CK18" s="166"/>
      <c r="CL18" s="166"/>
      <c r="CM18" s="166"/>
      <c r="CN18" s="171"/>
      <c r="CO18" s="171"/>
      <c r="CP18" s="171"/>
      <c r="CQ18" s="171"/>
      <c r="CR18" s="171"/>
    </row>
    <row r="19" customFormat="false" ht="21.75" hidden="false" customHeight="true" outlineLevel="0" collapsed="false">
      <c r="B19" s="209" t="s">
        <v>119</v>
      </c>
      <c r="C19" s="209" t="s">
        <v>294</v>
      </c>
      <c r="D19" s="209" t="s">
        <v>295</v>
      </c>
      <c r="E19" s="209" t="s">
        <v>296</v>
      </c>
      <c r="F19" s="209" t="s">
        <v>297</v>
      </c>
      <c r="G19" s="209" t="s">
        <v>298</v>
      </c>
      <c r="H19" s="209" t="s">
        <v>299</v>
      </c>
      <c r="I19" s="209" t="s">
        <v>300</v>
      </c>
      <c r="J19" s="209" t="s">
        <v>301</v>
      </c>
      <c r="K19" s="209" t="s">
        <v>302</v>
      </c>
      <c r="L19" s="209" t="s">
        <v>303</v>
      </c>
      <c r="M19" s="209" t="s">
        <v>304</v>
      </c>
      <c r="N19" s="209" t="s">
        <v>305</v>
      </c>
      <c r="O19" s="209" t="s">
        <v>306</v>
      </c>
      <c r="P19" s="209" t="s">
        <v>307</v>
      </c>
      <c r="Q19" s="209" t="s">
        <v>308</v>
      </c>
      <c r="R19" s="209" t="s">
        <v>309</v>
      </c>
      <c r="S19" s="209" t="s">
        <v>310</v>
      </c>
      <c r="T19" s="209" t="s">
        <v>311</v>
      </c>
      <c r="U19" s="209" t="s">
        <v>312</v>
      </c>
      <c r="V19" s="209" t="s">
        <v>313</v>
      </c>
      <c r="W19" s="209" t="s">
        <v>314</v>
      </c>
      <c r="X19" s="209" t="s">
        <v>315</v>
      </c>
      <c r="Y19" s="209" t="s">
        <v>316</v>
      </c>
      <c r="Z19" s="209" t="s">
        <v>317</v>
      </c>
      <c r="AA19" s="209" t="s">
        <v>318</v>
      </c>
      <c r="AB19" s="209" t="s">
        <v>319</v>
      </c>
      <c r="AC19" s="209" t="s">
        <v>320</v>
      </c>
      <c r="AD19" s="209" t="s">
        <v>321</v>
      </c>
      <c r="AE19" s="209" t="s">
        <v>322</v>
      </c>
      <c r="AF19" s="209" t="s">
        <v>323</v>
      </c>
      <c r="AG19" s="209" t="s">
        <v>324</v>
      </c>
      <c r="AH19" s="209" t="s">
        <v>325</v>
      </c>
      <c r="AI19" s="209" t="s">
        <v>326</v>
      </c>
      <c r="AJ19" s="210" t="s">
        <v>327</v>
      </c>
      <c r="AK19" s="209" t="s">
        <v>328</v>
      </c>
      <c r="AL19" s="209" t="s">
        <v>329</v>
      </c>
      <c r="AM19" s="209" t="s">
        <v>330</v>
      </c>
      <c r="AN19" s="210" t="s">
        <v>331</v>
      </c>
      <c r="AO19" s="209" t="s">
        <v>332</v>
      </c>
      <c r="AP19" s="209" t="s">
        <v>333</v>
      </c>
      <c r="AQ19" s="209" t="s">
        <v>334</v>
      </c>
      <c r="AR19" s="209" t="s">
        <v>335</v>
      </c>
      <c r="AS19" s="209" t="s">
        <v>336</v>
      </c>
      <c r="AT19" s="209" t="s">
        <v>337</v>
      </c>
      <c r="AU19" s="209" t="s">
        <v>338</v>
      </c>
      <c r="AV19" s="210" t="s">
        <v>339</v>
      </c>
      <c r="AW19" s="209" t="s">
        <v>340</v>
      </c>
      <c r="AX19" s="209" t="s">
        <v>341</v>
      </c>
      <c r="AY19" s="209" t="s">
        <v>342</v>
      </c>
      <c r="AZ19" s="209" t="s">
        <v>343</v>
      </c>
      <c r="BA19" s="209" t="s">
        <v>344</v>
      </c>
      <c r="BB19" s="209" t="s">
        <v>345</v>
      </c>
      <c r="BC19" s="209" t="s">
        <v>346</v>
      </c>
      <c r="BD19" s="209" t="s">
        <v>347</v>
      </c>
      <c r="BE19" s="209" t="s">
        <v>348</v>
      </c>
      <c r="BF19" s="209" t="s">
        <v>349</v>
      </c>
      <c r="BG19" s="210" t="s">
        <v>350</v>
      </c>
      <c r="BH19" s="209" t="s">
        <v>351</v>
      </c>
      <c r="BI19" s="209" t="s">
        <v>352</v>
      </c>
      <c r="BJ19" s="209" t="s">
        <v>353</v>
      </c>
      <c r="BK19" s="209" t="s">
        <v>354</v>
      </c>
      <c r="BL19" s="209" t="s">
        <v>355</v>
      </c>
      <c r="BM19" s="209" t="s">
        <v>356</v>
      </c>
      <c r="BN19" s="209" t="s">
        <v>357</v>
      </c>
      <c r="BO19" s="209" t="s">
        <v>358</v>
      </c>
      <c r="BP19" s="210" t="s">
        <v>359</v>
      </c>
      <c r="BQ19" s="209" t="s">
        <v>360</v>
      </c>
      <c r="BR19" s="209" t="s">
        <v>361</v>
      </c>
      <c r="BS19" s="209" t="s">
        <v>362</v>
      </c>
      <c r="BT19" s="209" t="s">
        <v>363</v>
      </c>
      <c r="BU19" s="209" t="s">
        <v>364</v>
      </c>
      <c r="BV19" s="209" t="s">
        <v>365</v>
      </c>
      <c r="BW19" s="209" t="s">
        <v>366</v>
      </c>
      <c r="BX19" s="209" t="s">
        <v>367</v>
      </c>
      <c r="BY19" s="209" t="s">
        <v>368</v>
      </c>
      <c r="BZ19" s="210" t="s">
        <v>369</v>
      </c>
      <c r="CA19" s="209" t="s">
        <v>370</v>
      </c>
      <c r="CB19" s="209" t="s">
        <v>371</v>
      </c>
      <c r="CC19" s="209" t="s">
        <v>372</v>
      </c>
      <c r="CD19" s="209" t="s">
        <v>373</v>
      </c>
      <c r="CE19" s="209" t="s">
        <v>374</v>
      </c>
      <c r="CF19" s="209" t="s">
        <v>375</v>
      </c>
      <c r="CG19" s="209" t="s">
        <v>376</v>
      </c>
      <c r="CH19" s="209" t="s">
        <v>377</v>
      </c>
      <c r="CI19" s="209" t="s">
        <v>378</v>
      </c>
      <c r="CJ19" s="209" t="s">
        <v>379</v>
      </c>
      <c r="CK19" s="209" t="s">
        <v>380</v>
      </c>
      <c r="CL19" s="209" t="s">
        <v>381</v>
      </c>
      <c r="CM19" s="209" t="s">
        <v>382</v>
      </c>
      <c r="CN19" s="209" t="s">
        <v>383</v>
      </c>
      <c r="CO19" s="209" t="s">
        <v>384</v>
      </c>
      <c r="CP19" s="209" t="s">
        <v>385</v>
      </c>
      <c r="CQ19" s="209" t="s">
        <v>386</v>
      </c>
      <c r="CR19" s="209" t="s">
        <v>387</v>
      </c>
    </row>
    <row r="20" customFormat="false" ht="20.25" hidden="false" customHeight="true" outlineLevel="0" collapsed="false">
      <c r="B20" s="110" t="n">
        <f aca="false" t="array" ref="B20:B20">IFERROR(INDEX('03.Muestra'!$B$8:$B$17,SMALL(IF("Página Web"='03.Muestra'!$D$8:$D$17,ROW('03.Muestra'!$B$8:$B$17)-MIN(ROW('03.Muestra'!$D$8:$D$17))+1,""),ROW()-19)),"")</f>
        <v>1</v>
      </c>
      <c r="C20" s="211" t="str">
        <f aca="false" t="array" ref="C20:C20">IFERROR(INDEX('03.Muestra'!$C$8:$C$17,SMALL(IF("Página Web"='03.Muestra'!$D$8:$D$17,ROW('03.Muestra'!$C$8:$C$17)-MIN(ROW('03.Muestra'!$D$8:$D$17))+1,""),ROW()-19)),"")</f>
        <v>Inicio</v>
      </c>
      <c r="D20" s="212" t="str">
        <f aca="false" t="array" ref="D20:D20">IFERROR(INDEX('03.Muestra'!$F$8:$F$17,SMALL(IF("Página Web"='03.Muestra'!$D$8:$D$17,ROW('03.Muestra'!$F$8:$F$17)-MIN(ROW('03.Muestra'!$D$8:$D$17))+1,""),ROW()-19)),"")</f>
        <v>https://institutodelpelo.com/</v>
      </c>
      <c r="E20" s="213" t="str">
        <f aca="true" t="array" ref="E20:E20">IF($B20="","",IF(ISBLANK(INDIRECT("R5.Genéricos!D"&amp;SUM(21,17*0,1))),"",INDIRECT("R5.Genéricos!D"&amp;SUM(21,17*0,1))))</f>
        <v>N/A</v>
      </c>
      <c r="F20" s="213" t="str">
        <f aca="true" t="array" ref="F20:F20">IF($B20="","",IF(ISBLANK(INDIRECT("R5.Genéricos!D"&amp;SUM(21,17*1,1))),"",INDIRECT("R5.Genéricos!D"&amp;SUM(21,17*1,1))))</f>
        <v>N/A</v>
      </c>
      <c r="G20" s="213" t="str">
        <f aca="true" t="array" ref="G20:G20">IF($B20="","",IF(ISBLANK(INDIRECT("R5.Genéricos!D"&amp;SUM(21,17*2,1))),"",INDIRECT("R5.Genéricos!D"&amp;SUM(21,17*2,1))))</f>
        <v>N/A</v>
      </c>
      <c r="H20" s="213" t="str">
        <f aca="true" t="array" ref="H20:H20">IF($B20="","",IF(ISBLANK(INDIRECT("R6.Voz!D"&amp;SUM(21,17*0,1))),"",INDIRECT("R6.Voz!D"&amp;SUM(21,17*0,1))))</f>
        <v>N/A</v>
      </c>
      <c r="I20" s="213" t="str">
        <f aca="true" t="array" ref="I20:I20">IF($B20="","",IF(ISBLANK(INDIRECT("R6.Voz!D"&amp;SUM(21,17*1,1))),"",INDIRECT("R6.Voz!D"&amp;SUM(21,17*1,1))))</f>
        <v>N/A</v>
      </c>
      <c r="J20" s="213" t="str">
        <f aca="true" t="array" ref="J20:J20">IF($B20="","",IF(ISBLANK(INDIRECT("R6.Voz!D"&amp;SUM(21,17*2,1))),"",INDIRECT("R6.Voz!D"&amp;SUM(21,17*2,1))))</f>
        <v>N/A</v>
      </c>
      <c r="K20" s="213" t="str">
        <f aca="true" t="array" ref="K20:K20">IF($B20="","",IF(ISBLANK(INDIRECT("R6.Voz!D"&amp;SUM(21,17*3,1))),"",INDIRECT("R6.Voz!D"&amp;SUM(21,17*3,1))))</f>
        <v>N/A</v>
      </c>
      <c r="L20" s="213" t="str">
        <f aca="true" t="array" ref="L20:L20">IF($B20="","",IF(ISBLANK(INDIRECT("R6.Voz!D"&amp;SUM(21,17*4,1))),"",INDIRECT("R6.Voz!D"&amp;SUM(21,17*4,1))))</f>
        <v>N/A</v>
      </c>
      <c r="M20" s="213" t="str">
        <f aca="true" t="array" ref="M20:M20">IF($B20="","",IF(ISBLANK(INDIRECT("R6.Voz!D"&amp;SUM(21,17*5,1))),"",INDIRECT("R6.Voz!D"&amp;SUM(21,17*5,1))))</f>
        <v>N/A</v>
      </c>
      <c r="N20" s="213" t="str">
        <f aca="true" t="array" ref="N20:N20">IF($B20="","",IF(ISBLANK(INDIRECT("R6.Voz!D"&amp;SUM(21,17*6,1))),"",INDIRECT("R6.Voz!D"&amp;SUM(21,17*6,1))))</f>
        <v>N/A</v>
      </c>
      <c r="O20" s="213" t="str">
        <f aca="true" t="array" ref="O20:O20">IF($B20="","",IF(ISBLANK(INDIRECT("R6.Voz!D"&amp;SUM(21,17*7,1))),"",INDIRECT("R6.Voz!D"&amp;SUM(21,17*7,1))))</f>
        <v>N/A</v>
      </c>
      <c r="P20" s="213" t="str">
        <f aca="true" t="array" ref="P20:P20">IF($B20="","",IF(ISBLANK(INDIRECT("R6.Voz!D"&amp;SUM(21,17*8,1))),"",INDIRECT("R6.Voz!D"&amp;SUM(21,17*8,1))))</f>
        <v>N/A</v>
      </c>
      <c r="Q20" s="213" t="str">
        <f aca="true" t="array" ref="Q20:Q20">IF($B20="","",IF(ISBLANK(INDIRECT("R6.Voz!D"&amp;SUM(21,17*9,1))),"",INDIRECT("R6.Voz!D"&amp;SUM(21,17*9,1))))</f>
        <v>N/A</v>
      </c>
      <c r="R20" s="213" t="str">
        <f aca="true" t="array" ref="R20:R20">IF($B20="","",IF(ISBLANK(INDIRECT("R6.Voz!D"&amp;SUM(21,17*10,1))),"",INDIRECT("R6.Voz!D"&amp;SUM(21,17*10,1))))</f>
        <v>N/A</v>
      </c>
      <c r="S20" s="213" t="str">
        <f aca="true" t="array" ref="S20:S20">IF($B20="","",IF(ISBLANK(INDIRECT("R6.Voz!D"&amp;SUM(21,17*11,1))),"",INDIRECT("R6.Voz!D"&amp;SUM(21,17*11,1))))</f>
        <v>N/A</v>
      </c>
      <c r="T20" s="213" t="str">
        <f aca="true" t="array" ref="T20:T20">IF($B20="","",IF(ISBLANK(INDIRECT("R6.Voz!D"&amp;SUM(21,17*12,1))),"",INDIRECT("R6.Voz!D"&amp;SUM(21,17*12,1))))</f>
        <v>N/A</v>
      </c>
      <c r="U20" s="213" t="str">
        <f aca="true" t="array" ref="U20:U20">IF($B20="","",IF(ISBLANK(INDIRECT("R6.Voz!D"&amp;SUM(21,17*13,1))),"",INDIRECT("R6.Voz!D"&amp;SUM(21,17*13,1))))</f>
        <v>N/A</v>
      </c>
      <c r="V20" s="213" t="str">
        <f aca="true" t="array" ref="V20:V20">IF($B20="","",IF(ISBLANK(INDIRECT("R6.Voz!D"&amp;SUM(21,17*14,1))),"",INDIRECT("R6.Voz!D"&amp;SUM(21,17*14,1))))</f>
        <v>N/A</v>
      </c>
      <c r="W20" s="213" t="str">
        <f aca="true" t="array" ref="W20:W20">IF($B20="","",IF(ISBLANK(INDIRECT("R6.Voz!D"&amp;SUM(21,17*15,1))),"",INDIRECT("R6.Voz!D"&amp;SUM(21,17*15,1))))</f>
        <v>N/A</v>
      </c>
      <c r="X20" s="213" t="str">
        <f aca="true" t="array" ref="X20:X20">IF($B20="","",IF(ISBLANK(INDIRECT("R6.Voz!D"&amp;SUM(21,17*16,1))),"",INDIRECT("R6.Voz!D"&amp;SUM(21,17*16,1))))</f>
        <v>N/A</v>
      </c>
      <c r="Y20" s="213" t="str">
        <f aca="true" t="array" ref="Y20:Y20">IF($B20="","",IF(ISBLANK(INDIRECT("R6.Voz!D"&amp;SUM(21,17*17,1))),"",INDIRECT("R6.Voz!D"&amp;SUM(21,17*17,1))))</f>
        <v>N/A</v>
      </c>
      <c r="Z20" s="213" t="str">
        <f aca="true" t="array" ref="Z20:Z20">IF($B20="","",IF(ISBLANK(INDIRECT("R6.Voz!D"&amp;SUM(21,17*18,1))),"",INDIRECT("R6.Voz!D"&amp;SUM(21,17*18,1))))</f>
        <v>N/A</v>
      </c>
      <c r="AA20" s="213" t="str">
        <f aca="true" t="array" ref="AA20:AA20">IF($B20="","",IF(ISBLANK(INDIRECT("R7.Video!D"&amp;SUM(21,17*0,1))),"",INDIRECT("R7.Video!D"&amp;SUM(21,17*0,1))))</f>
        <v>N/A</v>
      </c>
      <c r="AB20" s="213" t="str">
        <f aca="true" t="array" ref="AB20:AB20">IF($B20="","",IF(ISBLANK(INDIRECT("R7.Video!D"&amp;SUM(21,17*1,1))),"",INDIRECT("R7.Video!D"&amp;SUM(21,17*1,1))))</f>
        <v>N/A</v>
      </c>
      <c r="AC20" s="213" t="str">
        <f aca="true" t="array" ref="AC20:AC20">IF($B20="","",IF(ISBLANK(INDIRECT("R7.Video!D"&amp;SUM(21,17*2,1))),"",INDIRECT("R7.Video!D"&amp;SUM(21,17*2,1))))</f>
        <v>N/A</v>
      </c>
      <c r="AD20" s="213" t="str">
        <f aca="true" t="array" ref="AD20:AD20">IF($B20="","",IF(ISBLANK(INDIRECT("R7.Video!D"&amp;SUM(21,17*3,1))),"",INDIRECT("R7.Video!D"&amp;SUM(21,17*3,1))))</f>
        <v>N/A</v>
      </c>
      <c r="AE20" s="213" t="str">
        <f aca="true" t="array" ref="AE20:AE20">IF($B20="","",IF(ISBLANK(INDIRECT("R7.Video!D"&amp;SUM(21,17*4,1))),"",INDIRECT("R7.Video!D"&amp;SUM(21,17*4,1))))</f>
        <v>N/A</v>
      </c>
      <c r="AF20" s="213" t="str">
        <f aca="true" t="array" ref="AF20:AF20">IF($B20="","",IF(ISBLANK(INDIRECT("R7.Video!D"&amp;SUM(21,17*5,1))),"",INDIRECT("R7.Video!D"&amp;SUM(21,17*5,1))))</f>
        <v>N/A</v>
      </c>
      <c r="AG20" s="213" t="str">
        <f aca="true" t="array" ref="AG20:AG20">IF($B20="","",IF(ISBLANK(INDIRECT("R7.Video!D"&amp;SUM(21,17*6,1))),"",INDIRECT("R7.Video!D"&amp;SUM(21,17*6,1))))</f>
        <v>N/A</v>
      </c>
      <c r="AH20" s="213" t="str">
        <f aca="true" t="array" ref="AH20:AH20">IF($B20="","",IF(ISBLANK(INDIRECT("R7.Video!D"&amp;SUM(21,17*7,1))),"",INDIRECT("R7.Video!D"&amp;SUM(21,17*7,1))))</f>
        <v>N/A</v>
      </c>
      <c r="AI20" s="213" t="str">
        <f aca="true" t="array" ref="AI20:AI20">IF($B20="","",IF(ISBLANK(INDIRECT("R7.Video!D"&amp;SUM(21,17*8,1))),"",INDIRECT("R7.Video!D"&amp;SUM(21,17*8,1))))</f>
        <v>N/A</v>
      </c>
      <c r="AJ20" s="213" t="str">
        <f aca="true" t="array" ref="AJ20:AJ20">IF($B20="","",IF(ISBLANK(INDIRECT("R9.Web!D"&amp;SUM(21,17*0,1))),"",INDIRECT("R9.Web!D"&amp;SUM(21,17*0,1))))</f>
        <v>Falla</v>
      </c>
      <c r="AK20" s="213" t="str">
        <f aca="true" t="array" ref="AK20:AK20">IF($B20="","",IF(ISBLANK(INDIRECT("R9.Web!D"&amp;SUM(21,17*1,1))),"",INDIRECT("R9.Web!D"&amp;SUM(21,17*1,1))))</f>
        <v>N/A</v>
      </c>
      <c r="AL20" s="213" t="str">
        <f aca="true" t="array" ref="AL20:AL20">IF($B20="","",IF(ISBLANK(INDIRECT("R9.Web!D"&amp;SUM(21,17*2,1))),"",INDIRECT("R9.Web!D"&amp;SUM(21,17*2,1))))</f>
        <v>N/A</v>
      </c>
      <c r="AM20" s="213" t="str">
        <f aca="true" t="array" ref="AM20:AM20">IF($B20="","",IF(ISBLANK(INDIRECT("R9.Web!D"&amp;SUM(21,17*3,1))),"",INDIRECT("R9.Web!D"&amp;SUM(21,17*3,1))))</f>
        <v>N/A</v>
      </c>
      <c r="AN20" s="213" t="str">
        <f aca="true" t="array" ref="AN20:AN20">IF($B20="","",IF(ISBLANK(INDIRECT("R9.Web!D"&amp;SUM(21,17*4,1))),"",INDIRECT("R9.Web!D"&amp;SUM(21,17*4,1))))</f>
        <v>N/A</v>
      </c>
      <c r="AO20" s="213" t="str">
        <f aca="true" t="array" ref="AO20:AO20">IF($B20="","",IF(ISBLANK(INDIRECT("R9.Web!D"&amp;SUM(21,17*5,1))),"",INDIRECT("R9.Web!D"&amp;SUM(21,17*5,1))))</f>
        <v>Pasa</v>
      </c>
      <c r="AP20" s="213" t="str">
        <f aca="true" t="array" ref="AP20:AP20">IF($B20="","",IF(ISBLANK(INDIRECT("R9.Web!D"&amp;SUM(21,17*6,1))),"",INDIRECT("R9.Web!D"&amp;SUM(21,17*6,1))))</f>
        <v>Pasa</v>
      </c>
      <c r="AQ20" s="213" t="str">
        <f aca="true" t="array" ref="AQ20:AQ20">IF($B20="","",IF(ISBLANK(INDIRECT("R9.Web!D"&amp;SUM(21,17*7,1))),"",INDIRECT("R9.Web!D"&amp;SUM(21,17*7,1))))</f>
        <v>N/A</v>
      </c>
      <c r="AR20" s="213" t="str">
        <f aca="true" t="array" ref="AR20:AR20">IF($B20="","",IF(ISBLANK(INDIRECT("R9.Web!D"&amp;SUM(21,17*8,1))),"",INDIRECT("R9.Web!D"&amp;SUM(21,17*8,1))))</f>
        <v>Pasa</v>
      </c>
      <c r="AS20" s="213" t="str">
        <f aca="true" t="array" ref="AS20:AS20">IF($B20="","",IF(ISBLANK(INDIRECT("R9.Web!D"&amp;SUM(21,17*9,1))),"",INDIRECT("R9.Web!D"&amp;SUM(21,17*9,1))))</f>
        <v>Pasa</v>
      </c>
      <c r="AT20" s="213" t="str">
        <f aca="true" t="array" ref="AT20:AT20">IF($B20="","",IF(ISBLANK(INDIRECT("R9.Web!D"&amp;SUM(21,17*10,1))),"",INDIRECT("R9.Web!D"&amp;SUM(21,17*10,1))))</f>
        <v>Pasa</v>
      </c>
      <c r="AU20" s="213" t="str">
        <f aca="true" t="array" ref="AU20:AU20">IF($B20="","",IF(ISBLANK(INDIRECT("R9.Web!D"&amp;SUM(21,17*11,1))),"",INDIRECT("R9.Web!D"&amp;SUM(21,17*11,1))))</f>
        <v>N/A</v>
      </c>
      <c r="AV20" s="213" t="str">
        <f aca="true" t="array" ref="AV20:AV20">IF($B20="","",IF(ISBLANK(INDIRECT("R9.Web!D"&amp;SUM(21,17*12,1))),"",INDIRECT("R9.Web!D"&amp;SUM(21,17*12,1))))</f>
        <v>Pasa</v>
      </c>
      <c r="AW20" s="213" t="str">
        <f aca="true" t="array" ref="AW20:AW20">IF($B20="","",IF(ISBLANK(INDIRECT("R9.Web!D"&amp;SUM(21,17*13,1))),"",INDIRECT("R9.Web!D"&amp;SUM(21,17*13,1))))</f>
        <v>Pasa</v>
      </c>
      <c r="AX20" s="213" t="str">
        <f aca="true" t="array" ref="AX20:AX20">IF($B20="","",IF(ISBLANK(INDIRECT("R9.Web!D"&amp;SUM(21,17*14,1))),"",INDIRECT("R9.Web!D"&amp;SUM(21,17*14,1))))</f>
        <v>N/A</v>
      </c>
      <c r="AY20" s="213" t="str">
        <f aca="true" t="array" ref="AY20:AY20">IF($B20="","",IF(ISBLANK(INDIRECT("R9.Web!D"&amp;SUM(21,17*15,1))),"",INDIRECT("R9.Web!D"&amp;SUM(21,17*15,1))))</f>
        <v>Pasa</v>
      </c>
      <c r="AZ20" s="213" t="str">
        <f aca="true" t="array" ref="AZ20:AZ20">IF($B20="","",IF(ISBLANK(INDIRECT("R9.Web!D"&amp;SUM(21,17*16,1))),"",INDIRECT("R9.Web!D"&amp;SUM(21,17*16,1))))</f>
        <v>Pasa</v>
      </c>
      <c r="BA20" s="213" t="str">
        <f aca="true" t="array" ref="BA20:BA20">IF($B20="","",IF(ISBLANK(INDIRECT("R9.Web!D"&amp;SUM(21,17*17,1))),"",INDIRECT("R9.Web!D"&amp;SUM(21,17*17,1))))</f>
        <v>Pasa</v>
      </c>
      <c r="BB20" s="213" t="str">
        <f aca="true" t="array" ref="BB20:BB20">IF($B20="","",IF(ISBLANK(INDIRECT("R9.Web!D"&amp;SUM(21,17*18,1))),"",INDIRECT("R9.Web!D"&amp;SUM(21,17*18,1))))</f>
        <v>N/A</v>
      </c>
      <c r="BC20" s="213" t="str">
        <f aca="true" t="array" ref="BC20:BC20">IF($B20="","",IF(ISBLANK(INDIRECT("R9.Web!D"&amp;SUM(21,17*19,1))),"",INDIRECT("R9.Web!D"&amp;SUM(21,17*19,1))))</f>
        <v>Pasa</v>
      </c>
      <c r="BD20" s="213" t="str">
        <f aca="true" t="array" ref="BD20:BD20">IF($B20="","",IF(ISBLANK(INDIRECT("R9.Web!D"&amp;SUM(21,17*20,1))),"",INDIRECT("R9.Web!D"&amp;SUM(21,17*20,1))))</f>
        <v>Pasa</v>
      </c>
      <c r="BE20" s="213" t="str">
        <f aca="true" t="array" ref="BE20:BE20">IF($B20="","",IF(ISBLANK(INDIRECT("R9.Web!D"&amp;SUM(21,17*21,1))),"",INDIRECT("R9.Web!D"&amp;SUM(21,17*21,1))))</f>
        <v>N/A</v>
      </c>
      <c r="BF20" s="213" t="str">
        <f aca="true" t="array" ref="BF20:BF20">IF($B20="","",IF(ISBLANK(INDIRECT("R9.Web!D"&amp;SUM(21,17*22,1))),"",INDIRECT("R9.Web!D"&amp;SUM(21,17*22,1))))</f>
        <v>N/A</v>
      </c>
      <c r="BG20" s="213" t="str">
        <f aca="true" t="array" ref="BG20:BG20">IF($B20="","",IF(ISBLANK(INDIRECT("R9.Web!D"&amp;SUM(21,17*23,1))),"",INDIRECT("R9.Web!D"&amp;SUM(21,17*23,1))))</f>
        <v>N/A</v>
      </c>
      <c r="BH20" s="213" t="str">
        <f aca="true" t="array" ref="BH20:BH20">IF($B20="","",IF(ISBLANK(INDIRECT("R9.Web!D"&amp;SUM(21,17*24,1))),"",INDIRECT("R9.Web!D"&amp;SUM(21,17*24,1))))</f>
        <v>N/A</v>
      </c>
      <c r="BI20" s="213" t="str">
        <f aca="true" t="array" ref="BI20:BI20">IF($B20="","",IF(ISBLANK(INDIRECT("R9.Web!D"&amp;SUM(21,17*25,1))),"",INDIRECT("R9.Web!D"&amp;SUM(21,17*25,1))))</f>
        <v>Falla</v>
      </c>
      <c r="BJ20" s="213" t="str">
        <f aca="true" t="array" ref="BJ20:BJ20">IF($B20="","",IF(ISBLANK(INDIRECT("R9.Web!D"&amp;SUM(21,17*26,1))),"",INDIRECT("R9.Web!D"&amp;SUM(21,17*26,1))))</f>
        <v>Pasa</v>
      </c>
      <c r="BK20" s="213" t="str">
        <f aca="true" t="array" ref="BK20:BK20">IF($B20="","",IF(ISBLANK(INDIRECT("R9.Web!D"&amp;SUM(21,17*27,1))),"",INDIRECT("R9.Web!D"&amp;SUM(21,17*27,1))))</f>
        <v>Pasa</v>
      </c>
      <c r="BL20" s="213" t="str">
        <f aca="true" t="array" ref="BL20:BL20">IF($B20="","",IF(ISBLANK(INDIRECT("R9.Web!D"&amp;SUM(21,17*28,1))),"",INDIRECT("R9.Web!D"&amp;SUM(21,17*28,1))))</f>
        <v>Falla</v>
      </c>
      <c r="BM20" s="213" t="str">
        <f aca="true" t="array" ref="BM20:BM20">IF($B20="","",IF(ISBLANK(INDIRECT("R9.Web!D"&amp;SUM(21,17*29,1))),"",INDIRECT("R9.Web!D"&amp;SUM(21,17*29,1))))</f>
        <v>Pasa</v>
      </c>
      <c r="BN20" s="213" t="str">
        <f aca="true" t="array" ref="BN20:BN20">IF($B20="","",IF(ISBLANK(INDIRECT("R9.Web!D"&amp;SUM(21,17*30,1))),"",INDIRECT("R9.Web!D"&amp;SUM(21,17*30,1))))</f>
        <v>Pasa</v>
      </c>
      <c r="BO20" s="213" t="str">
        <f aca="true" t="array" ref="BO20:BO20">IF($B20="","",IF(ISBLANK(INDIRECT("R9.Web!D"&amp;SUM(21,17*31,1))),"",INDIRECT("R9.Web!D"&amp;SUM(21,17*31,1))))</f>
        <v>Pasa</v>
      </c>
      <c r="BP20" s="213" t="str">
        <f aca="true" t="array" ref="BP20:BP20">IF($B20="","",IF(ISBLANK(INDIRECT("R9.Web!D"&amp;SUM(21,17*32,1))),"",INDIRECT("R9.Web!D"&amp;SUM(21,17*32,1))))</f>
        <v>N/A</v>
      </c>
      <c r="BQ20" s="213" t="str">
        <f aca="true" t="array" ref="BQ20:BQ20">IF($B20="","",IF(ISBLANK(INDIRECT("R9.Web!D"&amp;SUM(21,17*33,1))),"",INDIRECT("R9.Web!D"&amp;SUM(21,17*33,1))))</f>
        <v>N/A</v>
      </c>
      <c r="BR20" s="213" t="str">
        <f aca="true" t="array" ref="BR20:BR20">IF($B20="","",IF(ISBLANK(INDIRECT("R9.Web!D"&amp;SUM(21,17*34,1))),"",INDIRECT("R9.Web!D"&amp;SUM(21,17*34,1))))</f>
        <v>Pasa</v>
      </c>
      <c r="BS20" s="213" t="str">
        <f aca="true" t="array" ref="BS20:BS20">IF($B20="","",IF(ISBLANK(INDIRECT("R9.Web!D"&amp;SUM(21,17*35,1))),"",INDIRECT("R9.Web!D"&amp;SUM(21,17*35,1))))</f>
        <v>N/A</v>
      </c>
      <c r="BT20" s="213" t="str">
        <f aca="true" t="array" ref="BT20:BT20">IF($B20="","",IF(ISBLANK(INDIRECT("R9.Web!D"&amp;SUM(21,17*36,1))),"",INDIRECT("R9.Web!D"&amp;SUM(21,17*36,1))))</f>
        <v>Pasa</v>
      </c>
      <c r="BU20" s="213" t="str">
        <f aca="true" t="array" ref="BU20:BU20">IF($B20="","",IF(ISBLANK(INDIRECT("R9.Web!D"&amp;SUM(21,17*37,1))),"",INDIRECT("R9.Web!D"&amp;SUM(21,17*37,1))))</f>
        <v>Falla</v>
      </c>
      <c r="BV20" s="213" t="str">
        <f aca="true" t="array" ref="BV20:BV20">IF($B20="","",IF(ISBLANK(INDIRECT("R9.Web!D"&amp;SUM(21,17*38,1))),"",INDIRECT("R9.Web!D"&amp;SUM(21,17*38,1))))</f>
        <v>Pasa</v>
      </c>
      <c r="BW20" s="213" t="str">
        <f aca="true" t="array" ref="BW20:BW20">IF($B20="","",IF(ISBLANK(INDIRECT("R9.Web!D"&amp;SUM(21,17*39,1))),"",INDIRECT("R9.Web!D"&amp;SUM(21,17*39,1))))</f>
        <v>Pasa</v>
      </c>
      <c r="BX20" s="213" t="str">
        <f aca="true" t="array" ref="BX20:BX20">IF($B20="","",IF(ISBLANK(INDIRECT("R9.Web!D"&amp;SUM(21,17*40,1))),"",INDIRECT("R9.Web!D"&amp;SUM(21,17*40,1))))</f>
        <v>Pasa</v>
      </c>
      <c r="BY20" s="213" t="str">
        <f aca="true" t="array" ref="BY20:BY20">IF($B20="","",IF(ISBLANK(INDIRECT("R9.Web!D"&amp;SUM(21,17*41,1))),"",INDIRECT("R9.Web!D"&amp;SUM(21,17*41,1))))</f>
        <v>Pasa</v>
      </c>
      <c r="BZ20" s="213" t="str">
        <f aca="true" t="array" ref="BZ20:BZ20">IF($B20="","",IF(ISBLANK(INDIRECT("R9.Web!D"&amp;SUM(21,17*42,1))),"",INDIRECT("R9.Web!D"&amp;SUM(21,17*42,1))))</f>
        <v>N/A</v>
      </c>
      <c r="CA20" s="213" t="str">
        <f aca="true" t="array" ref="CA20:CA20">IF($B20="","",IF(ISBLANK(INDIRECT("R9.Web!D"&amp;SUM(21,17*43,1))),"",INDIRECT("R9.Web!D"&amp;SUM(21,17*43,1))))</f>
        <v>Pasa</v>
      </c>
      <c r="CB20" s="213" t="str">
        <f aca="true" t="array" ref="CB20:CB20">IF($B20="","",IF(ISBLANK(INDIRECT("R9.Web!D"&amp;SUM(21,17*44,1))),"",INDIRECT("R9.Web!D"&amp;SUM(21,17*44,1))))</f>
        <v>N/A</v>
      </c>
      <c r="CC20" s="213" t="str">
        <f aca="true" t="array" ref="CC20:CC20">IF($B20="","",IF(ISBLANK(INDIRECT("R9.Web!D"&amp;SUM(21,17*45,1))),"",INDIRECT("R9.Web!D"&amp;SUM(21,17*45,1))))</f>
        <v>N/A</v>
      </c>
      <c r="CD20" s="213" t="str">
        <f aca="true" t="array" ref="CD20:CD20">IF($B20="","",IF(ISBLANK(INDIRECT("R9.Web!D"&amp;SUM(21,17*46,1))),"",INDIRECT("R9.Web!D"&amp;SUM(21,17*46,1))))</f>
        <v>Pasa</v>
      </c>
      <c r="CE20" s="213" t="str">
        <f aca="true" t="array" ref="CE20:CE20">IF($B20="","",IF(ISBLANK(INDIRECT("R9.Web!D"&amp;SUM(21,17*47,1))),"",INDIRECT("R9.Web!D"&amp;SUM(21,17*47,1))))</f>
        <v>Falla</v>
      </c>
      <c r="CF20" s="213" t="str">
        <f aca="true" t="array" ref="CF20:CF20">IF($B20="","",IF(ISBLANK(INDIRECT("R9.Web!D"&amp;SUM(21,17*48,1))),"",INDIRECT("R9.Web!D"&amp;SUM(21,17*48,1))))</f>
        <v>N/A</v>
      </c>
      <c r="CG20" s="213" t="str">
        <f aca="true" t="array" ref="CG20:CG20">IF($B20="","",IF(ISBLANK(INDIRECT("R9.Web!D"&amp;SUM(21,17*49,1))),"",INDIRECT("R9.Web!D"&amp;SUM(21,17*49,1))))</f>
        <v>Falla</v>
      </c>
      <c r="CH20" s="213" t="str">
        <f aca="true" t="array" ref="CH20:CH20">IF($B20="","",IF(ISBLANK(INDIRECT("R11.Software!D"&amp;SUM(21,17*0,1))),"",INDIRECT("R11.Software!D"&amp;SUM(21,17*0,1))))</f>
        <v>N/A</v>
      </c>
      <c r="CI20" s="213" t="str">
        <f aca="true" t="array" ref="CI20:CI20">IF($B20="","",IF(ISBLANK(INDIRECT("R11.Software!D"&amp;SUM(21,17*1,1))),"",INDIRECT("R11.Software!D"&amp;SUM(21,17*1,1))))</f>
        <v>N/A</v>
      </c>
      <c r="CJ20" s="213" t="str">
        <f aca="true" t="array" ref="CJ20:CJ20">IF($B20="","",IF(ISBLANK(INDIRECT("R11.Software!D"&amp;SUM(21,17*2,1))),"",INDIRECT("R11.Software!D"&amp;SUM(21,17*2,1))))</f>
        <v>N/A</v>
      </c>
      <c r="CK20" s="213" t="str">
        <f aca="true" t="array" ref="CK20:CK20">IF($B20="","",IF(ISBLANK(INDIRECT("R11.Software!D"&amp;SUM(21,17*3,1))),"",INDIRECT("R11.Software!D"&amp;SUM(21,17*3,1))))</f>
        <v>N/A</v>
      </c>
      <c r="CL20" s="213" t="str">
        <f aca="true" t="array" ref="CL20:CL20">IF($B20="","",IF(ISBLANK(INDIRECT("R11.Software!D"&amp;SUM(21,17*4,1))),"",INDIRECT("R11.Software!D"&amp;SUM(21,17*4,1))))</f>
        <v>N/A</v>
      </c>
      <c r="CM20" s="213" t="str">
        <f aca="true" t="array" ref="CM20:CM20">IF($B20="","",IF(ISBLANK(INDIRECT("R11.Software!D"&amp;SUM(21,17*5,1))),"",INDIRECT("R11.Software!D"&amp;SUM(21,17*5,1))))</f>
        <v>N/A</v>
      </c>
      <c r="CN20" s="213" t="str">
        <f aca="true" t="array" ref="CN20:CN20">IF($B20="","",IF(ISBLANK(INDIRECT("R12.ServiciosApoyo!D"&amp;SUM(21,17*0,1))),"",INDIRECT("R12.ServiciosApoyo!D"&amp;SUM(21,17*0,1))))</f>
        <v>N/A</v>
      </c>
      <c r="CO20" s="213" t="str">
        <f aca="true" t="array" ref="CO20:CO20">IF($B20="","",IF(ISBLANK(INDIRECT("R12.ServiciosApoyo!D"&amp;SUM(21,17*1,1))),"",INDIRECT("R12.ServiciosApoyo!D"&amp;SUM(21,17*1,1))))</f>
        <v>N/A</v>
      </c>
      <c r="CP20" s="213" t="str">
        <f aca="true" t="array" ref="CP20:CP20">IF($B20="","",IF(ISBLANK(INDIRECT("R12.ServiciosApoyo!D"&amp;SUM(21,17*2,1))),"",INDIRECT("R12.ServiciosApoyo!D"&amp;SUM(21,17*2,1))))</f>
        <v>Falla</v>
      </c>
      <c r="CQ20" s="213" t="str">
        <f aca="true" t="array" ref="CQ20:CQ20">IF($B20="","",IF(ISBLANK(INDIRECT("R12.ServiciosApoyo!D"&amp;SUM(21,17*3,1))),"",INDIRECT("R12.ServiciosApoyo!D"&amp;SUM(21,17*3,1))))</f>
        <v>Pasa</v>
      </c>
      <c r="CR20" s="213" t="str">
        <f aca="true" t="array" ref="CR20:CR20">IF($B20="","",IF(ISBLANK(INDIRECT("R12.ServiciosApoyo!D"&amp;SUM(21,17*4,1))),"",INDIRECT("R12.ServiciosApoyo!D"&amp;SUM(21,17*4,1))))</f>
        <v>N/A</v>
      </c>
      <c r="CU20" s="214"/>
    </row>
    <row r="21" customFormat="false" ht="20.25" hidden="false" customHeight="true" outlineLevel="0" collapsed="false">
      <c r="B21" s="110" t="n">
        <f aca="false" t="array" ref="B21:B21">IFERROR(INDEX('03.Muestra'!$B$8:$B$17,SMALL(IF("Página Web"='03.Muestra'!$D$8:$D$17,ROW('03.Muestra'!$B$8:$B$17)-MIN(ROW('03.Muestra'!$D$8:$D$17))+1,""),ROW()-19)),"")</f>
        <v>2</v>
      </c>
      <c r="C21" s="211" t="str">
        <f aca="false" t="array" ref="C21:C21">IFERROR(INDEX('03.Muestra'!$C$8:$C$17,SMALL(IF("Página Web"='03.Muestra'!$D$8:$D$17,ROW('03.Muestra'!$C$8:$C$17)-MIN(ROW('03.Muestra'!$D$8:$D$17))+1,""),ROW()-19)),"")</f>
        <v>Nuestro método</v>
      </c>
      <c r="D21" s="212" t="str">
        <f aca="false" t="array" ref="D21:D21">IFERROR(INDEX('03.Muestra'!$F$8:$F$17,SMALL(IF("Página Web"='03.Muestra'!$D$8:$D$17,ROW('03.Muestra'!$F$8:$F$17)-MIN(ROW('03.Muestra'!$D$8:$D$17))+1,""),ROW()-19)),"")</f>
        <v>https://institutodelpelo.com/nuestro-metodo/</v>
      </c>
      <c r="E21" s="213" t="str">
        <f aca="true" t="array" ref="E21:E21">IF($B21="","",IF(ISBLANK(INDIRECT("R5.Genéricos!D"&amp;SUM(21,17*0,1))),"",INDIRECT("R5.Genéricos!D"&amp;SUM(21,17*0,1))))</f>
        <v>N/A</v>
      </c>
      <c r="F21" s="213" t="str">
        <f aca="true" t="array" ref="F21:F21">IF($B21="","",IF(ISBLANK(INDIRECT("R5.Genéricos!D"&amp;SUM(21,17*1,2))),"",INDIRECT("R5.Genéricos!D"&amp;SUM(21,17*1,2))))</f>
        <v>N/A</v>
      </c>
      <c r="G21" s="213" t="str">
        <f aca="true" t="array" ref="G21:G21">IF($B21="","",IF(ISBLANK(INDIRECT("R5.Genéricos!D"&amp;SUM(21,17*2,1))),"",INDIRECT("R5.Genéricos!D"&amp;SUM(21,17*2,1))))</f>
        <v>N/A</v>
      </c>
      <c r="H21" s="213" t="str">
        <f aca="true" t="array" ref="H21:H21">IF($B21="","",IF(ISBLANK(INDIRECT("R6.Voz!D"&amp;SUM(21,17*0,1))),"",INDIRECT("R6.Voz!D"&amp;SUM(21,17*0,1))))</f>
        <v>N/A</v>
      </c>
      <c r="I21" s="213" t="str">
        <f aca="true" t="array" ref="I21:I21">IF($B21="","",IF(ISBLANK(INDIRECT("R6.Voz!D"&amp;SUM(21,17*1,1))),"",INDIRECT("R6.Voz!D"&amp;SUM(21,17*1,1))))</f>
        <v>N/A</v>
      </c>
      <c r="J21" s="213" t="str">
        <f aca="true" t="array" ref="J21:J21">IF($B21="","",IF(ISBLANK(INDIRECT("R6.Voz!D"&amp;SUM(21,17*2,1))),"",INDIRECT("R6.Voz!D"&amp;SUM(21,17*2,1))))</f>
        <v>N/A</v>
      </c>
      <c r="K21" s="213" t="str">
        <f aca="true" t="array" ref="K21:K21">IF($B21="","",IF(ISBLANK(INDIRECT("R6.Voz!D"&amp;SUM(21,17*3,1))),"",INDIRECT("R6.Voz!D"&amp;SUM(21,17*3,1))))</f>
        <v>N/A</v>
      </c>
      <c r="L21" s="213" t="str">
        <f aca="true" t="array" ref="L21:L21">IF($B21="","",IF(ISBLANK(INDIRECT("R6.Voz!D"&amp;SUM(21,17*4,1))),"",INDIRECT("R6.Voz!D"&amp;SUM(21,17*4,1))))</f>
        <v>N/A</v>
      </c>
      <c r="M21" s="213" t="str">
        <f aca="true" t="array" ref="M21:M21">IF($B21="","",IF(ISBLANK(INDIRECT("R6.Voz!D"&amp;SUM(21,17*5,1))),"",INDIRECT("R6.Voz!D"&amp;SUM(21,17*5,1))))</f>
        <v>N/A</v>
      </c>
      <c r="N21" s="213" t="str">
        <f aca="true" t="array" ref="N21:N21">IF($B21="","",IF(ISBLANK(INDIRECT("R6.Voz!D"&amp;SUM(21,17*6,1))),"",INDIRECT("R6.Voz!D"&amp;SUM(21,17*6,1))))</f>
        <v>N/A</v>
      </c>
      <c r="O21" s="213" t="str">
        <f aca="true" t="array" ref="O21:O21">IF($B21="","",IF(ISBLANK(INDIRECT("R6.Voz!D"&amp;SUM(21,17*7,1))),"",INDIRECT("R6.Voz!D"&amp;SUM(21,17*7,1))))</f>
        <v>N/A</v>
      </c>
      <c r="P21" s="213" t="str">
        <f aca="true" t="array" ref="P21:P21">IF($B21="","",IF(ISBLANK(INDIRECT("R6.Voz!D"&amp;SUM(21,17*8,1))),"",INDIRECT("R6.Voz!D"&amp;SUM(21,17*8,1))))</f>
        <v>N/A</v>
      </c>
      <c r="Q21" s="213" t="str">
        <f aca="true" t="array" ref="Q21:Q21">IF($B21="","",IF(ISBLANK(INDIRECT("R6.Voz!D"&amp;SUM(21,17*9,1))),"",INDIRECT("R6.Voz!D"&amp;SUM(21,17*9,1))))</f>
        <v>N/A</v>
      </c>
      <c r="R21" s="213" t="str">
        <f aca="true" t="array" ref="R21:R21">IF($B21="","",IF(ISBLANK(INDIRECT("R6.Voz!D"&amp;SUM(21,17*10,1))),"",INDIRECT("R6.Voz!D"&amp;SUM(21,17*10,1))))</f>
        <v>N/A</v>
      </c>
      <c r="S21" s="213" t="str">
        <f aca="true" t="array" ref="S21:S21">IF($B21="","",IF(ISBLANK(INDIRECT("R6.Voz!D"&amp;SUM(21,17*11,1))),"",INDIRECT("R6.Voz!D"&amp;SUM(21,17*11,1))))</f>
        <v>N/A</v>
      </c>
      <c r="T21" s="213" t="str">
        <f aca="true" t="array" ref="T21:T21">IF($B21="","",IF(ISBLANK(INDIRECT("R6.Voz!D"&amp;SUM(21,17*12,1))),"",INDIRECT("R6.Voz!D"&amp;SUM(21,17*12,1))))</f>
        <v>N/A</v>
      </c>
      <c r="U21" s="213" t="str">
        <f aca="true" t="array" ref="U21:U21">IF($B21="","",IF(ISBLANK(INDIRECT("R6.Voz!D"&amp;SUM(21,17*13,1))),"",INDIRECT("R6.Voz!D"&amp;SUM(21,17*13,1))))</f>
        <v>N/A</v>
      </c>
      <c r="V21" s="213" t="str">
        <f aca="true" t="array" ref="V21:V21">IF($B21="","",IF(ISBLANK(INDIRECT("R6.Voz!D"&amp;SUM(21,17*14,1))),"",INDIRECT("R6.Voz!D"&amp;SUM(21,17*14,1))))</f>
        <v>N/A</v>
      </c>
      <c r="W21" s="213" t="str">
        <f aca="true" t="array" ref="W21:W21">IF($B21="","",IF(ISBLANK(INDIRECT("R6.Voz!D"&amp;SUM(21,17*15,1))),"",INDIRECT("R6.Voz!D"&amp;SUM(21,17*15,1))))</f>
        <v>N/A</v>
      </c>
      <c r="X21" s="213" t="str">
        <f aca="true" t="array" ref="X21:X21">IF($B21="","",IF(ISBLANK(INDIRECT("R6.Voz!D"&amp;SUM(21,17*16,1))),"",INDIRECT("R6.Voz!D"&amp;SUM(21,17*16,1))))</f>
        <v>N/A</v>
      </c>
      <c r="Y21" s="213" t="str">
        <f aca="true" t="array" ref="Y21:Y21">IF($B21="","",IF(ISBLANK(INDIRECT("R6.Voz!D"&amp;SUM(21,17*17,1))),"",INDIRECT("R6.Voz!D"&amp;SUM(21,17*17,1))))</f>
        <v>N/A</v>
      </c>
      <c r="Z21" s="213" t="str">
        <f aca="true" t="array" ref="Z21:Z21">IF($B21="","",IF(ISBLANK(INDIRECT("R6.Voz!D"&amp;SUM(21,17*18,1))),"",INDIRECT("R6.Voz!D"&amp;SUM(21,17*18,1))))</f>
        <v>N/A</v>
      </c>
      <c r="AA21" s="213" t="str">
        <f aca="true" t="array" ref="AA21:AA21">IF($B21="","",IF(ISBLANK(INDIRECT("R7.Video!D"&amp;SUM(21,17*0,1))),"",INDIRECT("R7.Video!D"&amp;SUM(21,17*0,1))))</f>
        <v>N/A</v>
      </c>
      <c r="AB21" s="213" t="str">
        <f aca="true" t="array" ref="AB21:AB21">IF($B21="","",IF(ISBLANK(INDIRECT("R7.Video!D"&amp;SUM(21,17*1,1))),"",INDIRECT("R7.Video!D"&amp;SUM(21,17*1,1))))</f>
        <v>N/A</v>
      </c>
      <c r="AC21" s="213" t="str">
        <f aca="true" t="array" ref="AC21:AC21">IF($B21="","",IF(ISBLANK(INDIRECT("R7.Video!D"&amp;SUM(21,17*2,1))),"",INDIRECT("R7.Video!D"&amp;SUM(21,17*2,1))))</f>
        <v>N/A</v>
      </c>
      <c r="AD21" s="213" t="str">
        <f aca="true" t="array" ref="AD21:AD21">IF($B21="","",IF(ISBLANK(INDIRECT("R7.Video!D"&amp;SUM(21,17*3,1))),"",INDIRECT("R7.Video!D"&amp;SUM(21,17*3,1))))</f>
        <v>N/A</v>
      </c>
      <c r="AE21" s="213" t="str">
        <f aca="true" t="array" ref="AE21:AE21">IF($B21="","",IF(ISBLANK(INDIRECT("R7.Video!D"&amp;SUM(21,17*4,1))),"",INDIRECT("R7.Video!D"&amp;SUM(21,17*4,1))))</f>
        <v>N/A</v>
      </c>
      <c r="AF21" s="213" t="str">
        <f aca="true" t="array" ref="AF21:AF21">IF($B21="","",IF(ISBLANK(INDIRECT("R7.Video!D"&amp;SUM(21,17*5,1))),"",INDIRECT("R7.Video!D"&amp;SUM(21,17*5,1))))</f>
        <v>N/A</v>
      </c>
      <c r="AG21" s="213" t="str">
        <f aca="true" t="array" ref="AG21:AG21">IF($B21="","",IF(ISBLANK(INDIRECT("R7.Video!D"&amp;SUM(21,17*6,1))),"",INDIRECT("R7.Video!D"&amp;SUM(21,17*6,1))))</f>
        <v>N/A</v>
      </c>
      <c r="AH21" s="213" t="str">
        <f aca="true" t="array" ref="AH21:AH21">IF($B21="","",IF(ISBLANK(INDIRECT("R7.Video!D"&amp;SUM(21,17*7,1))),"",INDIRECT("R7.Video!D"&amp;SUM(21,17*7,1))))</f>
        <v>N/A</v>
      </c>
      <c r="AI21" s="213" t="str">
        <f aca="true" t="array" ref="AI21:AI21">IF($B21="","",IF(ISBLANK(INDIRECT("R7.Video!D"&amp;SUM(21,17*8,1))),"",INDIRECT("R7.Video!D"&amp;SUM(21,17*8,1))))</f>
        <v>N/A</v>
      </c>
      <c r="AJ21" s="213" t="str">
        <f aca="true" t="array" ref="AJ21:AJ21">IF($B21="","",IF(ISBLANK(INDIRECT("R9.Web!D"&amp;SUM(21,17*0,1))),"",INDIRECT("R9.Web!D"&amp;SUM(21,17*0,1))))</f>
        <v>Falla</v>
      </c>
      <c r="AK21" s="213" t="str">
        <f aca="true" t="array" ref="AK21:AK21">IF($B21="","",IF(ISBLANK(INDIRECT("R9.Web!D"&amp;SUM(21,17*1,1))),"",INDIRECT("R9.Web!D"&amp;SUM(21,17*1,1))))</f>
        <v>N/A</v>
      </c>
      <c r="AL21" s="213" t="str">
        <f aca="true" t="array" ref="AL21:AL21">IF($B21="","",IF(ISBLANK(INDIRECT("R9.Web!D"&amp;SUM(21,17*2,1))),"",INDIRECT("R9.Web!D"&amp;SUM(21,17*2,1))))</f>
        <v>N/A</v>
      </c>
      <c r="AM21" s="213" t="str">
        <f aca="true" t="array" ref="AM21:AM21">IF($B21="","",IF(ISBLANK(INDIRECT("R9.Web!D"&amp;SUM(21,17*3,1))),"",INDIRECT("R9.Web!D"&amp;SUM(21,17*3,1))))</f>
        <v>N/A</v>
      </c>
      <c r="AN21" s="213" t="str">
        <f aca="true" t="array" ref="AN21:AN21">IF($B21="","",IF(ISBLANK(INDIRECT("R9.Web!D"&amp;SUM(21,17*4,1))),"",INDIRECT("R9.Web!D"&amp;SUM(21,17*4,1))))</f>
        <v>N/A</v>
      </c>
      <c r="AO21" s="213" t="str">
        <f aca="true" t="array" ref="AO21:AO21">IF($B21="","",IF(ISBLANK(INDIRECT("R9.Web!D"&amp;SUM(21,17*5,1))),"",INDIRECT("R9.Web!D"&amp;SUM(21,17*5,1))))</f>
        <v>Pasa</v>
      </c>
      <c r="AP21" s="213" t="str">
        <f aca="true" t="array" ref="AP21:AP21">IF($B21="","",IF(ISBLANK(INDIRECT("R9.Web!D"&amp;SUM(21,17*6,1))),"",INDIRECT("R9.Web!D"&amp;SUM(21,17*6,1))))</f>
        <v>Pasa</v>
      </c>
      <c r="AQ21" s="213" t="str">
        <f aca="true" t="array" ref="AQ21:AQ21">IF($B21="","",IF(ISBLANK(INDIRECT("R9.Web!D"&amp;SUM(21,17*7,1))),"",INDIRECT("R9.Web!D"&amp;SUM(21,17*7,1))))</f>
        <v>N/A</v>
      </c>
      <c r="AR21" s="213" t="str">
        <f aca="true" t="array" ref="AR21:AR21">IF($B21="","",IF(ISBLANK(INDIRECT("R9.Web!D"&amp;SUM(21,17*8,1))),"",INDIRECT("R9.Web!D"&amp;SUM(21,17*8,1))))</f>
        <v>Pasa</v>
      </c>
      <c r="AS21" s="213" t="str">
        <f aca="true" t="array" ref="AS21:AS21">IF($B21="","",IF(ISBLANK(INDIRECT("R9.Web!D"&amp;SUM(21,17*9,1))),"",INDIRECT("R9.Web!D"&amp;SUM(21,17*9,1))))</f>
        <v>Pasa</v>
      </c>
      <c r="AT21" s="213" t="str">
        <f aca="true" t="array" ref="AT21:AT21">IF($B21="","",IF(ISBLANK(INDIRECT("R9.Web!D"&amp;SUM(21,17*10,1))),"",INDIRECT("R9.Web!D"&amp;SUM(21,17*10,1))))</f>
        <v>Pasa</v>
      </c>
      <c r="AU21" s="213" t="str">
        <f aca="true" t="array" ref="AU21:AU21">IF($B21="","",IF(ISBLANK(INDIRECT("R9.Web!D"&amp;SUM(21,17*11,1))),"",INDIRECT("R9.Web!D"&amp;SUM(21,17*11,1))))</f>
        <v>N/A</v>
      </c>
      <c r="AV21" s="213" t="str">
        <f aca="true" t="array" ref="AV21:AV21">IF($B21="","",IF(ISBLANK(INDIRECT("R9.Web!D"&amp;SUM(21,17*12,1))),"",INDIRECT("R9.Web!D"&amp;SUM(21,17*12,1))))</f>
        <v>Pasa</v>
      </c>
      <c r="AW21" s="213" t="str">
        <f aca="true" t="array" ref="AW21:AW21">IF($B21="","",IF(ISBLANK(INDIRECT("R9.Web!D"&amp;SUM(21,17*13,1))),"",INDIRECT("R9.Web!D"&amp;SUM(21,17*13,1))))</f>
        <v>Pasa</v>
      </c>
      <c r="AX21" s="213" t="str">
        <f aca="true" t="array" ref="AX21:AX21">IF($B21="","",IF(ISBLANK(INDIRECT("R9.Web!D"&amp;SUM(21,17*14,1))),"",INDIRECT("R9.Web!D"&amp;SUM(21,17*14,1))))</f>
        <v>N/A</v>
      </c>
      <c r="AY21" s="213" t="str">
        <f aca="true" t="array" ref="AY21:AY21">IF($B21="","",IF(ISBLANK(INDIRECT("R9.Web!D"&amp;SUM(21,17*15,1))),"",INDIRECT("R9.Web!D"&amp;SUM(21,17*15,1))))</f>
        <v>Pasa</v>
      </c>
      <c r="AZ21" s="213" t="str">
        <f aca="true" t="array" ref="AZ21:AZ21">IF($B21="","",IF(ISBLANK(INDIRECT("R9.Web!D"&amp;SUM(21,17*16,1))),"",INDIRECT("R9.Web!D"&amp;SUM(21,17*16,1))))</f>
        <v>Pasa</v>
      </c>
      <c r="BA21" s="213" t="str">
        <f aca="true" t="array" ref="BA21:BA21">IF($B21="","",IF(ISBLANK(INDIRECT("R9.Web!D"&amp;SUM(21,17*17,1))),"",INDIRECT("R9.Web!D"&amp;SUM(21,17*17,1))))</f>
        <v>Pasa</v>
      </c>
      <c r="BB21" s="213" t="str">
        <f aca="true" t="array" ref="BB21:BB21">IF($B21="","",IF(ISBLANK(INDIRECT("R9.Web!D"&amp;SUM(21,17*18,1))),"",INDIRECT("R9.Web!D"&amp;SUM(21,17*18,1))))</f>
        <v>N/A</v>
      </c>
      <c r="BC21" s="213" t="str">
        <f aca="true" t="array" ref="BC21:BC21">IF($B21="","",IF(ISBLANK(INDIRECT("R9.Web!D"&amp;SUM(21,17*19,1))),"",INDIRECT("R9.Web!D"&amp;SUM(21,17*19,1))))</f>
        <v>Pasa</v>
      </c>
      <c r="BD21" s="213" t="str">
        <f aca="true" t="array" ref="BD21:BD21">IF($B21="","",IF(ISBLANK(INDIRECT("R9.Web!D"&amp;SUM(21,17*20,1))),"",INDIRECT("R9.Web!D"&amp;SUM(21,17*20,1))))</f>
        <v>Pasa</v>
      </c>
      <c r="BE21" s="213" t="str">
        <f aca="true" t="array" ref="BE21:BE21">IF($B21="","",IF(ISBLANK(INDIRECT("R9.Web!D"&amp;SUM(21,17*21,1))),"",INDIRECT("R9.Web!D"&amp;SUM(21,17*21,1))))</f>
        <v>N/A</v>
      </c>
      <c r="BF21" s="213" t="str">
        <f aca="true" t="array" ref="BF21:BF21">IF($B21="","",IF(ISBLANK(INDIRECT("R9.Web!D"&amp;SUM(21,17*22,1))),"",INDIRECT("R9.Web!D"&amp;SUM(21,17*22,1))))</f>
        <v>N/A</v>
      </c>
      <c r="BG21" s="213" t="str">
        <f aca="true" t="array" ref="BG21:BG21">IF($B21="","",IF(ISBLANK(INDIRECT("R9.Web!D"&amp;SUM(21,17*23,1))),"",INDIRECT("R9.Web!D"&amp;SUM(21,17*23,1))))</f>
        <v>N/A</v>
      </c>
      <c r="BH21" s="213" t="str">
        <f aca="true" t="array" ref="BH21:BH21">IF($B21="","",IF(ISBLANK(INDIRECT("R9.Web!D"&amp;SUM(21,17*24,1))),"",INDIRECT("R9.Web!D"&amp;SUM(21,17*24,1))))</f>
        <v>N/A</v>
      </c>
      <c r="BI21" s="213" t="str">
        <f aca="true" t="array" ref="BI21:BI21">IF($B21="","",IF(ISBLANK(INDIRECT("R9.Web!D"&amp;SUM(21,17*25,1))),"",INDIRECT("R9.Web!D"&amp;SUM(21,17*25,1))))</f>
        <v>Falla</v>
      </c>
      <c r="BJ21" s="213" t="str">
        <f aca="true" t="array" ref="BJ21:BJ21">IF($B21="","",IF(ISBLANK(INDIRECT("R9.Web!D"&amp;SUM(21,17*26,1))),"",INDIRECT("R9.Web!D"&amp;SUM(21,17*26,1))))</f>
        <v>Pasa</v>
      </c>
      <c r="BK21" s="213" t="str">
        <f aca="true" t="array" ref="BK21:BK21">IF($B21="","",IF(ISBLANK(INDIRECT("R9.Web!D"&amp;SUM(21,17*27,1))),"",INDIRECT("R9.Web!D"&amp;SUM(21,17*27,1))))</f>
        <v>Pasa</v>
      </c>
      <c r="BL21" s="213" t="str">
        <f aca="true" t="array" ref="BL21:BL21">IF($B21="","",IF(ISBLANK(INDIRECT("R9.Web!D"&amp;SUM(21,17*28,1))),"",INDIRECT("R9.Web!D"&amp;SUM(21,17*28,1))))</f>
        <v>Falla</v>
      </c>
      <c r="BM21" s="213" t="str">
        <f aca="true" t="array" ref="BM21:BM21">IF($B21="","",IF(ISBLANK(INDIRECT("R9.Web!D"&amp;SUM(21,17*29,1))),"",INDIRECT("R9.Web!D"&amp;SUM(21,17*29,1))))</f>
        <v>Pasa</v>
      </c>
      <c r="BN21" s="213" t="str">
        <f aca="true" t="array" ref="BN21:BN21">IF($B21="","",IF(ISBLANK(INDIRECT("R9.Web!D"&amp;SUM(21,17*30,1))),"",INDIRECT("R9.Web!D"&amp;SUM(21,17*30,1))))</f>
        <v>Pasa</v>
      </c>
      <c r="BO21" s="213" t="str">
        <f aca="true" t="array" ref="BO21:BO21">IF($B21="","",IF(ISBLANK(INDIRECT("R9.Web!D"&amp;SUM(21,17*31,1))),"",INDIRECT("R9.Web!D"&amp;SUM(21,17*31,1))))</f>
        <v>Pasa</v>
      </c>
      <c r="BP21" s="213" t="str">
        <f aca="true" t="array" ref="BP21:BP21">IF($B21="","",IF(ISBLANK(INDIRECT("R9.Web!D"&amp;SUM(21,17*32,1))),"",INDIRECT("R9.Web!D"&amp;SUM(21,17*32,1))))</f>
        <v>N/A</v>
      </c>
      <c r="BQ21" s="213" t="str">
        <f aca="true" t="array" ref="BQ21:BQ21">IF($B21="","",IF(ISBLANK(INDIRECT("R9.Web!D"&amp;SUM(21,17*33,1))),"",INDIRECT("R9.Web!D"&amp;SUM(21,17*33,1))))</f>
        <v>N/A</v>
      </c>
      <c r="BR21" s="213" t="str">
        <f aca="true" t="array" ref="BR21:BR21">IF($B21="","",IF(ISBLANK(INDIRECT("R9.Web!D"&amp;SUM(21,17*34,1))),"",INDIRECT("R9.Web!D"&amp;SUM(21,17*34,1))))</f>
        <v>Pasa</v>
      </c>
      <c r="BS21" s="213" t="str">
        <f aca="true" t="array" ref="BS21:BS21">IF($B21="","",IF(ISBLANK(INDIRECT("R9.Web!D"&amp;SUM(21,17*35,1))),"",INDIRECT("R9.Web!D"&amp;SUM(21,17*35,1))))</f>
        <v>N/A</v>
      </c>
      <c r="BT21" s="213" t="str">
        <f aca="true" t="array" ref="BT21:BT21">IF($B21="","",IF(ISBLANK(INDIRECT("R9.Web!D"&amp;SUM(21,17*36,1))),"",INDIRECT("R9.Web!D"&amp;SUM(21,17*36,1))))</f>
        <v>Pasa</v>
      </c>
      <c r="BU21" s="213" t="str">
        <f aca="true" t="array" ref="BU21:BU21">IF($B21="","",IF(ISBLANK(INDIRECT("R9.Web!D"&amp;SUM(21,17*37,1))),"",INDIRECT("R9.Web!D"&amp;SUM(21,17*37,1))))</f>
        <v>Falla</v>
      </c>
      <c r="BV21" s="213" t="str">
        <f aca="true" t="array" ref="BV21:BV21">IF($B21="","",IF(ISBLANK(INDIRECT("R9.Web!D"&amp;SUM(21,17*38,1))),"",INDIRECT("R9.Web!D"&amp;SUM(21,17*38,1))))</f>
        <v>Pasa</v>
      </c>
      <c r="BW21" s="213" t="str">
        <f aca="true" t="array" ref="BW21:BW21">IF($B21="","",IF(ISBLANK(INDIRECT("R9.Web!D"&amp;SUM(21,17*39,1))),"",INDIRECT("R9.Web!D"&amp;SUM(21,17*39,1))))</f>
        <v>Pasa</v>
      </c>
      <c r="BX21" s="213" t="str">
        <f aca="true" t="array" ref="BX21:BX21">IF($B21="","",IF(ISBLANK(INDIRECT("R9.Web!D"&amp;SUM(21,17*40,1))),"",INDIRECT("R9.Web!D"&amp;SUM(21,17*40,1))))</f>
        <v>Pasa</v>
      </c>
      <c r="BY21" s="213" t="str">
        <f aca="true" t="array" ref="BY21:BY21">IF($B21="","",IF(ISBLANK(INDIRECT("R9.Web!D"&amp;SUM(21,17*41,1))),"",INDIRECT("R9.Web!D"&amp;SUM(21,17*41,1))))</f>
        <v>Pasa</v>
      </c>
      <c r="BZ21" s="213" t="str">
        <f aca="true" t="array" ref="BZ21:BZ21">IF($B21="","",IF(ISBLANK(INDIRECT("R9.Web!D"&amp;SUM(21,17*42,1))),"",INDIRECT("R9.Web!D"&amp;SUM(21,17*42,1))))</f>
        <v>N/A</v>
      </c>
      <c r="CA21" s="213" t="str">
        <f aca="true" t="array" ref="CA21:CA21">IF($B21="","",IF(ISBLANK(INDIRECT("R9.Web!D"&amp;SUM(21,17*43,1))),"",INDIRECT("R9.Web!D"&amp;SUM(21,17*43,1))))</f>
        <v>Pasa</v>
      </c>
      <c r="CB21" s="213" t="str">
        <f aca="true" t="array" ref="CB21:CB21">IF($B21="","",IF(ISBLANK(INDIRECT("R9.Web!D"&amp;SUM(21,17*44,1))),"",INDIRECT("R9.Web!D"&amp;SUM(21,17*44,1))))</f>
        <v>N/A</v>
      </c>
      <c r="CC21" s="213" t="str">
        <f aca="true" t="array" ref="CC21:CC21">IF($B21="","",IF(ISBLANK(INDIRECT("R9.Web!D"&amp;SUM(21,17*45,1))),"",INDIRECT("R9.Web!D"&amp;SUM(21,17*45,1))))</f>
        <v>N/A</v>
      </c>
      <c r="CD21" s="213" t="str">
        <f aca="true" t="array" ref="CD21:CD21">IF($B21="","",IF(ISBLANK(INDIRECT("R9.Web!D"&amp;SUM(21,17*46,1))),"",INDIRECT("R9.Web!D"&amp;SUM(21,17*46,1))))</f>
        <v>Pasa</v>
      </c>
      <c r="CE21" s="213" t="str">
        <f aca="true" t="array" ref="CE21:CE21">IF($B21="","",IF(ISBLANK(INDIRECT("R9.Web!D"&amp;SUM(21,17*47,1))),"",INDIRECT("R9.Web!D"&amp;SUM(21,17*47,1))))</f>
        <v>Falla</v>
      </c>
      <c r="CF21" s="213" t="str">
        <f aca="true" t="array" ref="CF21:CF21">IF($B21="","",IF(ISBLANK(INDIRECT("R9.Web!D"&amp;SUM(21,17*48,1))),"",INDIRECT("R9.Web!D"&amp;SUM(21,17*48,1))))</f>
        <v>N/A</v>
      </c>
      <c r="CG21" s="213" t="str">
        <f aca="true" t="array" ref="CG21:CG21">IF($B21="","",IF(ISBLANK(INDIRECT("R9.Web!D"&amp;SUM(21,17*49,1))),"",INDIRECT("R9.Web!D"&amp;SUM(21,17*49,1))))</f>
        <v>Falla</v>
      </c>
      <c r="CH21" s="213" t="str">
        <f aca="true" t="array" ref="CH21:CH21">IF($B21="","",IF(ISBLANK(INDIRECT("R11.Software!D"&amp;SUM(21,17*0,1))),"",INDIRECT("R11.Software!D"&amp;SUM(21,17*0,1))))</f>
        <v>N/A</v>
      </c>
      <c r="CI21" s="213" t="str">
        <f aca="true" t="array" ref="CI21:CI21">IF($B21="","",IF(ISBLANK(INDIRECT("R11.Software!D"&amp;SUM(21,17*1,1))),"",INDIRECT("R11.Software!D"&amp;SUM(21,17*1,1))))</f>
        <v>N/A</v>
      </c>
      <c r="CJ21" s="213" t="str">
        <f aca="true" t="array" ref="CJ21:CJ21">IF($B21="","",IF(ISBLANK(INDIRECT("R11.Software!D"&amp;SUM(21,17*2,1))),"",INDIRECT("R11.Software!D"&amp;SUM(21,17*2,1))))</f>
        <v>N/A</v>
      </c>
      <c r="CK21" s="213" t="str">
        <f aca="true" t="array" ref="CK21:CK21">IF($B21="","",IF(ISBLANK(INDIRECT("R11.Software!D"&amp;SUM(21,17*3,1))),"",INDIRECT("R11.Software!D"&amp;SUM(21,17*3,1))))</f>
        <v>N/A</v>
      </c>
      <c r="CL21" s="213" t="str">
        <f aca="true" t="array" ref="CL21:CL21">IF($B21="","",IF(ISBLANK(INDIRECT("R11.Software!D"&amp;SUM(21,17*4,1))),"",INDIRECT("R11.Software!D"&amp;SUM(21,17*4,1))))</f>
        <v>N/A</v>
      </c>
      <c r="CM21" s="213" t="str">
        <f aca="true" t="array" ref="CM21:CM21">IF($B21="","",IF(ISBLANK(INDIRECT("R11.Software!D"&amp;SUM(21,17*5,1))),"",INDIRECT("R11.Software!D"&amp;SUM(21,17*5,1))))</f>
        <v>N/A</v>
      </c>
      <c r="CN21" s="213" t="str">
        <f aca="true" t="array" ref="CN21:CN21">IF($B21="","",IF(ISBLANK(INDIRECT("R12.ServiciosApoyo!D"&amp;SUM(21,17*0,1))),"",INDIRECT("R12.ServiciosApoyo!D"&amp;SUM(21,17*0,1))))</f>
        <v>N/A</v>
      </c>
      <c r="CO21" s="213" t="str">
        <f aca="true" t="array" ref="CO21:CO21">IF($B21="","",IF(ISBLANK(INDIRECT("R12.ServiciosApoyo!D"&amp;SUM(21,17*1,1))),"",INDIRECT("R12.ServiciosApoyo!D"&amp;SUM(21,17*1,1))))</f>
        <v>N/A</v>
      </c>
      <c r="CP21" s="213" t="str">
        <f aca="true" t="array" ref="CP21:CP21">IF($B21="","",IF(ISBLANK(INDIRECT("R12.ServiciosApoyo!D"&amp;SUM(21,17*2,1))),"",INDIRECT("R12.ServiciosApoyo!D"&amp;SUM(21,17*2,1))))</f>
        <v>Falla</v>
      </c>
      <c r="CQ21" s="213" t="str">
        <f aca="true" t="array" ref="CQ21:CQ21">IF($B21="","",IF(ISBLANK(INDIRECT("R12.ServiciosApoyo!D"&amp;SUM(21,17*3,1))),"",INDIRECT("R12.ServiciosApoyo!D"&amp;SUM(21,17*3,1))))</f>
        <v>Pasa</v>
      </c>
      <c r="CR21" s="213" t="str">
        <f aca="true" t="array" ref="CR21:CR21">IF($B21="","",IF(ISBLANK(INDIRECT("R12.ServiciosApoyo!D"&amp;SUM(21,17*4,1))),"",INDIRECT("R12.ServiciosApoyo!D"&amp;SUM(21,17*4,1))))</f>
        <v>N/A</v>
      </c>
      <c r="CU21" s="215"/>
    </row>
    <row r="22" customFormat="false" ht="20.25" hidden="false" customHeight="true" outlineLevel="0" collapsed="false">
      <c r="B22" s="110" t="n">
        <f aca="false" t="array" ref="B22:B22">IFERROR(INDEX('03.Muestra'!$B$8:$B$17,SMALL(IF("Página Web"='03.Muestra'!$D$8:$D$17,ROW('03.Muestra'!$B$8:$B$17)-MIN(ROW('03.Muestra'!$D$8:$D$17))+1,""),ROW()-19)),"")</f>
        <v>3</v>
      </c>
      <c r="C22" s="211" t="str">
        <f aca="false" t="array" ref="C22:C22">IFERROR(INDEX('03.Muestra'!$C$8:$C$17,SMALL(IF("Página Web"='03.Muestra'!$D$8:$D$17,ROW('03.Muestra'!$C$8:$C$17)-MIN(ROW('03.Muestra'!$D$8:$D$17))+1,""),ROW()-19)),"")</f>
        <v>Contacto</v>
      </c>
      <c r="D22" s="212" t="str">
        <f aca="false" t="array" ref="D22:D22">IFERROR(INDEX('03.Muestra'!$F$8:$F$17,SMALL(IF("Página Web"='03.Muestra'!$D$8:$D$17,ROW('03.Muestra'!$F$8:$F$17)-MIN(ROW('03.Muestra'!$D$8:$D$17))+1,""),ROW()-19)),"")</f>
        <v>https://institutodelpelo.com/contacto/</v>
      </c>
      <c r="E22" s="213" t="str">
        <f aca="true" t="array" ref="E22:E22">IF($B22="","",IF(ISBLANK(INDIRECT("R5.Genéricos!D"&amp;SUM(21,17*0,1))),"",INDIRECT("R5.Genéricos!D"&amp;SUM(21,17*0,1))))</f>
        <v>N/A</v>
      </c>
      <c r="F22" s="213" t="str">
        <f aca="true" t="array" ref="F22:F22">IF($B22="","",IF(ISBLANK(INDIRECT("R5.Genéricos!D"&amp;SUM(21,17*1,3))),"",INDIRECT("R5.Genéricos!D"&amp;SUM(21,17*1,3))))</f>
        <v>N/A</v>
      </c>
      <c r="G22" s="213" t="str">
        <f aca="true" t="array" ref="G22:G22">IF($B22="","",IF(ISBLANK(INDIRECT("R5.Genéricos!D"&amp;SUM(21,17*2,1))),"",INDIRECT("R5.Genéricos!D"&amp;SUM(21,17*2,1))))</f>
        <v>N/A</v>
      </c>
      <c r="H22" s="213" t="str">
        <f aca="true" t="array" ref="H22:H22">IF($B22="","",IF(ISBLANK(INDIRECT("R6.Voz!D"&amp;SUM(21,17*0,1))),"",INDIRECT("R6.Voz!D"&amp;SUM(21,17*0,1))))</f>
        <v>N/A</v>
      </c>
      <c r="I22" s="213" t="str">
        <f aca="true" t="array" ref="I22:I22">IF($B22="","",IF(ISBLANK(INDIRECT("R6.Voz!D"&amp;SUM(21,17*1,1))),"",INDIRECT("R6.Voz!D"&amp;SUM(21,17*1,1))))</f>
        <v>N/A</v>
      </c>
      <c r="J22" s="213" t="str">
        <f aca="true" t="array" ref="J22:J22">IF($B22="","",IF(ISBLANK(INDIRECT("R6.Voz!D"&amp;SUM(21,17*2,1))),"",INDIRECT("R6.Voz!D"&amp;SUM(21,17*2,1))))</f>
        <v>N/A</v>
      </c>
      <c r="K22" s="213" t="str">
        <f aca="true" t="array" ref="K22:K22">IF($B22="","",IF(ISBLANK(INDIRECT("R6.Voz!D"&amp;SUM(21,17*3,1))),"",INDIRECT("R6.Voz!D"&amp;SUM(21,17*3,1))))</f>
        <v>N/A</v>
      </c>
      <c r="L22" s="213" t="str">
        <f aca="true" t="array" ref="L22:L22">IF($B22="","",IF(ISBLANK(INDIRECT("R6.Voz!D"&amp;SUM(21,17*4,1))),"",INDIRECT("R6.Voz!D"&amp;SUM(21,17*4,1))))</f>
        <v>N/A</v>
      </c>
      <c r="M22" s="213" t="str">
        <f aca="true" t="array" ref="M22:M22">IF($B22="","",IF(ISBLANK(INDIRECT("R6.Voz!D"&amp;SUM(21,17*5,1))),"",INDIRECT("R6.Voz!D"&amp;SUM(21,17*5,1))))</f>
        <v>N/A</v>
      </c>
      <c r="N22" s="213" t="str">
        <f aca="true" t="array" ref="N22:N22">IF($B22="","",IF(ISBLANK(INDIRECT("R6.Voz!D"&amp;SUM(21,17*6,1))),"",INDIRECT("R6.Voz!D"&amp;SUM(21,17*6,1))))</f>
        <v>N/A</v>
      </c>
      <c r="O22" s="213" t="str">
        <f aca="true" t="array" ref="O22:O22">IF($B22="","",IF(ISBLANK(INDIRECT("R6.Voz!D"&amp;SUM(21,17*7,1))),"",INDIRECT("R6.Voz!D"&amp;SUM(21,17*7,1))))</f>
        <v>N/A</v>
      </c>
      <c r="P22" s="213" t="str">
        <f aca="true" t="array" ref="P22:P22">IF($B22="","",IF(ISBLANK(INDIRECT("R6.Voz!D"&amp;SUM(21,17*8,1))),"",INDIRECT("R6.Voz!D"&amp;SUM(21,17*8,1))))</f>
        <v>N/A</v>
      </c>
      <c r="Q22" s="213" t="str">
        <f aca="true" t="array" ref="Q22:Q22">IF($B22="","",IF(ISBLANK(INDIRECT("R6.Voz!D"&amp;SUM(21,17*9,1))),"",INDIRECT("R6.Voz!D"&amp;SUM(21,17*9,1))))</f>
        <v>N/A</v>
      </c>
      <c r="R22" s="213" t="str">
        <f aca="true" t="array" ref="R22:R22">IF($B22="","",IF(ISBLANK(INDIRECT("R6.Voz!D"&amp;SUM(21,17*10,1))),"",INDIRECT("R6.Voz!D"&amp;SUM(21,17*10,1))))</f>
        <v>N/A</v>
      </c>
      <c r="S22" s="213" t="str">
        <f aca="true" t="array" ref="S22:S22">IF($B22="","",IF(ISBLANK(INDIRECT("R6.Voz!D"&amp;SUM(21,17*11,1))),"",INDIRECT("R6.Voz!D"&amp;SUM(21,17*11,1))))</f>
        <v>N/A</v>
      </c>
      <c r="T22" s="213" t="str">
        <f aca="true" t="array" ref="T22:T22">IF($B22="","",IF(ISBLANK(INDIRECT("R6.Voz!D"&amp;SUM(21,17*12,1))),"",INDIRECT("R6.Voz!D"&amp;SUM(21,17*12,1))))</f>
        <v>N/A</v>
      </c>
      <c r="U22" s="213" t="str">
        <f aca="true" t="array" ref="U22:U22">IF($B22="","",IF(ISBLANK(INDIRECT("R6.Voz!D"&amp;SUM(21,17*13,1))),"",INDIRECT("R6.Voz!D"&amp;SUM(21,17*13,1))))</f>
        <v>N/A</v>
      </c>
      <c r="V22" s="213" t="str">
        <f aca="true" t="array" ref="V22:V22">IF($B22="","",IF(ISBLANK(INDIRECT("R6.Voz!D"&amp;SUM(21,17*14,1))),"",INDIRECT("R6.Voz!D"&amp;SUM(21,17*14,1))))</f>
        <v>N/A</v>
      </c>
      <c r="W22" s="213" t="str">
        <f aca="true" t="array" ref="W22:W22">IF($B22="","",IF(ISBLANK(INDIRECT("R6.Voz!D"&amp;SUM(21,17*15,1))),"",INDIRECT("R6.Voz!D"&amp;SUM(21,17*15,1))))</f>
        <v>N/A</v>
      </c>
      <c r="X22" s="213" t="str">
        <f aca="true" t="array" ref="X22:X22">IF($B22="","",IF(ISBLANK(INDIRECT("R6.Voz!D"&amp;SUM(21,17*16,1))),"",INDIRECT("R6.Voz!D"&amp;SUM(21,17*16,1))))</f>
        <v>N/A</v>
      </c>
      <c r="Y22" s="213" t="str">
        <f aca="true" t="array" ref="Y22:Y22">IF($B22="","",IF(ISBLANK(INDIRECT("R6.Voz!D"&amp;SUM(21,17*17,1))),"",INDIRECT("R6.Voz!D"&amp;SUM(21,17*17,1))))</f>
        <v>N/A</v>
      </c>
      <c r="Z22" s="213" t="str">
        <f aca="true" t="array" ref="Z22:Z22">IF($B22="","",IF(ISBLANK(INDIRECT("R6.Voz!D"&amp;SUM(21,17*18,1))),"",INDIRECT("R6.Voz!D"&amp;SUM(21,17*18,1))))</f>
        <v>N/A</v>
      </c>
      <c r="AA22" s="213" t="str">
        <f aca="true" t="array" ref="AA22:AA22">IF($B22="","",IF(ISBLANK(INDIRECT("R7.Video!D"&amp;SUM(21,17*0,1))),"",INDIRECT("R7.Video!D"&amp;SUM(21,17*0,1))))</f>
        <v>N/A</v>
      </c>
      <c r="AB22" s="213" t="str">
        <f aca="true" t="array" ref="AB22:AB22">IF($B22="","",IF(ISBLANK(INDIRECT("R7.Video!D"&amp;SUM(21,17*1,1))),"",INDIRECT("R7.Video!D"&amp;SUM(21,17*1,1))))</f>
        <v>N/A</v>
      </c>
      <c r="AC22" s="213" t="str">
        <f aca="true" t="array" ref="AC22:AC22">IF($B22="","",IF(ISBLANK(INDIRECT("R7.Video!D"&amp;SUM(21,17*2,1))),"",INDIRECT("R7.Video!D"&amp;SUM(21,17*2,1))))</f>
        <v>N/A</v>
      </c>
      <c r="AD22" s="213" t="str">
        <f aca="true" t="array" ref="AD22:AD22">IF($B22="","",IF(ISBLANK(INDIRECT("R7.Video!D"&amp;SUM(21,17*3,1))),"",INDIRECT("R7.Video!D"&amp;SUM(21,17*3,1))))</f>
        <v>N/A</v>
      </c>
      <c r="AE22" s="213" t="str">
        <f aca="true" t="array" ref="AE22:AE22">IF($B22="","",IF(ISBLANK(INDIRECT("R7.Video!D"&amp;SUM(21,17*4,1))),"",INDIRECT("R7.Video!D"&amp;SUM(21,17*4,1))))</f>
        <v>N/A</v>
      </c>
      <c r="AF22" s="213" t="str">
        <f aca="true" t="array" ref="AF22:AF22">IF($B22="","",IF(ISBLANK(INDIRECT("R7.Video!D"&amp;SUM(21,17*5,1))),"",INDIRECT("R7.Video!D"&amp;SUM(21,17*5,1))))</f>
        <v>N/A</v>
      </c>
      <c r="AG22" s="213" t="str">
        <f aca="true" t="array" ref="AG22:AG22">IF($B22="","",IF(ISBLANK(INDIRECT("R7.Video!D"&amp;SUM(21,17*6,1))),"",INDIRECT("R7.Video!D"&amp;SUM(21,17*6,1))))</f>
        <v>N/A</v>
      </c>
      <c r="AH22" s="213" t="str">
        <f aca="true" t="array" ref="AH22:AH22">IF($B22="","",IF(ISBLANK(INDIRECT("R7.Video!D"&amp;SUM(21,17*7,1))),"",INDIRECT("R7.Video!D"&amp;SUM(21,17*7,1))))</f>
        <v>N/A</v>
      </c>
      <c r="AI22" s="213" t="str">
        <f aca="true" t="array" ref="AI22:AI22">IF($B22="","",IF(ISBLANK(INDIRECT("R7.Video!D"&amp;SUM(21,17*8,1))),"",INDIRECT("R7.Video!D"&amp;SUM(21,17*8,1))))</f>
        <v>N/A</v>
      </c>
      <c r="AJ22" s="213" t="str">
        <f aca="true" t="array" ref="AJ22:AJ22">IF($B22="","",IF(ISBLANK(INDIRECT("R9.Web!D"&amp;SUM(21,17*0,1))),"",INDIRECT("R9.Web!D"&amp;SUM(21,17*0,1))))</f>
        <v>Falla</v>
      </c>
      <c r="AK22" s="213" t="str">
        <f aca="true" t="array" ref="AK22:AK22">IF($B22="","",IF(ISBLANK(INDIRECT("R9.Web!D"&amp;SUM(21,17*1,1))),"",INDIRECT("R9.Web!D"&amp;SUM(21,17*1,1))))</f>
        <v>N/A</v>
      </c>
      <c r="AL22" s="213" t="str">
        <f aca="true" t="array" ref="AL22:AL22">IF($B22="","",IF(ISBLANK(INDIRECT("R9.Web!D"&amp;SUM(21,17*2,1))),"",INDIRECT("R9.Web!D"&amp;SUM(21,17*2,1))))</f>
        <v>N/A</v>
      </c>
      <c r="AM22" s="213" t="str">
        <f aca="true" t="array" ref="AM22:AM22">IF($B22="","",IF(ISBLANK(INDIRECT("R9.Web!D"&amp;SUM(21,17*3,1))),"",INDIRECT("R9.Web!D"&amp;SUM(21,17*3,1))))</f>
        <v>N/A</v>
      </c>
      <c r="AN22" s="213" t="str">
        <f aca="true" t="array" ref="AN22:AN22">IF($B22="","",IF(ISBLANK(INDIRECT("R9.Web!D"&amp;SUM(21,17*4,1))),"",INDIRECT("R9.Web!D"&amp;SUM(21,17*4,1))))</f>
        <v>N/A</v>
      </c>
      <c r="AO22" s="213" t="str">
        <f aca="true" t="array" ref="AO22:AO22">IF($B22="","",IF(ISBLANK(INDIRECT("R9.Web!D"&amp;SUM(21,17*5,1))),"",INDIRECT("R9.Web!D"&amp;SUM(21,17*5,1))))</f>
        <v>Pasa</v>
      </c>
      <c r="AP22" s="213" t="str">
        <f aca="true" t="array" ref="AP22:AP22">IF($B22="","",IF(ISBLANK(INDIRECT("R9.Web!D"&amp;SUM(21,17*6,1))),"",INDIRECT("R9.Web!D"&amp;SUM(21,17*6,1))))</f>
        <v>Pasa</v>
      </c>
      <c r="AQ22" s="213" t="str">
        <f aca="true" t="array" ref="AQ22:AQ22">IF($B22="","",IF(ISBLANK(INDIRECT("R9.Web!D"&amp;SUM(21,17*7,1))),"",INDIRECT("R9.Web!D"&amp;SUM(21,17*7,1))))</f>
        <v>N/A</v>
      </c>
      <c r="AR22" s="213" t="str">
        <f aca="true" t="array" ref="AR22:AR22">IF($B22="","",IF(ISBLANK(INDIRECT("R9.Web!D"&amp;SUM(21,17*8,1))),"",INDIRECT("R9.Web!D"&amp;SUM(21,17*8,1))))</f>
        <v>Pasa</v>
      </c>
      <c r="AS22" s="213" t="str">
        <f aca="true" t="array" ref="AS22:AS22">IF($B22="","",IF(ISBLANK(INDIRECT("R9.Web!D"&amp;SUM(21,17*9,1))),"",INDIRECT("R9.Web!D"&amp;SUM(21,17*9,1))))</f>
        <v>Pasa</v>
      </c>
      <c r="AT22" s="213" t="str">
        <f aca="true" t="array" ref="AT22:AT22">IF($B22="","",IF(ISBLANK(INDIRECT("R9.Web!D"&amp;SUM(21,17*10,1))),"",INDIRECT("R9.Web!D"&amp;SUM(21,17*10,1))))</f>
        <v>Pasa</v>
      </c>
      <c r="AU22" s="213" t="str">
        <f aca="true" t="array" ref="AU22:AU22">IF($B22="","",IF(ISBLANK(INDIRECT("R9.Web!D"&amp;SUM(21,17*11,1))),"",INDIRECT("R9.Web!D"&amp;SUM(21,17*11,1))))</f>
        <v>N/A</v>
      </c>
      <c r="AV22" s="213" t="str">
        <f aca="true" t="array" ref="AV22:AV22">IF($B22="","",IF(ISBLANK(INDIRECT("R9.Web!D"&amp;SUM(21,17*12,1))),"",INDIRECT("R9.Web!D"&amp;SUM(21,17*12,1))))</f>
        <v>Pasa</v>
      </c>
      <c r="AW22" s="213" t="str">
        <f aca="true" t="array" ref="AW22:AW22">IF($B22="","",IF(ISBLANK(INDIRECT("R9.Web!D"&amp;SUM(21,17*13,1))),"",INDIRECT("R9.Web!D"&amp;SUM(21,17*13,1))))</f>
        <v>Pasa</v>
      </c>
      <c r="AX22" s="213" t="str">
        <f aca="true" t="array" ref="AX22:AX22">IF($B22="","",IF(ISBLANK(INDIRECT("R9.Web!D"&amp;SUM(21,17*14,1))),"",INDIRECT("R9.Web!D"&amp;SUM(21,17*14,1))))</f>
        <v>N/A</v>
      </c>
      <c r="AY22" s="213" t="str">
        <f aca="true" t="array" ref="AY22:AY22">IF($B22="","",IF(ISBLANK(INDIRECT("R9.Web!D"&amp;SUM(21,17*15,1))),"",INDIRECT("R9.Web!D"&amp;SUM(21,17*15,1))))</f>
        <v>Pasa</v>
      </c>
      <c r="AZ22" s="213" t="str">
        <f aca="true" t="array" ref="AZ22:AZ22">IF($B22="","",IF(ISBLANK(INDIRECT("R9.Web!D"&amp;SUM(21,17*16,1))),"",INDIRECT("R9.Web!D"&amp;SUM(21,17*16,1))))</f>
        <v>Pasa</v>
      </c>
      <c r="BA22" s="213" t="str">
        <f aca="true" t="array" ref="BA22:BA22">IF($B22="","",IF(ISBLANK(INDIRECT("R9.Web!D"&amp;SUM(21,17*17,1))),"",INDIRECT("R9.Web!D"&amp;SUM(21,17*17,1))))</f>
        <v>Pasa</v>
      </c>
      <c r="BB22" s="213" t="str">
        <f aca="true" t="array" ref="BB22:BB22">IF($B22="","",IF(ISBLANK(INDIRECT("R9.Web!D"&amp;SUM(21,17*18,1))),"",INDIRECT("R9.Web!D"&amp;SUM(21,17*18,1))))</f>
        <v>N/A</v>
      </c>
      <c r="BC22" s="213" t="str">
        <f aca="true" t="array" ref="BC22:BC22">IF($B22="","",IF(ISBLANK(INDIRECT("R9.Web!D"&amp;SUM(21,17*19,1))),"",INDIRECT("R9.Web!D"&amp;SUM(21,17*19,1))))</f>
        <v>Pasa</v>
      </c>
      <c r="BD22" s="213" t="str">
        <f aca="true" t="array" ref="BD22:BD22">IF($B22="","",IF(ISBLANK(INDIRECT("R9.Web!D"&amp;SUM(21,17*20,1))),"",INDIRECT("R9.Web!D"&amp;SUM(21,17*20,1))))</f>
        <v>Pasa</v>
      </c>
      <c r="BE22" s="213" t="str">
        <f aca="true" t="array" ref="BE22:BE22">IF($B22="","",IF(ISBLANK(INDIRECT("R9.Web!D"&amp;SUM(21,17*21,1))),"",INDIRECT("R9.Web!D"&amp;SUM(21,17*21,1))))</f>
        <v>N/A</v>
      </c>
      <c r="BF22" s="213" t="str">
        <f aca="true" t="array" ref="BF22:BF22">IF($B22="","",IF(ISBLANK(INDIRECT("R9.Web!D"&amp;SUM(21,17*22,1))),"",INDIRECT("R9.Web!D"&amp;SUM(21,17*22,1))))</f>
        <v>N/A</v>
      </c>
      <c r="BG22" s="213" t="str">
        <f aca="true" t="array" ref="BG22:BG22">IF($B22="","",IF(ISBLANK(INDIRECT("R9.Web!D"&amp;SUM(21,17*23,1))),"",INDIRECT("R9.Web!D"&amp;SUM(21,17*23,1))))</f>
        <v>N/A</v>
      </c>
      <c r="BH22" s="213" t="str">
        <f aca="true" t="array" ref="BH22:BH22">IF($B22="","",IF(ISBLANK(INDIRECT("R9.Web!D"&amp;SUM(21,17*24,1))),"",INDIRECT("R9.Web!D"&amp;SUM(21,17*24,1))))</f>
        <v>N/A</v>
      </c>
      <c r="BI22" s="213" t="str">
        <f aca="true" t="array" ref="BI22:BI22">IF($B22="","",IF(ISBLANK(INDIRECT("R9.Web!D"&amp;SUM(21,17*25,1))),"",INDIRECT("R9.Web!D"&amp;SUM(21,17*25,1))))</f>
        <v>Falla</v>
      </c>
      <c r="BJ22" s="213" t="str">
        <f aca="true" t="array" ref="BJ22:BJ22">IF($B22="","",IF(ISBLANK(INDIRECT("R9.Web!D"&amp;SUM(21,17*26,1))),"",INDIRECT("R9.Web!D"&amp;SUM(21,17*26,1))))</f>
        <v>Pasa</v>
      </c>
      <c r="BK22" s="213" t="str">
        <f aca="true" t="array" ref="BK22:BK22">IF($B22="","",IF(ISBLANK(INDIRECT("R9.Web!D"&amp;SUM(21,17*27,1))),"",INDIRECT("R9.Web!D"&amp;SUM(21,17*27,1))))</f>
        <v>Pasa</v>
      </c>
      <c r="BL22" s="213" t="str">
        <f aca="true" t="array" ref="BL22:BL22">IF($B22="","",IF(ISBLANK(INDIRECT("R9.Web!D"&amp;SUM(21,17*28,1))),"",INDIRECT("R9.Web!D"&amp;SUM(21,17*28,1))))</f>
        <v>Falla</v>
      </c>
      <c r="BM22" s="213" t="str">
        <f aca="true" t="array" ref="BM22:BM22">IF($B22="","",IF(ISBLANK(INDIRECT("R9.Web!D"&amp;SUM(21,17*29,1))),"",INDIRECT("R9.Web!D"&amp;SUM(21,17*29,1))))</f>
        <v>Pasa</v>
      </c>
      <c r="BN22" s="213" t="str">
        <f aca="true" t="array" ref="BN22:BN22">IF($B22="","",IF(ISBLANK(INDIRECT("R9.Web!D"&amp;SUM(21,17*30,1))),"",INDIRECT("R9.Web!D"&amp;SUM(21,17*30,1))))</f>
        <v>Pasa</v>
      </c>
      <c r="BO22" s="213" t="str">
        <f aca="true" t="array" ref="BO22:BO22">IF($B22="","",IF(ISBLANK(INDIRECT("R9.Web!D"&amp;SUM(21,17*31,1))),"",INDIRECT("R9.Web!D"&amp;SUM(21,17*31,1))))</f>
        <v>Pasa</v>
      </c>
      <c r="BP22" s="213" t="str">
        <f aca="true" t="array" ref="BP22:BP22">IF($B22="","",IF(ISBLANK(INDIRECT("R9.Web!D"&amp;SUM(21,17*32,1))),"",INDIRECT("R9.Web!D"&amp;SUM(21,17*32,1))))</f>
        <v>N/A</v>
      </c>
      <c r="BQ22" s="213" t="str">
        <f aca="true" t="array" ref="BQ22:BQ22">IF($B22="","",IF(ISBLANK(INDIRECT("R9.Web!D"&amp;SUM(21,17*33,1))),"",INDIRECT("R9.Web!D"&amp;SUM(21,17*33,1))))</f>
        <v>N/A</v>
      </c>
      <c r="BR22" s="213" t="str">
        <f aca="true" t="array" ref="BR22:BR22">IF($B22="","",IF(ISBLANK(INDIRECT("R9.Web!D"&amp;SUM(21,17*34,1))),"",INDIRECT("R9.Web!D"&amp;SUM(21,17*34,1))))</f>
        <v>Pasa</v>
      </c>
      <c r="BS22" s="213" t="str">
        <f aca="true" t="array" ref="BS22:BS22">IF($B22="","",IF(ISBLANK(INDIRECT("R9.Web!D"&amp;SUM(21,17*35,1))),"",INDIRECT("R9.Web!D"&amp;SUM(21,17*35,1))))</f>
        <v>N/A</v>
      </c>
      <c r="BT22" s="213" t="str">
        <f aca="true" t="array" ref="BT22:BT22">IF($B22="","",IF(ISBLANK(INDIRECT("R9.Web!D"&amp;SUM(21,17*36,1))),"",INDIRECT("R9.Web!D"&amp;SUM(21,17*36,1))))</f>
        <v>Pasa</v>
      </c>
      <c r="BU22" s="213" t="str">
        <f aca="true" t="array" ref="BU22:BU22">IF($B22="","",IF(ISBLANK(INDIRECT("R9.Web!D"&amp;SUM(21,17*37,1))),"",INDIRECT("R9.Web!D"&amp;SUM(21,17*37,1))))</f>
        <v>Falla</v>
      </c>
      <c r="BV22" s="213" t="str">
        <f aca="true" t="array" ref="BV22:BV22">IF($B22="","",IF(ISBLANK(INDIRECT("R9.Web!D"&amp;SUM(21,17*38,1))),"",INDIRECT("R9.Web!D"&amp;SUM(21,17*38,1))))</f>
        <v>Pasa</v>
      </c>
      <c r="BW22" s="213" t="str">
        <f aca="true" t="array" ref="BW22:BW22">IF($B22="","",IF(ISBLANK(INDIRECT("R9.Web!D"&amp;SUM(21,17*39,1))),"",INDIRECT("R9.Web!D"&amp;SUM(21,17*39,1))))</f>
        <v>Pasa</v>
      </c>
      <c r="BX22" s="213" t="str">
        <f aca="true" t="array" ref="BX22:BX22">IF($B22="","",IF(ISBLANK(INDIRECT("R9.Web!D"&amp;SUM(21,17*40,1))),"",INDIRECT("R9.Web!D"&amp;SUM(21,17*40,1))))</f>
        <v>Pasa</v>
      </c>
      <c r="BY22" s="213" t="str">
        <f aca="true" t="array" ref="BY22:BY22">IF($B22="","",IF(ISBLANK(INDIRECT("R9.Web!D"&amp;SUM(21,17*41,1))),"",INDIRECT("R9.Web!D"&amp;SUM(21,17*41,1))))</f>
        <v>Pasa</v>
      </c>
      <c r="BZ22" s="213" t="str">
        <f aca="true" t="array" ref="BZ22:BZ22">IF($B22="","",IF(ISBLANK(INDIRECT("R9.Web!D"&amp;SUM(21,17*42,1))),"",INDIRECT("R9.Web!D"&amp;SUM(21,17*42,1))))</f>
        <v>N/A</v>
      </c>
      <c r="CA22" s="213" t="str">
        <f aca="true" t="array" ref="CA22:CA22">IF($B22="","",IF(ISBLANK(INDIRECT("R9.Web!D"&amp;SUM(21,17*43,1))),"",INDIRECT("R9.Web!D"&amp;SUM(21,17*43,1))))</f>
        <v>Pasa</v>
      </c>
      <c r="CB22" s="213" t="str">
        <f aca="true" t="array" ref="CB22:CB22">IF($B22="","",IF(ISBLANK(INDIRECT("R9.Web!D"&amp;SUM(21,17*44,1))),"",INDIRECT("R9.Web!D"&amp;SUM(21,17*44,1))))</f>
        <v>N/A</v>
      </c>
      <c r="CC22" s="213" t="str">
        <f aca="true" t="array" ref="CC22:CC22">IF($B22="","",IF(ISBLANK(INDIRECT("R9.Web!D"&amp;SUM(21,17*45,1))),"",INDIRECT("R9.Web!D"&amp;SUM(21,17*45,1))))</f>
        <v>N/A</v>
      </c>
      <c r="CD22" s="213" t="str">
        <f aca="true" t="array" ref="CD22:CD22">IF($B22="","",IF(ISBLANK(INDIRECT("R9.Web!D"&amp;SUM(21,17*46,1))),"",INDIRECT("R9.Web!D"&amp;SUM(21,17*46,1))))</f>
        <v>Pasa</v>
      </c>
      <c r="CE22" s="213" t="str">
        <f aca="true" t="array" ref="CE22:CE22">IF($B22="","",IF(ISBLANK(INDIRECT("R9.Web!D"&amp;SUM(21,17*47,1))),"",INDIRECT("R9.Web!D"&amp;SUM(21,17*47,1))))</f>
        <v>Falla</v>
      </c>
      <c r="CF22" s="213" t="str">
        <f aca="true" t="array" ref="CF22:CF22">IF($B22="","",IF(ISBLANK(INDIRECT("R9.Web!D"&amp;SUM(21,17*48,1))),"",INDIRECT("R9.Web!D"&amp;SUM(21,17*48,1))))</f>
        <v>N/A</v>
      </c>
      <c r="CG22" s="213" t="str">
        <f aca="true" t="array" ref="CG22:CG22">IF($B22="","",IF(ISBLANK(INDIRECT("R9.Web!D"&amp;SUM(21,17*49,1))),"",INDIRECT("R9.Web!D"&amp;SUM(21,17*49,1))))</f>
        <v>Falla</v>
      </c>
      <c r="CH22" s="213" t="str">
        <f aca="true" t="array" ref="CH22:CH22">IF($B22="","",IF(ISBLANK(INDIRECT("R11.Software!D"&amp;SUM(21,17*0,1))),"",INDIRECT("R11.Software!D"&amp;SUM(21,17*0,1))))</f>
        <v>N/A</v>
      </c>
      <c r="CI22" s="213" t="str">
        <f aca="true" t="array" ref="CI22:CI22">IF($B22="","",IF(ISBLANK(INDIRECT("R11.Software!D"&amp;SUM(21,17*1,1))),"",INDIRECT("R11.Software!D"&amp;SUM(21,17*1,1))))</f>
        <v>N/A</v>
      </c>
      <c r="CJ22" s="213" t="str">
        <f aca="true" t="array" ref="CJ22:CJ22">IF($B22="","",IF(ISBLANK(INDIRECT("R11.Software!D"&amp;SUM(21,17*2,1))),"",INDIRECT("R11.Software!D"&amp;SUM(21,17*2,1))))</f>
        <v>N/A</v>
      </c>
      <c r="CK22" s="213" t="str">
        <f aca="true" t="array" ref="CK22:CK22">IF($B22="","",IF(ISBLANK(INDIRECT("R11.Software!D"&amp;SUM(21,17*3,1))),"",INDIRECT("R11.Software!D"&amp;SUM(21,17*3,1))))</f>
        <v>N/A</v>
      </c>
      <c r="CL22" s="213" t="str">
        <f aca="true" t="array" ref="CL22:CL22">IF($B22="","",IF(ISBLANK(INDIRECT("R11.Software!D"&amp;SUM(21,17*4,1))),"",INDIRECT("R11.Software!D"&amp;SUM(21,17*4,1))))</f>
        <v>N/A</v>
      </c>
      <c r="CM22" s="213" t="str">
        <f aca="true" t="array" ref="CM22:CM22">IF($B22="","",IF(ISBLANK(INDIRECT("R11.Software!D"&amp;SUM(21,17*5,1))),"",INDIRECT("R11.Software!D"&amp;SUM(21,17*5,1))))</f>
        <v>N/A</v>
      </c>
      <c r="CN22" s="213" t="str">
        <f aca="true" t="array" ref="CN22:CN22">IF($B22="","",IF(ISBLANK(INDIRECT("R12.ServiciosApoyo!D"&amp;SUM(21,17*0,1))),"",INDIRECT("R12.ServiciosApoyo!D"&amp;SUM(21,17*0,1))))</f>
        <v>N/A</v>
      </c>
      <c r="CO22" s="213" t="str">
        <f aca="true" t="array" ref="CO22:CO22">IF($B22="","",IF(ISBLANK(INDIRECT("R12.ServiciosApoyo!D"&amp;SUM(21,17*1,1))),"",INDIRECT("R12.ServiciosApoyo!D"&amp;SUM(21,17*1,1))))</f>
        <v>N/A</v>
      </c>
      <c r="CP22" s="213" t="str">
        <f aca="true" t="array" ref="CP22:CP22">IF($B22="","",IF(ISBLANK(INDIRECT("R12.ServiciosApoyo!D"&amp;SUM(21,17*2,1))),"",INDIRECT("R12.ServiciosApoyo!D"&amp;SUM(21,17*2,1))))</f>
        <v>Falla</v>
      </c>
      <c r="CQ22" s="213" t="str">
        <f aca="true" t="array" ref="CQ22:CQ22">IF($B22="","",IF(ISBLANK(INDIRECT("R12.ServiciosApoyo!D"&amp;SUM(21,17*3,1))),"",INDIRECT("R12.ServiciosApoyo!D"&amp;SUM(21,17*3,1))))</f>
        <v>Pasa</v>
      </c>
      <c r="CR22" s="213" t="str">
        <f aca="true" t="array" ref="CR22:CR22">IF($B22="","",IF(ISBLANK(INDIRECT("R12.ServiciosApoyo!D"&amp;SUM(21,17*4,1))),"",INDIRECT("R12.ServiciosApoyo!D"&amp;SUM(21,17*4,1))))</f>
        <v>N/A</v>
      </c>
      <c r="CU22" s="215"/>
    </row>
    <row r="23" customFormat="false" ht="20.25" hidden="false" customHeight="true" outlineLevel="0" collapsed="false">
      <c r="B23" s="110" t="n">
        <f aca="false" t="array" ref="B23:B23">IFERROR(INDEX('03.Muestra'!$B$8:$B$17,SMALL(IF("Página Web"='03.Muestra'!$D$8:$D$17,ROW('03.Muestra'!$B$8:$B$17)-MIN(ROW('03.Muestra'!$D$8:$D$17))+1,""),ROW()-19)),"")</f>
        <v>4</v>
      </c>
      <c r="C23" s="211" t="str">
        <f aca="false" t="array" ref="C23:C23">IFERROR(INDEX('03.Muestra'!$C$8:$C$17,SMALL(IF("Página Web"='03.Muestra'!$D$8:$D$17,ROW('03.Muestra'!$C$8:$C$17)-MIN(ROW('03.Muestra'!$D$8:$D$17))+1,""),ROW()-19)),"")</f>
        <v>Aviso legal</v>
      </c>
      <c r="D23" s="212" t="str">
        <f aca="false" t="array" ref="D23:D23">IFERROR(INDEX('03.Muestra'!$F$8:$F$17,SMALL(IF("Página Web"='03.Muestra'!$D$8:$D$17,ROW('03.Muestra'!$F$8:$F$17)-MIN(ROW('03.Muestra'!$D$8:$D$17))+1,""),ROW()-19)),"")</f>
        <v>https://institutodelpelo.com/aviso-legal/</v>
      </c>
      <c r="E23" s="213" t="str">
        <f aca="true" t="array" ref="E23:E23">IF($B23="","",IF(ISBLANK(INDIRECT("R5.Genéricos!D"&amp;SUM(21,17*0,1))),"",INDIRECT("R5.Genéricos!D"&amp;SUM(21,17*0,1))))</f>
        <v>N/A</v>
      </c>
      <c r="F23" s="213" t="str">
        <f aca="true" t="array" ref="F23:F23">IF($B23="","",IF(ISBLANK(INDIRECT("R5.Genéricos!D"&amp;SUM(21,17*1,4))),"",INDIRECT("R5.Genéricos!D"&amp;SUM(21,17*1,4))))</f>
        <v>N/A</v>
      </c>
      <c r="G23" s="213" t="str">
        <f aca="true" t="array" ref="G23:G23">IF($B23="","",IF(ISBLANK(INDIRECT("R5.Genéricos!D"&amp;SUM(21,17*2,1))),"",INDIRECT("R5.Genéricos!D"&amp;SUM(21,17*2,1))))</f>
        <v>N/A</v>
      </c>
      <c r="H23" s="213" t="str">
        <f aca="true" t="array" ref="H23:H23">IF($B23="","",IF(ISBLANK(INDIRECT("R6.Voz!D"&amp;SUM(21,17*0,1))),"",INDIRECT("R6.Voz!D"&amp;SUM(21,17*0,1))))</f>
        <v>N/A</v>
      </c>
      <c r="I23" s="213" t="str">
        <f aca="true" t="array" ref="I23:I23">IF($B23="","",IF(ISBLANK(INDIRECT("R6.Voz!D"&amp;SUM(21,17*1,1))),"",INDIRECT("R6.Voz!D"&amp;SUM(21,17*1,1))))</f>
        <v>N/A</v>
      </c>
      <c r="J23" s="213" t="str">
        <f aca="true" t="array" ref="J23:J23">IF($B23="","",IF(ISBLANK(INDIRECT("R6.Voz!D"&amp;SUM(21,17*2,1))),"",INDIRECT("R6.Voz!D"&amp;SUM(21,17*2,1))))</f>
        <v>N/A</v>
      </c>
      <c r="K23" s="213" t="str">
        <f aca="true" t="array" ref="K23:K23">IF($B23="","",IF(ISBLANK(INDIRECT("R6.Voz!D"&amp;SUM(21,17*3,1))),"",INDIRECT("R6.Voz!D"&amp;SUM(21,17*3,1))))</f>
        <v>N/A</v>
      </c>
      <c r="L23" s="213" t="str">
        <f aca="true" t="array" ref="L23:L23">IF($B23="","",IF(ISBLANK(INDIRECT("R6.Voz!D"&amp;SUM(21,17*4,1))),"",INDIRECT("R6.Voz!D"&amp;SUM(21,17*4,1))))</f>
        <v>N/A</v>
      </c>
      <c r="M23" s="213" t="str">
        <f aca="true" t="array" ref="M23:M23">IF($B23="","",IF(ISBLANK(INDIRECT("R6.Voz!D"&amp;SUM(21,17*5,1))),"",INDIRECT("R6.Voz!D"&amp;SUM(21,17*5,1))))</f>
        <v>N/A</v>
      </c>
      <c r="N23" s="213" t="str">
        <f aca="true" t="array" ref="N23:N23">IF($B23="","",IF(ISBLANK(INDIRECT("R6.Voz!D"&amp;SUM(21,17*6,1))),"",INDIRECT("R6.Voz!D"&amp;SUM(21,17*6,1))))</f>
        <v>N/A</v>
      </c>
      <c r="O23" s="213" t="str">
        <f aca="true" t="array" ref="O23:O23">IF($B23="","",IF(ISBLANK(INDIRECT("R6.Voz!D"&amp;SUM(21,17*7,1))),"",INDIRECT("R6.Voz!D"&amp;SUM(21,17*7,1))))</f>
        <v>N/A</v>
      </c>
      <c r="P23" s="213" t="str">
        <f aca="true" t="array" ref="P23:P23">IF($B23="","",IF(ISBLANK(INDIRECT("R6.Voz!D"&amp;SUM(21,17*8,1))),"",INDIRECT("R6.Voz!D"&amp;SUM(21,17*8,1))))</f>
        <v>N/A</v>
      </c>
      <c r="Q23" s="213" t="str">
        <f aca="true" t="array" ref="Q23:Q23">IF($B23="","",IF(ISBLANK(INDIRECT("R6.Voz!D"&amp;SUM(21,17*9,1))),"",INDIRECT("R6.Voz!D"&amp;SUM(21,17*9,1))))</f>
        <v>N/A</v>
      </c>
      <c r="R23" s="213" t="str">
        <f aca="true" t="array" ref="R23:R23">IF($B23="","",IF(ISBLANK(INDIRECT("R6.Voz!D"&amp;SUM(21,17*10,1))),"",INDIRECT("R6.Voz!D"&amp;SUM(21,17*10,1))))</f>
        <v>N/A</v>
      </c>
      <c r="S23" s="213" t="str">
        <f aca="true" t="array" ref="S23:S23">IF($B23="","",IF(ISBLANK(INDIRECT("R6.Voz!D"&amp;SUM(21,17*11,1))),"",INDIRECT("R6.Voz!D"&amp;SUM(21,17*11,1))))</f>
        <v>N/A</v>
      </c>
      <c r="T23" s="213" t="str">
        <f aca="true" t="array" ref="T23:T23">IF($B23="","",IF(ISBLANK(INDIRECT("R6.Voz!D"&amp;SUM(21,17*12,1))),"",INDIRECT("R6.Voz!D"&amp;SUM(21,17*12,1))))</f>
        <v>N/A</v>
      </c>
      <c r="U23" s="213" t="str">
        <f aca="true" t="array" ref="U23:U23">IF($B23="","",IF(ISBLANK(INDIRECT("R6.Voz!D"&amp;SUM(21,17*13,1))),"",INDIRECT("R6.Voz!D"&amp;SUM(21,17*13,1))))</f>
        <v>N/A</v>
      </c>
      <c r="V23" s="213" t="str">
        <f aca="true" t="array" ref="V23:V23">IF($B23="","",IF(ISBLANK(INDIRECT("R6.Voz!D"&amp;SUM(21,17*14,1))),"",INDIRECT("R6.Voz!D"&amp;SUM(21,17*14,1))))</f>
        <v>N/A</v>
      </c>
      <c r="W23" s="213" t="str">
        <f aca="true" t="array" ref="W23:W23">IF($B23="","",IF(ISBLANK(INDIRECT("R6.Voz!D"&amp;SUM(21,17*15,1))),"",INDIRECT("R6.Voz!D"&amp;SUM(21,17*15,1))))</f>
        <v>N/A</v>
      </c>
      <c r="X23" s="213" t="str">
        <f aca="true" t="array" ref="X23:X23">IF($B23="","",IF(ISBLANK(INDIRECT("R6.Voz!D"&amp;SUM(21,17*16,1))),"",INDIRECT("R6.Voz!D"&amp;SUM(21,17*16,1))))</f>
        <v>N/A</v>
      </c>
      <c r="Y23" s="213" t="str">
        <f aca="true" t="array" ref="Y23:Y23">IF($B23="","",IF(ISBLANK(INDIRECT("R6.Voz!D"&amp;SUM(21,17*17,1))),"",INDIRECT("R6.Voz!D"&amp;SUM(21,17*17,1))))</f>
        <v>N/A</v>
      </c>
      <c r="Z23" s="213" t="str">
        <f aca="true" t="array" ref="Z23:Z23">IF($B23="","",IF(ISBLANK(INDIRECT("R6.Voz!D"&amp;SUM(21,17*18,1))),"",INDIRECT("R6.Voz!D"&amp;SUM(21,17*18,1))))</f>
        <v>N/A</v>
      </c>
      <c r="AA23" s="213" t="str">
        <f aca="true" t="array" ref="AA23:AA23">IF($B23="","",IF(ISBLANK(INDIRECT("R7.Video!D"&amp;SUM(21,17*0,1))),"",INDIRECT("R7.Video!D"&amp;SUM(21,17*0,1))))</f>
        <v>N/A</v>
      </c>
      <c r="AB23" s="213" t="str">
        <f aca="true" t="array" ref="AB23:AB23">IF($B23="","",IF(ISBLANK(INDIRECT("R7.Video!D"&amp;SUM(21,17*1,1))),"",INDIRECT("R7.Video!D"&amp;SUM(21,17*1,1))))</f>
        <v>N/A</v>
      </c>
      <c r="AC23" s="213" t="str">
        <f aca="true" t="array" ref="AC23:AC23">IF($B23="","",IF(ISBLANK(INDIRECT("R7.Video!D"&amp;SUM(21,17*2,1))),"",INDIRECT("R7.Video!D"&amp;SUM(21,17*2,1))))</f>
        <v>N/A</v>
      </c>
      <c r="AD23" s="213" t="str">
        <f aca="true" t="array" ref="AD23:AD23">IF($B23="","",IF(ISBLANK(INDIRECT("R7.Video!D"&amp;SUM(21,17*3,1))),"",INDIRECT("R7.Video!D"&amp;SUM(21,17*3,1))))</f>
        <v>N/A</v>
      </c>
      <c r="AE23" s="213" t="str">
        <f aca="true" t="array" ref="AE23:AE23">IF($B23="","",IF(ISBLANK(INDIRECT("R7.Video!D"&amp;SUM(21,17*4,1))),"",INDIRECT("R7.Video!D"&amp;SUM(21,17*4,1))))</f>
        <v>N/A</v>
      </c>
      <c r="AF23" s="213" t="str">
        <f aca="true" t="array" ref="AF23:AF23">IF($B23="","",IF(ISBLANK(INDIRECT("R7.Video!D"&amp;SUM(21,17*5,1))),"",INDIRECT("R7.Video!D"&amp;SUM(21,17*5,1))))</f>
        <v>N/A</v>
      </c>
      <c r="AG23" s="213" t="str">
        <f aca="true" t="array" ref="AG23:AG23">IF($B23="","",IF(ISBLANK(INDIRECT("R7.Video!D"&amp;SUM(21,17*6,1))),"",INDIRECT("R7.Video!D"&amp;SUM(21,17*6,1))))</f>
        <v>N/A</v>
      </c>
      <c r="AH23" s="213" t="str">
        <f aca="true" t="array" ref="AH23:AH23">IF($B23="","",IF(ISBLANK(INDIRECT("R7.Video!D"&amp;SUM(21,17*7,1))),"",INDIRECT("R7.Video!D"&amp;SUM(21,17*7,1))))</f>
        <v>N/A</v>
      </c>
      <c r="AI23" s="213" t="str">
        <f aca="true" t="array" ref="AI23:AI23">IF($B23="","",IF(ISBLANK(INDIRECT("R7.Video!D"&amp;SUM(21,17*8,1))),"",INDIRECT("R7.Video!D"&amp;SUM(21,17*8,1))))</f>
        <v>N/A</v>
      </c>
      <c r="AJ23" s="213" t="str">
        <f aca="true" t="array" ref="AJ23:AJ23">IF($B23="","",IF(ISBLANK(INDIRECT("R9.Web!D"&amp;SUM(21,17*0,1))),"",INDIRECT("R9.Web!D"&amp;SUM(21,17*0,1))))</f>
        <v>Falla</v>
      </c>
      <c r="AK23" s="213" t="str">
        <f aca="true" t="array" ref="AK23:AK23">IF($B23="","",IF(ISBLANK(INDIRECT("R9.Web!D"&amp;SUM(21,17*1,1))),"",INDIRECT("R9.Web!D"&amp;SUM(21,17*1,1))))</f>
        <v>N/A</v>
      </c>
      <c r="AL23" s="213" t="str">
        <f aca="true" t="array" ref="AL23:AL23">IF($B23="","",IF(ISBLANK(INDIRECT("R9.Web!D"&amp;SUM(21,17*2,1))),"",INDIRECT("R9.Web!D"&amp;SUM(21,17*2,1))))</f>
        <v>N/A</v>
      </c>
      <c r="AM23" s="213" t="str">
        <f aca="true" t="array" ref="AM23:AM23">IF($B23="","",IF(ISBLANK(INDIRECT("R9.Web!D"&amp;SUM(21,17*3,1))),"",INDIRECT("R9.Web!D"&amp;SUM(21,17*3,1))))</f>
        <v>N/A</v>
      </c>
      <c r="AN23" s="213" t="str">
        <f aca="true" t="array" ref="AN23:AN23">IF($B23="","",IF(ISBLANK(INDIRECT("R9.Web!D"&amp;SUM(21,17*4,1))),"",INDIRECT("R9.Web!D"&amp;SUM(21,17*4,1))))</f>
        <v>N/A</v>
      </c>
      <c r="AO23" s="213" t="str">
        <f aca="true" t="array" ref="AO23:AO23">IF($B23="","",IF(ISBLANK(INDIRECT("R9.Web!D"&amp;SUM(21,17*5,1))),"",INDIRECT("R9.Web!D"&amp;SUM(21,17*5,1))))</f>
        <v>Pasa</v>
      </c>
      <c r="AP23" s="213" t="str">
        <f aca="true" t="array" ref="AP23:AP23">IF($B23="","",IF(ISBLANK(INDIRECT("R9.Web!D"&amp;SUM(21,17*6,1))),"",INDIRECT("R9.Web!D"&amp;SUM(21,17*6,1))))</f>
        <v>Pasa</v>
      </c>
      <c r="AQ23" s="213" t="str">
        <f aca="true" t="array" ref="AQ23:AQ23">IF($B23="","",IF(ISBLANK(INDIRECT("R9.Web!D"&amp;SUM(21,17*7,1))),"",INDIRECT("R9.Web!D"&amp;SUM(21,17*7,1))))</f>
        <v>N/A</v>
      </c>
      <c r="AR23" s="213" t="str">
        <f aca="true" t="array" ref="AR23:AR23">IF($B23="","",IF(ISBLANK(INDIRECT("R9.Web!D"&amp;SUM(21,17*8,1))),"",INDIRECT("R9.Web!D"&amp;SUM(21,17*8,1))))</f>
        <v>Pasa</v>
      </c>
      <c r="AS23" s="213" t="str">
        <f aca="true" t="array" ref="AS23:AS23">IF($B23="","",IF(ISBLANK(INDIRECT("R9.Web!D"&amp;SUM(21,17*9,1))),"",INDIRECT("R9.Web!D"&amp;SUM(21,17*9,1))))</f>
        <v>Pasa</v>
      </c>
      <c r="AT23" s="213" t="str">
        <f aca="true" t="array" ref="AT23:AT23">IF($B23="","",IF(ISBLANK(INDIRECT("R9.Web!D"&amp;SUM(21,17*10,1))),"",INDIRECT("R9.Web!D"&amp;SUM(21,17*10,1))))</f>
        <v>Pasa</v>
      </c>
      <c r="AU23" s="213" t="str">
        <f aca="true" t="array" ref="AU23:AU23">IF($B23="","",IF(ISBLANK(INDIRECT("R9.Web!D"&amp;SUM(21,17*11,1))),"",INDIRECT("R9.Web!D"&amp;SUM(21,17*11,1))))</f>
        <v>N/A</v>
      </c>
      <c r="AV23" s="213" t="str">
        <f aca="true" t="array" ref="AV23:AV23">IF($B23="","",IF(ISBLANK(INDIRECT("R9.Web!D"&amp;SUM(21,17*12,1))),"",INDIRECT("R9.Web!D"&amp;SUM(21,17*12,1))))</f>
        <v>Pasa</v>
      </c>
      <c r="AW23" s="213" t="str">
        <f aca="true" t="array" ref="AW23:AW23">IF($B23="","",IF(ISBLANK(INDIRECT("R9.Web!D"&amp;SUM(21,17*13,1))),"",INDIRECT("R9.Web!D"&amp;SUM(21,17*13,1))))</f>
        <v>Pasa</v>
      </c>
      <c r="AX23" s="213" t="str">
        <f aca="true" t="array" ref="AX23:AX23">IF($B23="","",IF(ISBLANK(INDIRECT("R9.Web!D"&amp;SUM(21,17*14,1))),"",INDIRECT("R9.Web!D"&amp;SUM(21,17*14,1))))</f>
        <v>N/A</v>
      </c>
      <c r="AY23" s="213" t="str">
        <f aca="true" t="array" ref="AY23:AY23">IF($B23="","",IF(ISBLANK(INDIRECT("R9.Web!D"&amp;SUM(21,17*15,1))),"",INDIRECT("R9.Web!D"&amp;SUM(21,17*15,1))))</f>
        <v>Pasa</v>
      </c>
      <c r="AZ23" s="213" t="str">
        <f aca="true" t="array" ref="AZ23:AZ23">IF($B23="","",IF(ISBLANK(INDIRECT("R9.Web!D"&amp;SUM(21,17*16,1))),"",INDIRECT("R9.Web!D"&amp;SUM(21,17*16,1))))</f>
        <v>Pasa</v>
      </c>
      <c r="BA23" s="213" t="str">
        <f aca="true" t="array" ref="BA23:BA23">IF($B23="","",IF(ISBLANK(INDIRECT("R9.Web!D"&amp;SUM(21,17*17,1))),"",INDIRECT("R9.Web!D"&amp;SUM(21,17*17,1))))</f>
        <v>Pasa</v>
      </c>
      <c r="BB23" s="213" t="str">
        <f aca="true" t="array" ref="BB23:BB23">IF($B23="","",IF(ISBLANK(INDIRECT("R9.Web!D"&amp;SUM(21,17*18,1))),"",INDIRECT("R9.Web!D"&amp;SUM(21,17*18,1))))</f>
        <v>N/A</v>
      </c>
      <c r="BC23" s="213" t="str">
        <f aca="true" t="array" ref="BC23:BC23">IF($B23="","",IF(ISBLANK(INDIRECT("R9.Web!D"&amp;SUM(21,17*19,1))),"",INDIRECT("R9.Web!D"&amp;SUM(21,17*19,1))))</f>
        <v>Pasa</v>
      </c>
      <c r="BD23" s="213" t="str">
        <f aca="true" t="array" ref="BD23:BD23">IF($B23="","",IF(ISBLANK(INDIRECT("R9.Web!D"&amp;SUM(21,17*20,1))),"",INDIRECT("R9.Web!D"&amp;SUM(21,17*20,1))))</f>
        <v>Pasa</v>
      </c>
      <c r="BE23" s="213" t="str">
        <f aca="true" t="array" ref="BE23:BE23">IF($B23="","",IF(ISBLANK(INDIRECT("R9.Web!D"&amp;SUM(21,17*21,1))),"",INDIRECT("R9.Web!D"&amp;SUM(21,17*21,1))))</f>
        <v>N/A</v>
      </c>
      <c r="BF23" s="213" t="str">
        <f aca="true" t="array" ref="BF23:BF23">IF($B23="","",IF(ISBLANK(INDIRECT("R9.Web!D"&amp;SUM(21,17*22,1))),"",INDIRECT("R9.Web!D"&amp;SUM(21,17*22,1))))</f>
        <v>N/A</v>
      </c>
      <c r="BG23" s="213" t="str">
        <f aca="true" t="array" ref="BG23:BG23">IF($B23="","",IF(ISBLANK(INDIRECT("R9.Web!D"&amp;SUM(21,17*23,1))),"",INDIRECT("R9.Web!D"&amp;SUM(21,17*23,1))))</f>
        <v>N/A</v>
      </c>
      <c r="BH23" s="213" t="str">
        <f aca="true" t="array" ref="BH23:BH23">IF($B23="","",IF(ISBLANK(INDIRECT("R9.Web!D"&amp;SUM(21,17*24,1))),"",INDIRECT("R9.Web!D"&amp;SUM(21,17*24,1))))</f>
        <v>N/A</v>
      </c>
      <c r="BI23" s="213" t="str">
        <f aca="true" t="array" ref="BI23:BI23">IF($B23="","",IF(ISBLANK(INDIRECT("R9.Web!D"&amp;SUM(21,17*25,1))),"",INDIRECT("R9.Web!D"&amp;SUM(21,17*25,1))))</f>
        <v>Falla</v>
      </c>
      <c r="BJ23" s="213" t="str">
        <f aca="true" t="array" ref="BJ23:BJ23">IF($B23="","",IF(ISBLANK(INDIRECT("R9.Web!D"&amp;SUM(21,17*26,1))),"",INDIRECT("R9.Web!D"&amp;SUM(21,17*26,1))))</f>
        <v>Pasa</v>
      </c>
      <c r="BK23" s="213" t="str">
        <f aca="true" t="array" ref="BK23:BK23">IF($B23="","",IF(ISBLANK(INDIRECT("R9.Web!D"&amp;SUM(21,17*27,1))),"",INDIRECT("R9.Web!D"&amp;SUM(21,17*27,1))))</f>
        <v>Pasa</v>
      </c>
      <c r="BL23" s="213" t="str">
        <f aca="true" t="array" ref="BL23:BL23">IF($B23="","",IF(ISBLANK(INDIRECT("R9.Web!D"&amp;SUM(21,17*28,1))),"",INDIRECT("R9.Web!D"&amp;SUM(21,17*28,1))))</f>
        <v>Falla</v>
      </c>
      <c r="BM23" s="213" t="str">
        <f aca="true" t="array" ref="BM23:BM23">IF($B23="","",IF(ISBLANK(INDIRECT("R9.Web!D"&amp;SUM(21,17*29,1))),"",INDIRECT("R9.Web!D"&amp;SUM(21,17*29,1))))</f>
        <v>Pasa</v>
      </c>
      <c r="BN23" s="213" t="str">
        <f aca="true" t="array" ref="BN23:BN23">IF($B23="","",IF(ISBLANK(INDIRECT("R9.Web!D"&amp;SUM(21,17*30,1))),"",INDIRECT("R9.Web!D"&amp;SUM(21,17*30,1))))</f>
        <v>Pasa</v>
      </c>
      <c r="BO23" s="213" t="str">
        <f aca="true" t="array" ref="BO23:BO23">IF($B23="","",IF(ISBLANK(INDIRECT("R9.Web!D"&amp;SUM(21,17*31,1))),"",INDIRECT("R9.Web!D"&amp;SUM(21,17*31,1))))</f>
        <v>Pasa</v>
      </c>
      <c r="BP23" s="213" t="str">
        <f aca="true" t="array" ref="BP23:BP23">IF($B23="","",IF(ISBLANK(INDIRECT("R9.Web!D"&amp;SUM(21,17*32,1))),"",INDIRECT("R9.Web!D"&amp;SUM(21,17*32,1))))</f>
        <v>N/A</v>
      </c>
      <c r="BQ23" s="213" t="str">
        <f aca="true" t="array" ref="BQ23:BQ23">IF($B23="","",IF(ISBLANK(INDIRECT("R9.Web!D"&amp;SUM(21,17*33,1))),"",INDIRECT("R9.Web!D"&amp;SUM(21,17*33,1))))</f>
        <v>N/A</v>
      </c>
      <c r="BR23" s="213" t="str">
        <f aca="true" t="array" ref="BR23:BR23">IF($B23="","",IF(ISBLANK(INDIRECT("R9.Web!D"&amp;SUM(21,17*34,1))),"",INDIRECT("R9.Web!D"&amp;SUM(21,17*34,1))))</f>
        <v>Pasa</v>
      </c>
      <c r="BS23" s="213" t="str">
        <f aca="true" t="array" ref="BS23:BS23">IF($B23="","",IF(ISBLANK(INDIRECT("R9.Web!D"&amp;SUM(21,17*35,1))),"",INDIRECT("R9.Web!D"&amp;SUM(21,17*35,1))))</f>
        <v>N/A</v>
      </c>
      <c r="BT23" s="213" t="str">
        <f aca="true" t="array" ref="BT23:BT23">IF($B23="","",IF(ISBLANK(INDIRECT("R9.Web!D"&amp;SUM(21,17*36,1))),"",INDIRECT("R9.Web!D"&amp;SUM(21,17*36,1))))</f>
        <v>Pasa</v>
      </c>
      <c r="BU23" s="213" t="str">
        <f aca="true" t="array" ref="BU23:BU23">IF($B23="","",IF(ISBLANK(INDIRECT("R9.Web!D"&amp;SUM(21,17*37,1))),"",INDIRECT("R9.Web!D"&amp;SUM(21,17*37,1))))</f>
        <v>Falla</v>
      </c>
      <c r="BV23" s="213" t="str">
        <f aca="true" t="array" ref="BV23:BV23">IF($B23="","",IF(ISBLANK(INDIRECT("R9.Web!D"&amp;SUM(21,17*38,1))),"",INDIRECT("R9.Web!D"&amp;SUM(21,17*38,1))))</f>
        <v>Pasa</v>
      </c>
      <c r="BW23" s="213" t="str">
        <f aca="true" t="array" ref="BW23:BW23">IF($B23="","",IF(ISBLANK(INDIRECT("R9.Web!D"&amp;SUM(21,17*39,1))),"",INDIRECT("R9.Web!D"&amp;SUM(21,17*39,1))))</f>
        <v>Pasa</v>
      </c>
      <c r="BX23" s="213" t="str">
        <f aca="true" t="array" ref="BX23:BX23">IF($B23="","",IF(ISBLANK(INDIRECT("R9.Web!D"&amp;SUM(21,17*40,1))),"",INDIRECT("R9.Web!D"&amp;SUM(21,17*40,1))))</f>
        <v>Pasa</v>
      </c>
      <c r="BY23" s="213" t="str">
        <f aca="true" t="array" ref="BY23:BY23">IF($B23="","",IF(ISBLANK(INDIRECT("R9.Web!D"&amp;SUM(21,17*41,1))),"",INDIRECT("R9.Web!D"&amp;SUM(21,17*41,1))))</f>
        <v>Pasa</v>
      </c>
      <c r="BZ23" s="213" t="str">
        <f aca="true" t="array" ref="BZ23:BZ23">IF($B23="","",IF(ISBLANK(INDIRECT("R9.Web!D"&amp;SUM(21,17*42,1))),"",INDIRECT("R9.Web!D"&amp;SUM(21,17*42,1))))</f>
        <v>N/A</v>
      </c>
      <c r="CA23" s="213" t="str">
        <f aca="true" t="array" ref="CA23:CA23">IF($B23="","",IF(ISBLANK(INDIRECT("R9.Web!D"&amp;SUM(21,17*43,1))),"",INDIRECT("R9.Web!D"&amp;SUM(21,17*43,1))))</f>
        <v>Pasa</v>
      </c>
      <c r="CB23" s="213" t="str">
        <f aca="true" t="array" ref="CB23:CB23">IF($B23="","",IF(ISBLANK(INDIRECT("R9.Web!D"&amp;SUM(21,17*44,1))),"",INDIRECT("R9.Web!D"&amp;SUM(21,17*44,1))))</f>
        <v>N/A</v>
      </c>
      <c r="CC23" s="213" t="str">
        <f aca="true" t="array" ref="CC23:CC23">IF($B23="","",IF(ISBLANK(INDIRECT("R9.Web!D"&amp;SUM(21,17*45,1))),"",INDIRECT("R9.Web!D"&amp;SUM(21,17*45,1))))</f>
        <v>N/A</v>
      </c>
      <c r="CD23" s="213" t="str">
        <f aca="true" t="array" ref="CD23:CD23">IF($B23="","",IF(ISBLANK(INDIRECT("R9.Web!D"&amp;SUM(21,17*46,1))),"",INDIRECT("R9.Web!D"&amp;SUM(21,17*46,1))))</f>
        <v>Pasa</v>
      </c>
      <c r="CE23" s="213" t="str">
        <f aca="true" t="array" ref="CE23:CE23">IF($B23="","",IF(ISBLANK(INDIRECT("R9.Web!D"&amp;SUM(21,17*47,1))),"",INDIRECT("R9.Web!D"&amp;SUM(21,17*47,1))))</f>
        <v>Falla</v>
      </c>
      <c r="CF23" s="213" t="str">
        <f aca="true" t="array" ref="CF23:CF23">IF($B23="","",IF(ISBLANK(INDIRECT("R9.Web!D"&amp;SUM(21,17*48,1))),"",INDIRECT("R9.Web!D"&amp;SUM(21,17*48,1))))</f>
        <v>N/A</v>
      </c>
      <c r="CG23" s="213" t="str">
        <f aca="true" t="array" ref="CG23:CG23">IF($B23="","",IF(ISBLANK(INDIRECT("R9.Web!D"&amp;SUM(21,17*49,1))),"",INDIRECT("R9.Web!D"&amp;SUM(21,17*49,1))))</f>
        <v>Falla</v>
      </c>
      <c r="CH23" s="213" t="str">
        <f aca="true" t="array" ref="CH23:CH23">IF($B23="","",IF(ISBLANK(INDIRECT("R11.Software!D"&amp;SUM(21,17*0,1))),"",INDIRECT("R11.Software!D"&amp;SUM(21,17*0,1))))</f>
        <v>N/A</v>
      </c>
      <c r="CI23" s="213" t="str">
        <f aca="true" t="array" ref="CI23:CI23">IF($B23="","",IF(ISBLANK(INDIRECT("R11.Software!D"&amp;SUM(21,17*1,1))),"",INDIRECT("R11.Software!D"&amp;SUM(21,17*1,1))))</f>
        <v>N/A</v>
      </c>
      <c r="CJ23" s="213" t="str">
        <f aca="true" t="array" ref="CJ23:CJ23">IF($B23="","",IF(ISBLANK(INDIRECT("R11.Software!D"&amp;SUM(21,17*2,1))),"",INDIRECT("R11.Software!D"&amp;SUM(21,17*2,1))))</f>
        <v>N/A</v>
      </c>
      <c r="CK23" s="213" t="str">
        <f aca="true" t="array" ref="CK23:CK23">IF($B23="","",IF(ISBLANK(INDIRECT("R11.Software!D"&amp;SUM(21,17*3,1))),"",INDIRECT("R11.Software!D"&amp;SUM(21,17*3,1))))</f>
        <v>N/A</v>
      </c>
      <c r="CL23" s="213" t="str">
        <f aca="true" t="array" ref="CL23:CL23">IF($B23="","",IF(ISBLANK(INDIRECT("R11.Software!D"&amp;SUM(21,17*4,1))),"",INDIRECT("R11.Software!D"&amp;SUM(21,17*4,1))))</f>
        <v>N/A</v>
      </c>
      <c r="CM23" s="213" t="str">
        <f aca="true" t="array" ref="CM23:CM23">IF($B23="","",IF(ISBLANK(INDIRECT("R11.Software!D"&amp;SUM(21,17*5,1))),"",INDIRECT("R11.Software!D"&amp;SUM(21,17*5,1))))</f>
        <v>N/A</v>
      </c>
      <c r="CN23" s="213" t="str">
        <f aca="true" t="array" ref="CN23:CN23">IF($B23="","",IF(ISBLANK(INDIRECT("R12.ServiciosApoyo!D"&amp;SUM(21,17*0,1))),"",INDIRECT("R12.ServiciosApoyo!D"&amp;SUM(21,17*0,1))))</f>
        <v>N/A</v>
      </c>
      <c r="CO23" s="213" t="str">
        <f aca="true" t="array" ref="CO23:CO23">IF($B23="","",IF(ISBLANK(INDIRECT("R12.ServiciosApoyo!D"&amp;SUM(21,17*1,1))),"",INDIRECT("R12.ServiciosApoyo!D"&amp;SUM(21,17*1,1))))</f>
        <v>N/A</v>
      </c>
      <c r="CP23" s="213" t="str">
        <f aca="true" t="array" ref="CP23:CP23">IF($B23="","",IF(ISBLANK(INDIRECT("R12.ServiciosApoyo!D"&amp;SUM(21,17*2,1))),"",INDIRECT("R12.ServiciosApoyo!D"&amp;SUM(21,17*2,1))))</f>
        <v>Falla</v>
      </c>
      <c r="CQ23" s="213" t="str">
        <f aca="true" t="array" ref="CQ23:CQ23">IF($B23="","",IF(ISBLANK(INDIRECT("R12.ServiciosApoyo!D"&amp;SUM(21,17*3,1))),"",INDIRECT("R12.ServiciosApoyo!D"&amp;SUM(21,17*3,1))))</f>
        <v>Pasa</v>
      </c>
      <c r="CR23" s="213" t="str">
        <f aca="true" t="array" ref="CR23:CR23">IF($B23="","",IF(ISBLANK(INDIRECT("R12.ServiciosApoyo!D"&amp;SUM(21,17*4,1))),"",INDIRECT("R12.ServiciosApoyo!D"&amp;SUM(21,17*4,1))))</f>
        <v>N/A</v>
      </c>
      <c r="CU23" s="215"/>
    </row>
    <row r="24" customFormat="false" ht="20.25" hidden="false" customHeight="true" outlineLevel="0" collapsed="false">
      <c r="B24" s="110" t="n">
        <f aca="false" t="array" ref="B24:B24">IFERROR(INDEX('03.Muestra'!$B$8:$B$17,SMALL(IF("Página Web"='03.Muestra'!$D$8:$D$17,ROW('03.Muestra'!$B$8:$B$17)-MIN(ROW('03.Muestra'!$D$8:$D$17))+1,""),ROW()-19)),"")</f>
        <v>5</v>
      </c>
      <c r="C24" s="211" t="str">
        <f aca="false" t="array" ref="C24:C24">IFERROR(INDEX('03.Muestra'!$C$8:$C$17,SMALL(IF("Página Web"='03.Muestra'!$D$8:$D$17,ROW('03.Muestra'!$C$8:$C$17)-MIN(ROW('03.Muestra'!$D$8:$D$17))+1,""),ROW()-19)),"")</f>
        <v>Política de privacidad</v>
      </c>
      <c r="D24" s="212" t="str">
        <f aca="false" t="array" ref="D24:D24">IFERROR(INDEX('03.Muestra'!$F$8:$F$17,SMALL(IF("Página Web"='03.Muestra'!$D$8:$D$17,ROW('03.Muestra'!$F$8:$F$17)-MIN(ROW('03.Muestra'!$D$8:$D$17))+1,""),ROW()-19)),"")</f>
        <v>https://institutodelpelo.com/politica-de-privacidad/</v>
      </c>
      <c r="E24" s="213" t="str">
        <f aca="true" t="array" ref="E24:E24">IF($B24="","",IF(ISBLANK(INDIRECT("R5.Genéricos!D"&amp;SUM(21,17*0,1))),"",INDIRECT("R5.Genéricos!D"&amp;SUM(21,17*0,1))))</f>
        <v>N/A</v>
      </c>
      <c r="F24" s="213" t="str">
        <f aca="true" t="array" ref="F24:F24">IF($B24="","",IF(ISBLANK(INDIRECT("R5.Genéricos!D"&amp;SUM(21,17*1,5))),"",INDIRECT("R5.Genéricos!D"&amp;SUM(21,17*1,5))))</f>
        <v>N/A</v>
      </c>
      <c r="G24" s="213" t="str">
        <f aca="true" t="array" ref="G24:G24">IF($B24="","",IF(ISBLANK(INDIRECT("R5.Genéricos!D"&amp;SUM(21,17*2,1))),"",INDIRECT("R5.Genéricos!D"&amp;SUM(21,17*2,1))))</f>
        <v>N/A</v>
      </c>
      <c r="H24" s="213" t="str">
        <f aca="true" t="array" ref="H24:H24">IF($B24="","",IF(ISBLANK(INDIRECT("R6.Voz!D"&amp;SUM(21,17*0,1))),"",INDIRECT("R6.Voz!D"&amp;SUM(21,17*0,1))))</f>
        <v>N/A</v>
      </c>
      <c r="I24" s="213" t="str">
        <f aca="true" t="array" ref="I24:I24">IF($B24="","",IF(ISBLANK(INDIRECT("R6.Voz!D"&amp;SUM(21,17*1,1))),"",INDIRECT("R6.Voz!D"&amp;SUM(21,17*1,1))))</f>
        <v>N/A</v>
      </c>
      <c r="J24" s="213" t="str">
        <f aca="true" t="array" ref="J24:J24">IF($B24="","",IF(ISBLANK(INDIRECT("R6.Voz!D"&amp;SUM(21,17*2,1))),"",INDIRECT("R6.Voz!D"&amp;SUM(21,17*2,1))))</f>
        <v>N/A</v>
      </c>
      <c r="K24" s="213" t="str">
        <f aca="true" t="array" ref="K24:K24">IF($B24="","",IF(ISBLANK(INDIRECT("R6.Voz!D"&amp;SUM(21,17*3,1))),"",INDIRECT("R6.Voz!D"&amp;SUM(21,17*3,1))))</f>
        <v>N/A</v>
      </c>
      <c r="L24" s="213" t="str">
        <f aca="true" t="array" ref="L24:L24">IF($B24="","",IF(ISBLANK(INDIRECT("R6.Voz!D"&amp;SUM(21,17*4,1))),"",INDIRECT("R6.Voz!D"&amp;SUM(21,17*4,1))))</f>
        <v>N/A</v>
      </c>
      <c r="M24" s="213" t="str">
        <f aca="true" t="array" ref="M24:M24">IF($B24="","",IF(ISBLANK(INDIRECT("R6.Voz!D"&amp;SUM(21,17*5,1))),"",INDIRECT("R6.Voz!D"&amp;SUM(21,17*5,1))))</f>
        <v>N/A</v>
      </c>
      <c r="N24" s="213" t="str">
        <f aca="true" t="array" ref="N24:N24">IF($B24="","",IF(ISBLANK(INDIRECT("R6.Voz!D"&amp;SUM(21,17*6,1))),"",INDIRECT("R6.Voz!D"&amp;SUM(21,17*6,1))))</f>
        <v>N/A</v>
      </c>
      <c r="O24" s="213" t="str">
        <f aca="true" t="array" ref="O24:O24">IF($B24="","",IF(ISBLANK(INDIRECT("R6.Voz!D"&amp;SUM(21,17*7,1))),"",INDIRECT("R6.Voz!D"&amp;SUM(21,17*7,1))))</f>
        <v>N/A</v>
      </c>
      <c r="P24" s="213" t="str">
        <f aca="true" t="array" ref="P24:P24">IF($B24="","",IF(ISBLANK(INDIRECT("R6.Voz!D"&amp;SUM(21,17*8,1))),"",INDIRECT("R6.Voz!D"&amp;SUM(21,17*8,1))))</f>
        <v>N/A</v>
      </c>
      <c r="Q24" s="213" t="str">
        <f aca="true" t="array" ref="Q24:Q24">IF($B24="","",IF(ISBLANK(INDIRECT("R6.Voz!D"&amp;SUM(21,17*9,1))),"",INDIRECT("R6.Voz!D"&amp;SUM(21,17*9,1))))</f>
        <v>N/A</v>
      </c>
      <c r="R24" s="213" t="str">
        <f aca="true" t="array" ref="R24:R24">IF($B24="","",IF(ISBLANK(INDIRECT("R6.Voz!D"&amp;SUM(21,17*10,1))),"",INDIRECT("R6.Voz!D"&amp;SUM(21,17*10,1))))</f>
        <v>N/A</v>
      </c>
      <c r="S24" s="213" t="str">
        <f aca="true" t="array" ref="S24:S24">IF($B24="","",IF(ISBLANK(INDIRECT("R6.Voz!D"&amp;SUM(21,17*11,1))),"",INDIRECT("R6.Voz!D"&amp;SUM(21,17*11,1))))</f>
        <v>N/A</v>
      </c>
      <c r="T24" s="213" t="str">
        <f aca="true" t="array" ref="T24:T24">IF($B24="","",IF(ISBLANK(INDIRECT("R6.Voz!D"&amp;SUM(21,17*12,1))),"",INDIRECT("R6.Voz!D"&amp;SUM(21,17*12,1))))</f>
        <v>N/A</v>
      </c>
      <c r="U24" s="213" t="str">
        <f aca="true" t="array" ref="U24:U24">IF($B24="","",IF(ISBLANK(INDIRECT("R6.Voz!D"&amp;SUM(21,17*13,1))),"",INDIRECT("R6.Voz!D"&amp;SUM(21,17*13,1))))</f>
        <v>N/A</v>
      </c>
      <c r="V24" s="213" t="str">
        <f aca="true" t="array" ref="V24:V24">IF($B24="","",IF(ISBLANK(INDIRECT("R6.Voz!D"&amp;SUM(21,17*14,1))),"",INDIRECT("R6.Voz!D"&amp;SUM(21,17*14,1))))</f>
        <v>N/A</v>
      </c>
      <c r="W24" s="213" t="str">
        <f aca="true" t="array" ref="W24:W24">IF($B24="","",IF(ISBLANK(INDIRECT("R6.Voz!D"&amp;SUM(21,17*15,1))),"",INDIRECT("R6.Voz!D"&amp;SUM(21,17*15,1))))</f>
        <v>N/A</v>
      </c>
      <c r="X24" s="213" t="str">
        <f aca="true" t="array" ref="X24:X24">IF($B24="","",IF(ISBLANK(INDIRECT("R6.Voz!D"&amp;SUM(21,17*16,1))),"",INDIRECT("R6.Voz!D"&amp;SUM(21,17*16,1))))</f>
        <v>N/A</v>
      </c>
      <c r="Y24" s="213" t="str">
        <f aca="true" t="array" ref="Y24:Y24">IF($B24="","",IF(ISBLANK(INDIRECT("R6.Voz!D"&amp;SUM(21,17*17,1))),"",INDIRECT("R6.Voz!D"&amp;SUM(21,17*17,1))))</f>
        <v>N/A</v>
      </c>
      <c r="Z24" s="213" t="str">
        <f aca="true" t="array" ref="Z24:Z24">IF($B24="","",IF(ISBLANK(INDIRECT("R6.Voz!D"&amp;SUM(21,17*18,1))),"",INDIRECT("R6.Voz!D"&amp;SUM(21,17*18,1))))</f>
        <v>N/A</v>
      </c>
      <c r="AA24" s="213" t="str">
        <f aca="true" t="array" ref="AA24:AA24">IF($B24="","",IF(ISBLANK(INDIRECT("R7.Video!D"&amp;SUM(21,17*0,1))),"",INDIRECT("R7.Video!D"&amp;SUM(21,17*0,1))))</f>
        <v>N/A</v>
      </c>
      <c r="AB24" s="213" t="str">
        <f aca="true" t="array" ref="AB24:AB24">IF($B24="","",IF(ISBLANK(INDIRECT("R7.Video!D"&amp;SUM(21,17*1,1))),"",INDIRECT("R7.Video!D"&amp;SUM(21,17*1,1))))</f>
        <v>N/A</v>
      </c>
      <c r="AC24" s="213" t="str">
        <f aca="true" t="array" ref="AC24:AC24">IF($B24="","",IF(ISBLANK(INDIRECT("R7.Video!D"&amp;SUM(21,17*2,1))),"",INDIRECT("R7.Video!D"&amp;SUM(21,17*2,1))))</f>
        <v>N/A</v>
      </c>
      <c r="AD24" s="213" t="str">
        <f aca="true" t="array" ref="AD24:AD24">IF($B24="","",IF(ISBLANK(INDIRECT("R7.Video!D"&amp;SUM(21,17*3,1))),"",INDIRECT("R7.Video!D"&amp;SUM(21,17*3,1))))</f>
        <v>N/A</v>
      </c>
      <c r="AE24" s="213" t="str">
        <f aca="true" t="array" ref="AE24:AE24">IF($B24="","",IF(ISBLANK(INDIRECT("R7.Video!D"&amp;SUM(21,17*4,1))),"",INDIRECT("R7.Video!D"&amp;SUM(21,17*4,1))))</f>
        <v>N/A</v>
      </c>
      <c r="AF24" s="213" t="str">
        <f aca="true" t="array" ref="AF24:AF24">IF($B24="","",IF(ISBLANK(INDIRECT("R7.Video!D"&amp;SUM(21,17*5,1))),"",INDIRECT("R7.Video!D"&amp;SUM(21,17*5,1))))</f>
        <v>N/A</v>
      </c>
      <c r="AG24" s="213" t="str">
        <f aca="true" t="array" ref="AG24:AG24">IF($B24="","",IF(ISBLANK(INDIRECT("R7.Video!D"&amp;SUM(21,17*6,1))),"",INDIRECT("R7.Video!D"&amp;SUM(21,17*6,1))))</f>
        <v>N/A</v>
      </c>
      <c r="AH24" s="213" t="str">
        <f aca="true" t="array" ref="AH24:AH24">IF($B24="","",IF(ISBLANK(INDIRECT("R7.Video!D"&amp;SUM(21,17*7,1))),"",INDIRECT("R7.Video!D"&amp;SUM(21,17*7,1))))</f>
        <v>N/A</v>
      </c>
      <c r="AI24" s="213" t="str">
        <f aca="true" t="array" ref="AI24:AI24">IF($B24="","",IF(ISBLANK(INDIRECT("R7.Video!D"&amp;SUM(21,17*8,1))),"",INDIRECT("R7.Video!D"&amp;SUM(21,17*8,1))))</f>
        <v>N/A</v>
      </c>
      <c r="AJ24" s="213" t="str">
        <f aca="true" t="array" ref="AJ24:AJ24">IF($B24="","",IF(ISBLANK(INDIRECT("R9.Web!D"&amp;SUM(21,17*0,1))),"",INDIRECT("R9.Web!D"&amp;SUM(21,17*0,1))))</f>
        <v>Falla</v>
      </c>
      <c r="AK24" s="213" t="str">
        <f aca="true" t="array" ref="AK24:AK24">IF($B24="","",IF(ISBLANK(INDIRECT("R9.Web!D"&amp;SUM(21,17*1,1))),"",INDIRECT("R9.Web!D"&amp;SUM(21,17*1,1))))</f>
        <v>N/A</v>
      </c>
      <c r="AL24" s="213" t="str">
        <f aca="true" t="array" ref="AL24:AL24">IF($B24="","",IF(ISBLANK(INDIRECT("R9.Web!D"&amp;SUM(21,17*2,1))),"",INDIRECT("R9.Web!D"&amp;SUM(21,17*2,1))))</f>
        <v>N/A</v>
      </c>
      <c r="AM24" s="213" t="str">
        <f aca="true" t="array" ref="AM24:AM24">IF($B24="","",IF(ISBLANK(INDIRECT("R9.Web!D"&amp;SUM(21,17*3,1))),"",INDIRECT("R9.Web!D"&amp;SUM(21,17*3,1))))</f>
        <v>N/A</v>
      </c>
      <c r="AN24" s="213" t="str">
        <f aca="true" t="array" ref="AN24:AN24">IF($B24="","",IF(ISBLANK(INDIRECT("R9.Web!D"&amp;SUM(21,17*4,1))),"",INDIRECT("R9.Web!D"&amp;SUM(21,17*4,1))))</f>
        <v>N/A</v>
      </c>
      <c r="AO24" s="213" t="str">
        <f aca="true" t="array" ref="AO24:AO24">IF($B24="","",IF(ISBLANK(INDIRECT("R9.Web!D"&amp;SUM(21,17*5,1))),"",INDIRECT("R9.Web!D"&amp;SUM(21,17*5,1))))</f>
        <v>Pasa</v>
      </c>
      <c r="AP24" s="213" t="str">
        <f aca="true" t="array" ref="AP24:AP24">IF($B24="","",IF(ISBLANK(INDIRECT("R9.Web!D"&amp;SUM(21,17*6,1))),"",INDIRECT("R9.Web!D"&amp;SUM(21,17*6,1))))</f>
        <v>Pasa</v>
      </c>
      <c r="AQ24" s="213" t="str">
        <f aca="true" t="array" ref="AQ24:AQ24">IF($B24="","",IF(ISBLANK(INDIRECT("R9.Web!D"&amp;SUM(21,17*7,1))),"",INDIRECT("R9.Web!D"&amp;SUM(21,17*7,1))))</f>
        <v>N/A</v>
      </c>
      <c r="AR24" s="213" t="str">
        <f aca="true" t="array" ref="AR24:AR24">IF($B24="","",IF(ISBLANK(INDIRECT("R9.Web!D"&amp;SUM(21,17*8,1))),"",INDIRECT("R9.Web!D"&amp;SUM(21,17*8,1))))</f>
        <v>Pasa</v>
      </c>
      <c r="AS24" s="213" t="str">
        <f aca="true" t="array" ref="AS24:AS24">IF($B24="","",IF(ISBLANK(INDIRECT("R9.Web!D"&amp;SUM(21,17*9,1))),"",INDIRECT("R9.Web!D"&amp;SUM(21,17*9,1))))</f>
        <v>Pasa</v>
      </c>
      <c r="AT24" s="213" t="str">
        <f aca="true" t="array" ref="AT24:AT24">IF($B24="","",IF(ISBLANK(INDIRECT("R9.Web!D"&amp;SUM(21,17*10,1))),"",INDIRECT("R9.Web!D"&amp;SUM(21,17*10,1))))</f>
        <v>Pasa</v>
      </c>
      <c r="AU24" s="213" t="str">
        <f aca="true" t="array" ref="AU24:AU24">IF($B24="","",IF(ISBLANK(INDIRECT("R9.Web!D"&amp;SUM(21,17*11,1))),"",INDIRECT("R9.Web!D"&amp;SUM(21,17*11,1))))</f>
        <v>N/A</v>
      </c>
      <c r="AV24" s="213" t="str">
        <f aca="true" t="array" ref="AV24:AV24">IF($B24="","",IF(ISBLANK(INDIRECT("R9.Web!D"&amp;SUM(21,17*12,1))),"",INDIRECT("R9.Web!D"&amp;SUM(21,17*12,1))))</f>
        <v>Pasa</v>
      </c>
      <c r="AW24" s="213" t="str">
        <f aca="true" t="array" ref="AW24:AW24">IF($B24="","",IF(ISBLANK(INDIRECT("R9.Web!D"&amp;SUM(21,17*13,1))),"",INDIRECT("R9.Web!D"&amp;SUM(21,17*13,1))))</f>
        <v>Pasa</v>
      </c>
      <c r="AX24" s="213" t="str">
        <f aca="true" t="array" ref="AX24:AX24">IF($B24="","",IF(ISBLANK(INDIRECT("R9.Web!D"&amp;SUM(21,17*14,1))),"",INDIRECT("R9.Web!D"&amp;SUM(21,17*14,1))))</f>
        <v>N/A</v>
      </c>
      <c r="AY24" s="213" t="str">
        <f aca="true" t="array" ref="AY24:AY24">IF($B24="","",IF(ISBLANK(INDIRECT("R9.Web!D"&amp;SUM(21,17*15,1))),"",INDIRECT("R9.Web!D"&amp;SUM(21,17*15,1))))</f>
        <v>Pasa</v>
      </c>
      <c r="AZ24" s="213" t="str">
        <f aca="true" t="array" ref="AZ24:AZ24">IF($B24="","",IF(ISBLANK(INDIRECT("R9.Web!D"&amp;SUM(21,17*16,1))),"",INDIRECT("R9.Web!D"&amp;SUM(21,17*16,1))))</f>
        <v>Pasa</v>
      </c>
      <c r="BA24" s="213" t="str">
        <f aca="true" t="array" ref="BA24:BA24">IF($B24="","",IF(ISBLANK(INDIRECT("R9.Web!D"&amp;SUM(21,17*17,1))),"",INDIRECT("R9.Web!D"&amp;SUM(21,17*17,1))))</f>
        <v>Pasa</v>
      </c>
      <c r="BB24" s="213" t="str">
        <f aca="true" t="array" ref="BB24:BB24">IF($B24="","",IF(ISBLANK(INDIRECT("R9.Web!D"&amp;SUM(21,17*18,1))),"",INDIRECT("R9.Web!D"&amp;SUM(21,17*18,1))))</f>
        <v>N/A</v>
      </c>
      <c r="BC24" s="213" t="str">
        <f aca="true" t="array" ref="BC24:BC24">IF($B24="","",IF(ISBLANK(INDIRECT("R9.Web!D"&amp;SUM(21,17*19,1))),"",INDIRECT("R9.Web!D"&amp;SUM(21,17*19,1))))</f>
        <v>Pasa</v>
      </c>
      <c r="BD24" s="213" t="str">
        <f aca="true" t="array" ref="BD24:BD24">IF($B24="","",IF(ISBLANK(INDIRECT("R9.Web!D"&amp;SUM(21,17*20,1))),"",INDIRECT("R9.Web!D"&amp;SUM(21,17*20,1))))</f>
        <v>Pasa</v>
      </c>
      <c r="BE24" s="213" t="str">
        <f aca="true" t="array" ref="BE24:BE24">IF($B24="","",IF(ISBLANK(INDIRECT("R9.Web!D"&amp;SUM(21,17*21,1))),"",INDIRECT("R9.Web!D"&amp;SUM(21,17*21,1))))</f>
        <v>N/A</v>
      </c>
      <c r="BF24" s="213" t="str">
        <f aca="true" t="array" ref="BF24:BF24">IF($B24="","",IF(ISBLANK(INDIRECT("R9.Web!D"&amp;SUM(21,17*22,1))),"",INDIRECT("R9.Web!D"&amp;SUM(21,17*22,1))))</f>
        <v>N/A</v>
      </c>
      <c r="BG24" s="213" t="str">
        <f aca="true" t="array" ref="BG24:BG24">IF($B24="","",IF(ISBLANK(INDIRECT("R9.Web!D"&amp;SUM(21,17*23,1))),"",INDIRECT("R9.Web!D"&amp;SUM(21,17*23,1))))</f>
        <v>N/A</v>
      </c>
      <c r="BH24" s="213" t="str">
        <f aca="true" t="array" ref="BH24:BH24">IF($B24="","",IF(ISBLANK(INDIRECT("R9.Web!D"&amp;SUM(21,17*24,1))),"",INDIRECT("R9.Web!D"&amp;SUM(21,17*24,1))))</f>
        <v>N/A</v>
      </c>
      <c r="BI24" s="213" t="str">
        <f aca="true" t="array" ref="BI24:BI24">IF($B24="","",IF(ISBLANK(INDIRECT("R9.Web!D"&amp;SUM(21,17*25,1))),"",INDIRECT("R9.Web!D"&amp;SUM(21,17*25,1))))</f>
        <v>Falla</v>
      </c>
      <c r="BJ24" s="213" t="str">
        <f aca="true" t="array" ref="BJ24:BJ24">IF($B24="","",IF(ISBLANK(INDIRECT("R9.Web!D"&amp;SUM(21,17*26,1))),"",INDIRECT("R9.Web!D"&amp;SUM(21,17*26,1))))</f>
        <v>Pasa</v>
      </c>
      <c r="BK24" s="213" t="str">
        <f aca="true" t="array" ref="BK24:BK24">IF($B24="","",IF(ISBLANK(INDIRECT("R9.Web!D"&amp;SUM(21,17*27,1))),"",INDIRECT("R9.Web!D"&amp;SUM(21,17*27,1))))</f>
        <v>Pasa</v>
      </c>
      <c r="BL24" s="213" t="str">
        <f aca="true" t="array" ref="BL24:BL24">IF($B24="","",IF(ISBLANK(INDIRECT("R9.Web!D"&amp;SUM(21,17*28,1))),"",INDIRECT("R9.Web!D"&amp;SUM(21,17*28,1))))</f>
        <v>Falla</v>
      </c>
      <c r="BM24" s="213" t="str">
        <f aca="true" t="array" ref="BM24:BM24">IF($B24="","",IF(ISBLANK(INDIRECT("R9.Web!D"&amp;SUM(21,17*29,1))),"",INDIRECT("R9.Web!D"&amp;SUM(21,17*29,1))))</f>
        <v>Pasa</v>
      </c>
      <c r="BN24" s="213" t="str">
        <f aca="true" t="array" ref="BN24:BN24">IF($B24="","",IF(ISBLANK(INDIRECT("R9.Web!D"&amp;SUM(21,17*30,1))),"",INDIRECT("R9.Web!D"&amp;SUM(21,17*30,1))))</f>
        <v>Pasa</v>
      </c>
      <c r="BO24" s="213" t="str">
        <f aca="true" t="array" ref="BO24:BO24">IF($B24="","",IF(ISBLANK(INDIRECT("R9.Web!D"&amp;SUM(21,17*31,1))),"",INDIRECT("R9.Web!D"&amp;SUM(21,17*31,1))))</f>
        <v>Pasa</v>
      </c>
      <c r="BP24" s="213" t="str">
        <f aca="true" t="array" ref="BP24:BP24">IF($B24="","",IF(ISBLANK(INDIRECT("R9.Web!D"&amp;SUM(21,17*32,1))),"",INDIRECT("R9.Web!D"&amp;SUM(21,17*32,1))))</f>
        <v>N/A</v>
      </c>
      <c r="BQ24" s="213" t="str">
        <f aca="true" t="array" ref="BQ24:BQ24">IF($B24="","",IF(ISBLANK(INDIRECT("R9.Web!D"&amp;SUM(21,17*33,1))),"",INDIRECT("R9.Web!D"&amp;SUM(21,17*33,1))))</f>
        <v>N/A</v>
      </c>
      <c r="BR24" s="213" t="str">
        <f aca="true" t="array" ref="BR24:BR24">IF($B24="","",IF(ISBLANK(INDIRECT("R9.Web!D"&amp;SUM(21,17*34,1))),"",INDIRECT("R9.Web!D"&amp;SUM(21,17*34,1))))</f>
        <v>Pasa</v>
      </c>
      <c r="BS24" s="213" t="str">
        <f aca="true" t="array" ref="BS24:BS24">IF($B24="","",IF(ISBLANK(INDIRECT("R9.Web!D"&amp;SUM(21,17*35,1))),"",INDIRECT("R9.Web!D"&amp;SUM(21,17*35,1))))</f>
        <v>N/A</v>
      </c>
      <c r="BT24" s="213" t="str">
        <f aca="true" t="array" ref="BT24:BT24">IF($B24="","",IF(ISBLANK(INDIRECT("R9.Web!D"&amp;SUM(21,17*36,1))),"",INDIRECT("R9.Web!D"&amp;SUM(21,17*36,1))))</f>
        <v>Pasa</v>
      </c>
      <c r="BU24" s="213" t="str">
        <f aca="true" t="array" ref="BU24:BU24">IF($B24="","",IF(ISBLANK(INDIRECT("R9.Web!D"&amp;SUM(21,17*37,1))),"",INDIRECT("R9.Web!D"&amp;SUM(21,17*37,1))))</f>
        <v>Falla</v>
      </c>
      <c r="BV24" s="213" t="str">
        <f aca="true" t="array" ref="BV24:BV24">IF($B24="","",IF(ISBLANK(INDIRECT("R9.Web!D"&amp;SUM(21,17*38,1))),"",INDIRECT("R9.Web!D"&amp;SUM(21,17*38,1))))</f>
        <v>Pasa</v>
      </c>
      <c r="BW24" s="213" t="str">
        <f aca="true" t="array" ref="BW24:BW24">IF($B24="","",IF(ISBLANK(INDIRECT("R9.Web!D"&amp;SUM(21,17*39,1))),"",INDIRECT("R9.Web!D"&amp;SUM(21,17*39,1))))</f>
        <v>Pasa</v>
      </c>
      <c r="BX24" s="213" t="str">
        <f aca="true" t="array" ref="BX24:BX24">IF($B24="","",IF(ISBLANK(INDIRECT("R9.Web!D"&amp;SUM(21,17*40,1))),"",INDIRECT("R9.Web!D"&amp;SUM(21,17*40,1))))</f>
        <v>Pasa</v>
      </c>
      <c r="BY24" s="213" t="str">
        <f aca="true" t="array" ref="BY24:BY24">IF($B24="","",IF(ISBLANK(INDIRECT("R9.Web!D"&amp;SUM(21,17*41,1))),"",INDIRECT("R9.Web!D"&amp;SUM(21,17*41,1))))</f>
        <v>Pasa</v>
      </c>
      <c r="BZ24" s="213" t="str">
        <f aca="true" t="array" ref="BZ24:BZ24">IF($B24="","",IF(ISBLANK(INDIRECT("R9.Web!D"&amp;SUM(21,17*42,1))),"",INDIRECT("R9.Web!D"&amp;SUM(21,17*42,1))))</f>
        <v>N/A</v>
      </c>
      <c r="CA24" s="213" t="str">
        <f aca="true" t="array" ref="CA24:CA24">IF($B24="","",IF(ISBLANK(INDIRECT("R9.Web!D"&amp;SUM(21,17*43,1))),"",INDIRECT("R9.Web!D"&amp;SUM(21,17*43,1))))</f>
        <v>Pasa</v>
      </c>
      <c r="CB24" s="213" t="str">
        <f aca="true" t="array" ref="CB24:CB24">IF($B24="","",IF(ISBLANK(INDIRECT("R9.Web!D"&amp;SUM(21,17*44,1))),"",INDIRECT("R9.Web!D"&amp;SUM(21,17*44,1))))</f>
        <v>N/A</v>
      </c>
      <c r="CC24" s="213" t="str">
        <f aca="true" t="array" ref="CC24:CC24">IF($B24="","",IF(ISBLANK(INDIRECT("R9.Web!D"&amp;SUM(21,17*45,1))),"",INDIRECT("R9.Web!D"&amp;SUM(21,17*45,1))))</f>
        <v>N/A</v>
      </c>
      <c r="CD24" s="213" t="str">
        <f aca="true" t="array" ref="CD24:CD24">IF($B24="","",IF(ISBLANK(INDIRECT("R9.Web!D"&amp;SUM(21,17*46,1))),"",INDIRECT("R9.Web!D"&amp;SUM(21,17*46,1))))</f>
        <v>Pasa</v>
      </c>
      <c r="CE24" s="213" t="str">
        <f aca="true" t="array" ref="CE24:CE24">IF($B24="","",IF(ISBLANK(INDIRECT("R9.Web!D"&amp;SUM(21,17*47,1))),"",INDIRECT("R9.Web!D"&amp;SUM(21,17*47,1))))</f>
        <v>Falla</v>
      </c>
      <c r="CF24" s="213" t="str">
        <f aca="true" t="array" ref="CF24:CF24">IF($B24="","",IF(ISBLANK(INDIRECT("R9.Web!D"&amp;SUM(21,17*48,1))),"",INDIRECT("R9.Web!D"&amp;SUM(21,17*48,1))))</f>
        <v>N/A</v>
      </c>
      <c r="CG24" s="213" t="str">
        <f aca="true" t="array" ref="CG24:CG24">IF($B24="","",IF(ISBLANK(INDIRECT("R9.Web!D"&amp;SUM(21,17*49,1))),"",INDIRECT("R9.Web!D"&amp;SUM(21,17*49,1))))</f>
        <v>Falla</v>
      </c>
      <c r="CH24" s="213" t="str">
        <f aca="true" t="array" ref="CH24:CH24">IF($B24="","",IF(ISBLANK(INDIRECT("R11.Software!D"&amp;SUM(21,17*0,1))),"",INDIRECT("R11.Software!D"&amp;SUM(21,17*0,1))))</f>
        <v>N/A</v>
      </c>
      <c r="CI24" s="213" t="str">
        <f aca="true" t="array" ref="CI24:CI24">IF($B24="","",IF(ISBLANK(INDIRECT("R11.Software!D"&amp;SUM(21,17*1,1))),"",INDIRECT("R11.Software!D"&amp;SUM(21,17*1,1))))</f>
        <v>N/A</v>
      </c>
      <c r="CJ24" s="213" t="str">
        <f aca="true" t="array" ref="CJ24:CJ24">IF($B24="","",IF(ISBLANK(INDIRECT("R11.Software!D"&amp;SUM(21,17*2,1))),"",INDIRECT("R11.Software!D"&amp;SUM(21,17*2,1))))</f>
        <v>N/A</v>
      </c>
      <c r="CK24" s="213" t="str">
        <f aca="true" t="array" ref="CK24:CK24">IF($B24="","",IF(ISBLANK(INDIRECT("R11.Software!D"&amp;SUM(21,17*3,1))),"",INDIRECT("R11.Software!D"&amp;SUM(21,17*3,1))))</f>
        <v>N/A</v>
      </c>
      <c r="CL24" s="213" t="str">
        <f aca="true" t="array" ref="CL24:CL24">IF($B24="","",IF(ISBLANK(INDIRECT("R11.Software!D"&amp;SUM(21,17*4,1))),"",INDIRECT("R11.Software!D"&amp;SUM(21,17*4,1))))</f>
        <v>N/A</v>
      </c>
      <c r="CM24" s="213" t="str">
        <f aca="true" t="array" ref="CM24:CM24">IF($B24="","",IF(ISBLANK(INDIRECT("R11.Software!D"&amp;SUM(21,17*5,1))),"",INDIRECT("R11.Software!D"&amp;SUM(21,17*5,1))))</f>
        <v>N/A</v>
      </c>
      <c r="CN24" s="213" t="str">
        <f aca="true" t="array" ref="CN24:CN24">IF($B24="","",IF(ISBLANK(INDIRECT("R12.ServiciosApoyo!D"&amp;SUM(21,17*0,1))),"",INDIRECT("R12.ServiciosApoyo!D"&amp;SUM(21,17*0,1))))</f>
        <v>N/A</v>
      </c>
      <c r="CO24" s="213" t="str">
        <f aca="true" t="array" ref="CO24:CO24">IF($B24="","",IF(ISBLANK(INDIRECT("R12.ServiciosApoyo!D"&amp;SUM(21,17*1,1))),"",INDIRECT("R12.ServiciosApoyo!D"&amp;SUM(21,17*1,1))))</f>
        <v>N/A</v>
      </c>
      <c r="CP24" s="213" t="str">
        <f aca="true" t="array" ref="CP24:CP24">IF($B24="","",IF(ISBLANK(INDIRECT("R12.ServiciosApoyo!D"&amp;SUM(21,17*2,1))),"",INDIRECT("R12.ServiciosApoyo!D"&amp;SUM(21,17*2,1))))</f>
        <v>Falla</v>
      </c>
      <c r="CQ24" s="213" t="str">
        <f aca="true" t="array" ref="CQ24:CQ24">IF($B24="","",IF(ISBLANK(INDIRECT("R12.ServiciosApoyo!D"&amp;SUM(21,17*3,1))),"",INDIRECT("R12.ServiciosApoyo!D"&amp;SUM(21,17*3,1))))</f>
        <v>Pasa</v>
      </c>
      <c r="CR24" s="213" t="str">
        <f aca="true" t="array" ref="CR24:CR24">IF($B24="","",IF(ISBLANK(INDIRECT("R12.ServiciosApoyo!D"&amp;SUM(21,17*4,1))),"",INDIRECT("R12.ServiciosApoyo!D"&amp;SUM(21,17*4,1))))</f>
        <v>N/A</v>
      </c>
      <c r="CU24" s="215"/>
    </row>
    <row r="25" customFormat="false" ht="20.25" hidden="false" customHeight="true" outlineLevel="0" collapsed="false">
      <c r="B25" s="110" t="n">
        <f aca="false" t="array" ref="B25:B25">IFERROR(INDEX('03.Muestra'!$B$8:$B$17,SMALL(IF("Página Web"='03.Muestra'!$D$8:$D$17,ROW('03.Muestra'!$B$8:$B$17)-MIN(ROW('03.Muestra'!$D$8:$D$17))+1,""),ROW()-19)),"")</f>
        <v>6</v>
      </c>
      <c r="C25" s="211" t="str">
        <f aca="false" t="array" ref="C25:C25">IFERROR(INDEX('03.Muestra'!$C$8:$C$17,SMALL(IF("Página Web"='03.Muestra'!$D$8:$D$17,ROW('03.Muestra'!$C$8:$C$17)-MIN(ROW('03.Muestra'!$D$8:$D$17))+1,""),ROW()-19)),"")</f>
        <v>Informe de accesibilidad</v>
      </c>
      <c r="D25" s="212" t="str">
        <f aca="false" t="array" ref="D25:D25">IFERROR(INDEX('03.Muestra'!$F$8:$F$17,SMALL(IF("Página Web"='03.Muestra'!$D$8:$D$17,ROW('03.Muestra'!$F$8:$F$17)-MIN(ROW('03.Muestra'!$D$8:$D$17))+1,""),ROW()-19)),"")</f>
        <v>https://institutodelpelo.com/informe-de-accesibilidad/</v>
      </c>
      <c r="E25" s="213" t="str">
        <f aca="true" t="array" ref="E25:E25">IF($B25="","",IF(ISBLANK(INDIRECT("R5.Genéricos!D"&amp;SUM(21,17*0,1))),"",INDIRECT("R5.Genéricos!D"&amp;SUM(21,17*0,1))))</f>
        <v>N/A</v>
      </c>
      <c r="F25" s="213" t="str">
        <f aca="true" t="array" ref="F25:F25">IF($B25="","",IF(ISBLANK(INDIRECT("R5.Genéricos!D"&amp;SUM(21,17*1,6))),"",INDIRECT("R5.Genéricos!D"&amp;SUM(21,17*1,6))))</f>
        <v/>
      </c>
      <c r="G25" s="213" t="str">
        <f aca="true" t="array" ref="G25:G25">IF($B25="","",IF(ISBLANK(INDIRECT("R5.Genéricos!D"&amp;SUM(21,17*2,1))),"",INDIRECT("R5.Genéricos!D"&amp;SUM(21,17*2,1))))</f>
        <v>N/A</v>
      </c>
      <c r="H25" s="213" t="str">
        <f aca="true" t="array" ref="H25:H25">IF($B25="","",IF(ISBLANK(INDIRECT("R6.Voz!D"&amp;SUM(21,17*0,1))),"",INDIRECT("R6.Voz!D"&amp;SUM(21,17*0,1))))</f>
        <v>N/A</v>
      </c>
      <c r="I25" s="213" t="str">
        <f aca="true" t="array" ref="I25:I25">IF($B25="","",IF(ISBLANK(INDIRECT("R6.Voz!D"&amp;SUM(21,17*1,1))),"",INDIRECT("R6.Voz!D"&amp;SUM(21,17*1,1))))</f>
        <v>N/A</v>
      </c>
      <c r="J25" s="213" t="str">
        <f aca="true" t="array" ref="J25:J25">IF($B25="","",IF(ISBLANK(INDIRECT("R6.Voz!D"&amp;SUM(21,17*2,1))),"",INDIRECT("R6.Voz!D"&amp;SUM(21,17*2,1))))</f>
        <v>N/A</v>
      </c>
      <c r="K25" s="213" t="str">
        <f aca="true" t="array" ref="K25:K25">IF($B25="","",IF(ISBLANK(INDIRECT("R6.Voz!D"&amp;SUM(21,17*3,1))),"",INDIRECT("R6.Voz!D"&amp;SUM(21,17*3,1))))</f>
        <v>N/A</v>
      </c>
      <c r="L25" s="213" t="str">
        <f aca="true" t="array" ref="L25:L25">IF($B25="","",IF(ISBLANK(INDIRECT("R6.Voz!D"&amp;SUM(21,17*4,1))),"",INDIRECT("R6.Voz!D"&amp;SUM(21,17*4,1))))</f>
        <v>N/A</v>
      </c>
      <c r="M25" s="213" t="str">
        <f aca="true" t="array" ref="M25:M25">IF($B25="","",IF(ISBLANK(INDIRECT("R6.Voz!D"&amp;SUM(21,17*5,1))),"",INDIRECT("R6.Voz!D"&amp;SUM(21,17*5,1))))</f>
        <v>N/A</v>
      </c>
      <c r="N25" s="213" t="str">
        <f aca="true" t="array" ref="N25:N25">IF($B25="","",IF(ISBLANK(INDIRECT("R6.Voz!D"&amp;SUM(21,17*6,1))),"",INDIRECT("R6.Voz!D"&amp;SUM(21,17*6,1))))</f>
        <v>N/A</v>
      </c>
      <c r="O25" s="213" t="str">
        <f aca="true" t="array" ref="O25:O25">IF($B25="","",IF(ISBLANK(INDIRECT("R6.Voz!D"&amp;SUM(21,17*7,1))),"",INDIRECT("R6.Voz!D"&amp;SUM(21,17*7,1))))</f>
        <v>N/A</v>
      </c>
      <c r="P25" s="213" t="str">
        <f aca="true" t="array" ref="P25:P25">IF($B25="","",IF(ISBLANK(INDIRECT("R6.Voz!D"&amp;SUM(21,17*8,1))),"",INDIRECT("R6.Voz!D"&amp;SUM(21,17*8,1))))</f>
        <v>N/A</v>
      </c>
      <c r="Q25" s="213" t="str">
        <f aca="true" t="array" ref="Q25:Q25">IF($B25="","",IF(ISBLANK(INDIRECT("R6.Voz!D"&amp;SUM(21,17*9,1))),"",INDIRECT("R6.Voz!D"&amp;SUM(21,17*9,1))))</f>
        <v>N/A</v>
      </c>
      <c r="R25" s="213" t="str">
        <f aca="true" t="array" ref="R25:R25">IF($B25="","",IF(ISBLANK(INDIRECT("R6.Voz!D"&amp;SUM(21,17*10,1))),"",INDIRECT("R6.Voz!D"&amp;SUM(21,17*10,1))))</f>
        <v>N/A</v>
      </c>
      <c r="S25" s="213" t="str">
        <f aca="true" t="array" ref="S25:S25">IF($B25="","",IF(ISBLANK(INDIRECT("R6.Voz!D"&amp;SUM(21,17*11,1))),"",INDIRECT("R6.Voz!D"&amp;SUM(21,17*11,1))))</f>
        <v>N/A</v>
      </c>
      <c r="T25" s="213" t="str">
        <f aca="true" t="array" ref="T25:T25">IF($B25="","",IF(ISBLANK(INDIRECT("R6.Voz!D"&amp;SUM(21,17*12,1))),"",INDIRECT("R6.Voz!D"&amp;SUM(21,17*12,1))))</f>
        <v>N/A</v>
      </c>
      <c r="U25" s="213" t="str">
        <f aca="true" t="array" ref="U25:U25">IF($B25="","",IF(ISBLANK(INDIRECT("R6.Voz!D"&amp;SUM(21,17*13,1))),"",INDIRECT("R6.Voz!D"&amp;SUM(21,17*13,1))))</f>
        <v>N/A</v>
      </c>
      <c r="V25" s="213" t="str">
        <f aca="true" t="array" ref="V25:V25">IF($B25="","",IF(ISBLANK(INDIRECT("R6.Voz!D"&amp;SUM(21,17*14,1))),"",INDIRECT("R6.Voz!D"&amp;SUM(21,17*14,1))))</f>
        <v>N/A</v>
      </c>
      <c r="W25" s="213" t="str">
        <f aca="true" t="array" ref="W25:W25">IF($B25="","",IF(ISBLANK(INDIRECT("R6.Voz!D"&amp;SUM(21,17*15,1))),"",INDIRECT("R6.Voz!D"&amp;SUM(21,17*15,1))))</f>
        <v>N/A</v>
      </c>
      <c r="X25" s="213" t="str">
        <f aca="true" t="array" ref="X25:X25">IF($B25="","",IF(ISBLANK(INDIRECT("R6.Voz!D"&amp;SUM(21,17*16,1))),"",INDIRECT("R6.Voz!D"&amp;SUM(21,17*16,1))))</f>
        <v>N/A</v>
      </c>
      <c r="Y25" s="213" t="str">
        <f aca="true" t="array" ref="Y25:Y25">IF($B25="","",IF(ISBLANK(INDIRECT("R6.Voz!D"&amp;SUM(21,17*17,1))),"",INDIRECT("R6.Voz!D"&amp;SUM(21,17*17,1))))</f>
        <v>N/A</v>
      </c>
      <c r="Z25" s="213" t="str">
        <f aca="true" t="array" ref="Z25:Z25">IF($B25="","",IF(ISBLANK(INDIRECT("R6.Voz!D"&amp;SUM(21,17*18,1))),"",INDIRECT("R6.Voz!D"&amp;SUM(21,17*18,1))))</f>
        <v>N/A</v>
      </c>
      <c r="AA25" s="213" t="str">
        <f aca="true" t="array" ref="AA25:AA25">IF($B25="","",IF(ISBLANK(INDIRECT("R7.Video!D"&amp;SUM(21,17*0,1))),"",INDIRECT("R7.Video!D"&amp;SUM(21,17*0,1))))</f>
        <v>N/A</v>
      </c>
      <c r="AB25" s="213" t="str">
        <f aca="true" t="array" ref="AB25:AB25">IF($B25="","",IF(ISBLANK(INDIRECT("R7.Video!D"&amp;SUM(21,17*1,1))),"",INDIRECT("R7.Video!D"&amp;SUM(21,17*1,1))))</f>
        <v>N/A</v>
      </c>
      <c r="AC25" s="213" t="str">
        <f aca="true" t="array" ref="AC25:AC25">IF($B25="","",IF(ISBLANK(INDIRECT("R7.Video!D"&amp;SUM(21,17*2,1))),"",INDIRECT("R7.Video!D"&amp;SUM(21,17*2,1))))</f>
        <v>N/A</v>
      </c>
      <c r="AD25" s="213" t="str">
        <f aca="true" t="array" ref="AD25:AD25">IF($B25="","",IF(ISBLANK(INDIRECT("R7.Video!D"&amp;SUM(21,17*3,1))),"",INDIRECT("R7.Video!D"&amp;SUM(21,17*3,1))))</f>
        <v>N/A</v>
      </c>
      <c r="AE25" s="213" t="str">
        <f aca="true" t="array" ref="AE25:AE25">IF($B25="","",IF(ISBLANK(INDIRECT("R7.Video!D"&amp;SUM(21,17*4,1))),"",INDIRECT("R7.Video!D"&amp;SUM(21,17*4,1))))</f>
        <v>N/A</v>
      </c>
      <c r="AF25" s="213" t="str">
        <f aca="true" t="array" ref="AF25:AF25">IF($B25="","",IF(ISBLANK(INDIRECT("R7.Video!D"&amp;SUM(21,17*5,1))),"",INDIRECT("R7.Video!D"&amp;SUM(21,17*5,1))))</f>
        <v>N/A</v>
      </c>
      <c r="AG25" s="213" t="str">
        <f aca="true" t="array" ref="AG25:AG25">IF($B25="","",IF(ISBLANK(INDIRECT("R7.Video!D"&amp;SUM(21,17*6,1))),"",INDIRECT("R7.Video!D"&amp;SUM(21,17*6,1))))</f>
        <v>N/A</v>
      </c>
      <c r="AH25" s="213" t="str">
        <f aca="true" t="array" ref="AH25:AH25">IF($B25="","",IF(ISBLANK(INDIRECT("R7.Video!D"&amp;SUM(21,17*7,1))),"",INDIRECT("R7.Video!D"&amp;SUM(21,17*7,1))))</f>
        <v>N/A</v>
      </c>
      <c r="AI25" s="213" t="str">
        <f aca="true" t="array" ref="AI25:AI25">IF($B25="","",IF(ISBLANK(INDIRECT("R7.Video!D"&amp;SUM(21,17*8,1))),"",INDIRECT("R7.Video!D"&amp;SUM(21,17*8,1))))</f>
        <v>N/A</v>
      </c>
      <c r="AJ25" s="213" t="str">
        <f aca="true" t="array" ref="AJ25:AJ25">IF($B25="","",IF(ISBLANK(INDIRECT("R9.Web!D"&amp;SUM(21,17*0,1))),"",INDIRECT("R9.Web!D"&amp;SUM(21,17*0,1))))</f>
        <v>Falla</v>
      </c>
      <c r="AK25" s="213" t="str">
        <f aca="true" t="array" ref="AK25:AK25">IF($B25="","",IF(ISBLANK(INDIRECT("R9.Web!D"&amp;SUM(21,17*1,1))),"",INDIRECT("R9.Web!D"&amp;SUM(21,17*1,1))))</f>
        <v>N/A</v>
      </c>
      <c r="AL25" s="213" t="str">
        <f aca="true" t="array" ref="AL25:AL25">IF($B25="","",IF(ISBLANK(INDIRECT("R9.Web!D"&amp;SUM(21,17*2,1))),"",INDIRECT("R9.Web!D"&amp;SUM(21,17*2,1))))</f>
        <v>N/A</v>
      </c>
      <c r="AM25" s="213" t="str">
        <f aca="true" t="array" ref="AM25:AM25">IF($B25="","",IF(ISBLANK(INDIRECT("R9.Web!D"&amp;SUM(21,17*3,1))),"",INDIRECT("R9.Web!D"&amp;SUM(21,17*3,1))))</f>
        <v>N/A</v>
      </c>
      <c r="AN25" s="213" t="str">
        <f aca="true" t="array" ref="AN25:AN25">IF($B25="","",IF(ISBLANK(INDIRECT("R9.Web!D"&amp;SUM(21,17*4,1))),"",INDIRECT("R9.Web!D"&amp;SUM(21,17*4,1))))</f>
        <v>N/A</v>
      </c>
      <c r="AO25" s="213" t="str">
        <f aca="true" t="array" ref="AO25:AO25">IF($B25="","",IF(ISBLANK(INDIRECT("R9.Web!D"&amp;SUM(21,17*5,1))),"",INDIRECT("R9.Web!D"&amp;SUM(21,17*5,1))))</f>
        <v>Pasa</v>
      </c>
      <c r="AP25" s="213" t="str">
        <f aca="true" t="array" ref="AP25:AP25">IF($B25="","",IF(ISBLANK(INDIRECT("R9.Web!D"&amp;SUM(21,17*6,1))),"",INDIRECT("R9.Web!D"&amp;SUM(21,17*6,1))))</f>
        <v>Pasa</v>
      </c>
      <c r="AQ25" s="213" t="str">
        <f aca="true" t="array" ref="AQ25:AQ25">IF($B25="","",IF(ISBLANK(INDIRECT("R9.Web!D"&amp;SUM(21,17*7,1))),"",INDIRECT("R9.Web!D"&amp;SUM(21,17*7,1))))</f>
        <v>N/A</v>
      </c>
      <c r="AR25" s="213" t="str">
        <f aca="true" t="array" ref="AR25:AR25">IF($B25="","",IF(ISBLANK(INDIRECT("R9.Web!D"&amp;SUM(21,17*8,1))),"",INDIRECT("R9.Web!D"&amp;SUM(21,17*8,1))))</f>
        <v>Pasa</v>
      </c>
      <c r="AS25" s="213" t="str">
        <f aca="true" t="array" ref="AS25:AS25">IF($B25="","",IF(ISBLANK(INDIRECT("R9.Web!D"&amp;SUM(21,17*9,1))),"",INDIRECT("R9.Web!D"&amp;SUM(21,17*9,1))))</f>
        <v>Pasa</v>
      </c>
      <c r="AT25" s="213" t="str">
        <f aca="true" t="array" ref="AT25:AT25">IF($B25="","",IF(ISBLANK(INDIRECT("R9.Web!D"&amp;SUM(21,17*10,1))),"",INDIRECT("R9.Web!D"&amp;SUM(21,17*10,1))))</f>
        <v>Pasa</v>
      </c>
      <c r="AU25" s="213" t="str">
        <f aca="true" t="array" ref="AU25:AU25">IF($B25="","",IF(ISBLANK(INDIRECT("R9.Web!D"&amp;SUM(21,17*11,1))),"",INDIRECT("R9.Web!D"&amp;SUM(21,17*11,1))))</f>
        <v>N/A</v>
      </c>
      <c r="AV25" s="213" t="str">
        <f aca="true" t="array" ref="AV25:AV25">IF($B25="","",IF(ISBLANK(INDIRECT("R9.Web!D"&amp;SUM(21,17*12,1))),"",INDIRECT("R9.Web!D"&amp;SUM(21,17*12,1))))</f>
        <v>Pasa</v>
      </c>
      <c r="AW25" s="213" t="str">
        <f aca="true" t="array" ref="AW25:AW25">IF($B25="","",IF(ISBLANK(INDIRECT("R9.Web!D"&amp;SUM(21,17*13,1))),"",INDIRECT("R9.Web!D"&amp;SUM(21,17*13,1))))</f>
        <v>Pasa</v>
      </c>
      <c r="AX25" s="213" t="str">
        <f aca="true" t="array" ref="AX25:AX25">IF($B25="","",IF(ISBLANK(INDIRECT("R9.Web!D"&amp;SUM(21,17*14,1))),"",INDIRECT("R9.Web!D"&amp;SUM(21,17*14,1))))</f>
        <v>N/A</v>
      </c>
      <c r="AY25" s="213" t="str">
        <f aca="true" t="array" ref="AY25:AY25">IF($B25="","",IF(ISBLANK(INDIRECT("R9.Web!D"&amp;SUM(21,17*15,1))),"",INDIRECT("R9.Web!D"&amp;SUM(21,17*15,1))))</f>
        <v>Pasa</v>
      </c>
      <c r="AZ25" s="213" t="str">
        <f aca="true" t="array" ref="AZ25:AZ25">IF($B25="","",IF(ISBLANK(INDIRECT("R9.Web!D"&amp;SUM(21,17*16,1))),"",INDIRECT("R9.Web!D"&amp;SUM(21,17*16,1))))</f>
        <v>Pasa</v>
      </c>
      <c r="BA25" s="213" t="str">
        <f aca="true" t="array" ref="BA25:BA25">IF($B25="","",IF(ISBLANK(INDIRECT("R9.Web!D"&amp;SUM(21,17*17,1))),"",INDIRECT("R9.Web!D"&amp;SUM(21,17*17,1))))</f>
        <v>Pasa</v>
      </c>
      <c r="BB25" s="213" t="str">
        <f aca="true" t="array" ref="BB25:BB25">IF($B25="","",IF(ISBLANK(INDIRECT("R9.Web!D"&amp;SUM(21,17*18,1))),"",INDIRECT("R9.Web!D"&amp;SUM(21,17*18,1))))</f>
        <v>N/A</v>
      </c>
      <c r="BC25" s="213" t="str">
        <f aca="true" t="array" ref="BC25:BC25">IF($B25="","",IF(ISBLANK(INDIRECT("R9.Web!D"&amp;SUM(21,17*19,1))),"",INDIRECT("R9.Web!D"&amp;SUM(21,17*19,1))))</f>
        <v>Pasa</v>
      </c>
      <c r="BD25" s="213" t="str">
        <f aca="true" t="array" ref="BD25:BD25">IF($B25="","",IF(ISBLANK(INDIRECT("R9.Web!D"&amp;SUM(21,17*20,1))),"",INDIRECT("R9.Web!D"&amp;SUM(21,17*20,1))))</f>
        <v>Pasa</v>
      </c>
      <c r="BE25" s="213" t="str">
        <f aca="true" t="array" ref="BE25:BE25">IF($B25="","",IF(ISBLANK(INDIRECT("R9.Web!D"&amp;SUM(21,17*21,1))),"",INDIRECT("R9.Web!D"&amp;SUM(21,17*21,1))))</f>
        <v>N/A</v>
      </c>
      <c r="BF25" s="213" t="str">
        <f aca="true" t="array" ref="BF25:BF25">IF($B25="","",IF(ISBLANK(INDIRECT("R9.Web!D"&amp;SUM(21,17*22,1))),"",INDIRECT("R9.Web!D"&amp;SUM(21,17*22,1))))</f>
        <v>N/A</v>
      </c>
      <c r="BG25" s="213" t="str">
        <f aca="true" t="array" ref="BG25:BG25">IF($B25="","",IF(ISBLANK(INDIRECT("R9.Web!D"&amp;SUM(21,17*23,1))),"",INDIRECT("R9.Web!D"&amp;SUM(21,17*23,1))))</f>
        <v>N/A</v>
      </c>
      <c r="BH25" s="213" t="str">
        <f aca="true" t="array" ref="BH25:BH25">IF($B25="","",IF(ISBLANK(INDIRECT("R9.Web!D"&amp;SUM(21,17*24,1))),"",INDIRECT("R9.Web!D"&amp;SUM(21,17*24,1))))</f>
        <v>N/A</v>
      </c>
      <c r="BI25" s="213" t="str">
        <f aca="true" t="array" ref="BI25:BI25">IF($B25="","",IF(ISBLANK(INDIRECT("R9.Web!D"&amp;SUM(21,17*25,1))),"",INDIRECT("R9.Web!D"&amp;SUM(21,17*25,1))))</f>
        <v>Falla</v>
      </c>
      <c r="BJ25" s="213" t="str">
        <f aca="true" t="array" ref="BJ25:BJ25">IF($B25="","",IF(ISBLANK(INDIRECT("R9.Web!D"&amp;SUM(21,17*26,1))),"",INDIRECT("R9.Web!D"&amp;SUM(21,17*26,1))))</f>
        <v>Pasa</v>
      </c>
      <c r="BK25" s="213" t="str">
        <f aca="true" t="array" ref="BK25:BK25">IF($B25="","",IF(ISBLANK(INDIRECT("R9.Web!D"&amp;SUM(21,17*27,1))),"",INDIRECT("R9.Web!D"&amp;SUM(21,17*27,1))))</f>
        <v>Pasa</v>
      </c>
      <c r="BL25" s="213" t="str">
        <f aca="true" t="array" ref="BL25:BL25">IF($B25="","",IF(ISBLANK(INDIRECT("R9.Web!D"&amp;SUM(21,17*28,1))),"",INDIRECT("R9.Web!D"&amp;SUM(21,17*28,1))))</f>
        <v>Falla</v>
      </c>
      <c r="BM25" s="213" t="str">
        <f aca="true" t="array" ref="BM25:BM25">IF($B25="","",IF(ISBLANK(INDIRECT("R9.Web!D"&amp;SUM(21,17*29,1))),"",INDIRECT("R9.Web!D"&amp;SUM(21,17*29,1))))</f>
        <v>Pasa</v>
      </c>
      <c r="BN25" s="213" t="str">
        <f aca="true" t="array" ref="BN25:BN25">IF($B25="","",IF(ISBLANK(INDIRECT("R9.Web!D"&amp;SUM(21,17*30,1))),"",INDIRECT("R9.Web!D"&amp;SUM(21,17*30,1))))</f>
        <v>Pasa</v>
      </c>
      <c r="BO25" s="213" t="str">
        <f aca="true" t="array" ref="BO25:BO25">IF($B25="","",IF(ISBLANK(INDIRECT("R9.Web!D"&amp;SUM(21,17*31,1))),"",INDIRECT("R9.Web!D"&amp;SUM(21,17*31,1))))</f>
        <v>Pasa</v>
      </c>
      <c r="BP25" s="213" t="str">
        <f aca="true" t="array" ref="BP25:BP25">IF($B25="","",IF(ISBLANK(INDIRECT("R9.Web!D"&amp;SUM(21,17*32,1))),"",INDIRECT("R9.Web!D"&amp;SUM(21,17*32,1))))</f>
        <v>N/A</v>
      </c>
      <c r="BQ25" s="213" t="str">
        <f aca="true" t="array" ref="BQ25:BQ25">IF($B25="","",IF(ISBLANK(INDIRECT("R9.Web!D"&amp;SUM(21,17*33,1))),"",INDIRECT("R9.Web!D"&amp;SUM(21,17*33,1))))</f>
        <v>N/A</v>
      </c>
      <c r="BR25" s="213" t="str">
        <f aca="true" t="array" ref="BR25:BR25">IF($B25="","",IF(ISBLANK(INDIRECT("R9.Web!D"&amp;SUM(21,17*34,1))),"",INDIRECT("R9.Web!D"&amp;SUM(21,17*34,1))))</f>
        <v>Pasa</v>
      </c>
      <c r="BS25" s="213" t="str">
        <f aca="true" t="array" ref="BS25:BS25">IF($B25="","",IF(ISBLANK(INDIRECT("R9.Web!D"&amp;SUM(21,17*35,1))),"",INDIRECT("R9.Web!D"&amp;SUM(21,17*35,1))))</f>
        <v>N/A</v>
      </c>
      <c r="BT25" s="213" t="str">
        <f aca="true" t="array" ref="BT25:BT25">IF($B25="","",IF(ISBLANK(INDIRECT("R9.Web!D"&amp;SUM(21,17*36,1))),"",INDIRECT("R9.Web!D"&amp;SUM(21,17*36,1))))</f>
        <v>Pasa</v>
      </c>
      <c r="BU25" s="213" t="str">
        <f aca="true" t="array" ref="BU25:BU25">IF($B25="","",IF(ISBLANK(INDIRECT("R9.Web!D"&amp;SUM(21,17*37,1))),"",INDIRECT("R9.Web!D"&amp;SUM(21,17*37,1))))</f>
        <v>Falla</v>
      </c>
      <c r="BV25" s="213" t="str">
        <f aca="true" t="array" ref="BV25:BV25">IF($B25="","",IF(ISBLANK(INDIRECT("R9.Web!D"&amp;SUM(21,17*38,1))),"",INDIRECT("R9.Web!D"&amp;SUM(21,17*38,1))))</f>
        <v>Pasa</v>
      </c>
      <c r="BW25" s="213" t="str">
        <f aca="true" t="array" ref="BW25:BW25">IF($B25="","",IF(ISBLANK(INDIRECT("R9.Web!D"&amp;SUM(21,17*39,1))),"",INDIRECT("R9.Web!D"&amp;SUM(21,17*39,1))))</f>
        <v>Pasa</v>
      </c>
      <c r="BX25" s="213" t="str">
        <f aca="true" t="array" ref="BX25:BX25">IF($B25="","",IF(ISBLANK(INDIRECT("R9.Web!D"&amp;SUM(21,17*40,1))),"",INDIRECT("R9.Web!D"&amp;SUM(21,17*40,1))))</f>
        <v>Pasa</v>
      </c>
      <c r="BY25" s="213" t="str">
        <f aca="true" t="array" ref="BY25:BY25">IF($B25="","",IF(ISBLANK(INDIRECT("R9.Web!D"&amp;SUM(21,17*41,1))),"",INDIRECT("R9.Web!D"&amp;SUM(21,17*41,1))))</f>
        <v>Pasa</v>
      </c>
      <c r="BZ25" s="213" t="str">
        <f aca="true" t="array" ref="BZ25:BZ25">IF($B25="","",IF(ISBLANK(INDIRECT("R9.Web!D"&amp;SUM(21,17*42,1))),"",INDIRECT("R9.Web!D"&amp;SUM(21,17*42,1))))</f>
        <v>N/A</v>
      </c>
      <c r="CA25" s="213" t="str">
        <f aca="true" t="array" ref="CA25:CA25">IF($B25="","",IF(ISBLANK(INDIRECT("R9.Web!D"&amp;SUM(21,17*43,1))),"",INDIRECT("R9.Web!D"&amp;SUM(21,17*43,1))))</f>
        <v>Pasa</v>
      </c>
      <c r="CB25" s="213" t="str">
        <f aca="true" t="array" ref="CB25:CB25">IF($B25="","",IF(ISBLANK(INDIRECT("R9.Web!D"&amp;SUM(21,17*44,1))),"",INDIRECT("R9.Web!D"&amp;SUM(21,17*44,1))))</f>
        <v>N/A</v>
      </c>
      <c r="CC25" s="213" t="str">
        <f aca="true" t="array" ref="CC25:CC25">IF($B25="","",IF(ISBLANK(INDIRECT("R9.Web!D"&amp;SUM(21,17*45,1))),"",INDIRECT("R9.Web!D"&amp;SUM(21,17*45,1))))</f>
        <v>N/A</v>
      </c>
      <c r="CD25" s="213" t="str">
        <f aca="true" t="array" ref="CD25:CD25">IF($B25="","",IF(ISBLANK(INDIRECT("R9.Web!D"&amp;SUM(21,17*46,1))),"",INDIRECT("R9.Web!D"&amp;SUM(21,17*46,1))))</f>
        <v>Pasa</v>
      </c>
      <c r="CE25" s="213" t="str">
        <f aca="true" t="array" ref="CE25:CE25">IF($B25="","",IF(ISBLANK(INDIRECT("R9.Web!D"&amp;SUM(21,17*47,1))),"",INDIRECT("R9.Web!D"&amp;SUM(21,17*47,1))))</f>
        <v>Falla</v>
      </c>
      <c r="CF25" s="213" t="str">
        <f aca="true" t="array" ref="CF25:CF25">IF($B25="","",IF(ISBLANK(INDIRECT("R9.Web!D"&amp;SUM(21,17*48,1))),"",INDIRECT("R9.Web!D"&amp;SUM(21,17*48,1))))</f>
        <v>N/A</v>
      </c>
      <c r="CG25" s="213" t="str">
        <f aca="true" t="array" ref="CG25:CG25">IF($B25="","",IF(ISBLANK(INDIRECT("R9.Web!D"&amp;SUM(21,17*49,1))),"",INDIRECT("R9.Web!D"&amp;SUM(21,17*49,1))))</f>
        <v>Falla</v>
      </c>
      <c r="CH25" s="213" t="str">
        <f aca="true" t="array" ref="CH25:CH25">IF($B25="","",IF(ISBLANK(INDIRECT("R11.Software!D"&amp;SUM(21,17*0,1))),"",INDIRECT("R11.Software!D"&amp;SUM(21,17*0,1))))</f>
        <v>N/A</v>
      </c>
      <c r="CI25" s="213" t="str">
        <f aca="true" t="array" ref="CI25:CI25">IF($B25="","",IF(ISBLANK(INDIRECT("R11.Software!D"&amp;SUM(21,17*1,1))),"",INDIRECT("R11.Software!D"&amp;SUM(21,17*1,1))))</f>
        <v>N/A</v>
      </c>
      <c r="CJ25" s="213" t="str">
        <f aca="true" t="array" ref="CJ25:CJ25">IF($B25="","",IF(ISBLANK(INDIRECT("R11.Software!D"&amp;SUM(21,17*2,1))),"",INDIRECT("R11.Software!D"&amp;SUM(21,17*2,1))))</f>
        <v>N/A</v>
      </c>
      <c r="CK25" s="213" t="str">
        <f aca="true" t="array" ref="CK25:CK25">IF($B25="","",IF(ISBLANK(INDIRECT("R11.Software!D"&amp;SUM(21,17*3,1))),"",INDIRECT("R11.Software!D"&amp;SUM(21,17*3,1))))</f>
        <v>N/A</v>
      </c>
      <c r="CL25" s="213" t="str">
        <f aca="true" t="array" ref="CL25:CL25">IF($B25="","",IF(ISBLANK(INDIRECT("R11.Software!D"&amp;SUM(21,17*4,1))),"",INDIRECT("R11.Software!D"&amp;SUM(21,17*4,1))))</f>
        <v>N/A</v>
      </c>
      <c r="CM25" s="213" t="str">
        <f aca="true" t="array" ref="CM25:CM25">IF($B25="","",IF(ISBLANK(INDIRECT("R11.Software!D"&amp;SUM(21,17*5,1))),"",INDIRECT("R11.Software!D"&amp;SUM(21,17*5,1))))</f>
        <v>N/A</v>
      </c>
      <c r="CN25" s="213" t="str">
        <f aca="true" t="array" ref="CN25:CN25">IF($B25="","",IF(ISBLANK(INDIRECT("R12.ServiciosApoyo!D"&amp;SUM(21,17*0,1))),"",INDIRECT("R12.ServiciosApoyo!D"&amp;SUM(21,17*0,1))))</f>
        <v>N/A</v>
      </c>
      <c r="CO25" s="213" t="str">
        <f aca="true" t="array" ref="CO25:CO25">IF($B25="","",IF(ISBLANK(INDIRECT("R12.ServiciosApoyo!D"&amp;SUM(21,17*1,1))),"",INDIRECT("R12.ServiciosApoyo!D"&amp;SUM(21,17*1,1))))</f>
        <v>N/A</v>
      </c>
      <c r="CP25" s="213" t="str">
        <f aca="true" t="array" ref="CP25:CP25">IF($B25="","",IF(ISBLANK(INDIRECT("R12.ServiciosApoyo!D"&amp;SUM(21,17*2,1))),"",INDIRECT("R12.ServiciosApoyo!D"&amp;SUM(21,17*2,1))))</f>
        <v>Falla</v>
      </c>
      <c r="CQ25" s="213" t="str">
        <f aca="true" t="array" ref="CQ25:CQ25">IF($B25="","",IF(ISBLANK(INDIRECT("R12.ServiciosApoyo!D"&amp;SUM(21,17*3,1))),"",INDIRECT("R12.ServiciosApoyo!D"&amp;SUM(21,17*3,1))))</f>
        <v>Pasa</v>
      </c>
      <c r="CR25" s="213" t="str">
        <f aca="true" t="array" ref="CR25:CR25">IF($B25="","",IF(ISBLANK(INDIRECT("R12.ServiciosApoyo!D"&amp;SUM(21,17*4,1))),"",INDIRECT("R12.ServiciosApoyo!D"&amp;SUM(21,17*4,1))))</f>
        <v>N/A</v>
      </c>
      <c r="CU25" s="215"/>
    </row>
    <row r="26" customFormat="false" ht="20.25" hidden="false" customHeight="true" outlineLevel="0" collapsed="false">
      <c r="B26" s="110" t="str">
        <f aca="false" t="array" ref="B26:B26">IFERROR(INDEX('03.Muestra'!$B$8:$B$17,SMALL(IF("Página Web"='03.Muestra'!$D$8:$D$17,ROW('03.Muestra'!$B$8:$B$17)-MIN(ROW('03.Muestra'!$D$8:$D$17))+1,""),ROW()-19)),"")</f>
        <v/>
      </c>
      <c r="C26" s="211" t="str">
        <f aca="false" t="array" ref="C26:C26">IFERROR(INDEX('03.Muestra'!$C$8:$C$17,SMALL(IF("Página Web"='03.Muestra'!$D$8:$D$17,ROW('03.Muestra'!$C$8:$C$17)-MIN(ROW('03.Muestra'!$D$8:$D$17))+1,""),ROW()-19)),"")</f>
        <v/>
      </c>
      <c r="D26" s="212" t="str">
        <f aca="false" t="array" ref="D26:D26">IFERROR(INDEX('03.Muestra'!$F$8:$F$17,SMALL(IF("Página Web"='03.Muestra'!$D$8:$D$17,ROW('03.Muestra'!$F$8:$F$17)-MIN(ROW('03.Muestra'!$D$8:$D$17))+1,""),ROW()-19)),"")</f>
        <v/>
      </c>
      <c r="E26" s="213" t="str">
        <f aca="true" t="array" ref="E26:E26">IF($B26="","",IF(ISBLANK(INDIRECT("R5.Genéricos!D"&amp;SUM(21,17*0,1))),"",INDIRECT("R5.Genéricos!D"&amp;SUM(21,17*0,1))))</f>
        <v/>
      </c>
      <c r="F26" s="213" t="str">
        <f aca="true" t="array" ref="F26:F26">IF($B26="","",IF(ISBLANK(INDIRECT("R5.Genéricos!D"&amp;SUM(21,17*1,7))),"",INDIRECT("R5.Genéricos!D"&amp;SUM(21,17*1,7))))</f>
        <v/>
      </c>
      <c r="G26" s="213" t="str">
        <f aca="true" t="array" ref="G26:G26">IF($B26="","",IF(ISBLANK(INDIRECT("R5.Genéricos!D"&amp;SUM(21,17*2,1))),"",INDIRECT("R5.Genéricos!D"&amp;SUM(21,17*2,1))))</f>
        <v/>
      </c>
      <c r="H26" s="213" t="str">
        <f aca="true" t="array" ref="H26:H26">IF($B26="","",IF(ISBLANK(INDIRECT("R6.Voz!D"&amp;SUM(21,17*0,1))),"",INDIRECT("R6.Voz!D"&amp;SUM(21,17*0,1))))</f>
        <v/>
      </c>
      <c r="I26" s="213" t="str">
        <f aca="true" t="array" ref="I26:I26">IF($B26="","",IF(ISBLANK(INDIRECT("R6.Voz!D"&amp;SUM(21,17*1,1))),"",INDIRECT("R6.Voz!D"&amp;SUM(21,17*1,1))))</f>
        <v/>
      </c>
      <c r="J26" s="213" t="str">
        <f aca="true" t="array" ref="J26:J26">IF($B26="","",IF(ISBLANK(INDIRECT("R6.Voz!D"&amp;SUM(21,17*2,1))),"",INDIRECT("R6.Voz!D"&amp;SUM(21,17*2,1))))</f>
        <v/>
      </c>
      <c r="K26" s="213" t="str">
        <f aca="true" t="array" ref="K26:K26">IF($B26="","",IF(ISBLANK(INDIRECT("R6.Voz!D"&amp;SUM(21,17*3,1))),"",INDIRECT("R6.Voz!D"&amp;SUM(21,17*3,1))))</f>
        <v/>
      </c>
      <c r="L26" s="213" t="str">
        <f aca="true" t="array" ref="L26:L26">IF($B26="","",IF(ISBLANK(INDIRECT("R6.Voz!D"&amp;SUM(21,17*4,1))),"",INDIRECT("R6.Voz!D"&amp;SUM(21,17*4,1))))</f>
        <v/>
      </c>
      <c r="M26" s="213" t="str">
        <f aca="true" t="array" ref="M26:M26">IF($B26="","",IF(ISBLANK(INDIRECT("R6.Voz!D"&amp;SUM(21,17*5,1))),"",INDIRECT("R6.Voz!D"&amp;SUM(21,17*5,1))))</f>
        <v/>
      </c>
      <c r="N26" s="213" t="str">
        <f aca="true" t="array" ref="N26:N26">IF($B26="","",IF(ISBLANK(INDIRECT("R6.Voz!D"&amp;SUM(21,17*6,1))),"",INDIRECT("R6.Voz!D"&amp;SUM(21,17*6,1))))</f>
        <v/>
      </c>
      <c r="O26" s="213" t="str">
        <f aca="true" t="array" ref="O26:O26">IF($B26="","",IF(ISBLANK(INDIRECT("R6.Voz!D"&amp;SUM(21,17*7,1))),"",INDIRECT("R6.Voz!D"&amp;SUM(21,17*7,1))))</f>
        <v/>
      </c>
      <c r="P26" s="213" t="str">
        <f aca="true" t="array" ref="P26:P26">IF($B26="","",IF(ISBLANK(INDIRECT("R6.Voz!D"&amp;SUM(21,17*8,1))),"",INDIRECT("R6.Voz!D"&amp;SUM(21,17*8,1))))</f>
        <v/>
      </c>
      <c r="Q26" s="213" t="str">
        <f aca="true" t="array" ref="Q26:Q26">IF($B26="","",IF(ISBLANK(INDIRECT("R6.Voz!D"&amp;SUM(21,17*9,1))),"",INDIRECT("R6.Voz!D"&amp;SUM(21,17*9,1))))</f>
        <v/>
      </c>
      <c r="R26" s="213" t="str">
        <f aca="true" t="array" ref="R26:R26">IF($B26="","",IF(ISBLANK(INDIRECT("R6.Voz!D"&amp;SUM(21,17*10,1))),"",INDIRECT("R6.Voz!D"&amp;SUM(21,17*10,1))))</f>
        <v/>
      </c>
      <c r="S26" s="213" t="str">
        <f aca="true" t="array" ref="S26:S26">IF($B26="","",IF(ISBLANK(INDIRECT("R6.Voz!D"&amp;SUM(21,17*11,1))),"",INDIRECT("R6.Voz!D"&amp;SUM(21,17*11,1))))</f>
        <v/>
      </c>
      <c r="T26" s="213" t="str">
        <f aca="true" t="array" ref="T26:T26">IF($B26="","",IF(ISBLANK(INDIRECT("R6.Voz!D"&amp;SUM(21,17*12,1))),"",INDIRECT("R6.Voz!D"&amp;SUM(21,17*12,1))))</f>
        <v/>
      </c>
      <c r="U26" s="213" t="str">
        <f aca="true" t="array" ref="U26:U26">IF($B26="","",IF(ISBLANK(INDIRECT("R6.Voz!D"&amp;SUM(21,17*13,1))),"",INDIRECT("R6.Voz!D"&amp;SUM(21,17*13,1))))</f>
        <v/>
      </c>
      <c r="V26" s="213" t="str">
        <f aca="true" t="array" ref="V26:V26">IF($B26="","",IF(ISBLANK(INDIRECT("R6.Voz!D"&amp;SUM(21,17*14,1))),"",INDIRECT("R6.Voz!D"&amp;SUM(21,17*14,1))))</f>
        <v/>
      </c>
      <c r="W26" s="213" t="str">
        <f aca="true" t="array" ref="W26:W26">IF($B26="","",IF(ISBLANK(INDIRECT("R6.Voz!D"&amp;SUM(21,17*15,1))),"",INDIRECT("R6.Voz!D"&amp;SUM(21,17*15,1))))</f>
        <v/>
      </c>
      <c r="X26" s="213" t="str">
        <f aca="true" t="array" ref="X26:X26">IF($B26="","",IF(ISBLANK(INDIRECT("R6.Voz!D"&amp;SUM(21,17*16,1))),"",INDIRECT("R6.Voz!D"&amp;SUM(21,17*16,1))))</f>
        <v/>
      </c>
      <c r="Y26" s="213" t="str">
        <f aca="true" t="array" ref="Y26:Y26">IF($B26="","",IF(ISBLANK(INDIRECT("R6.Voz!D"&amp;SUM(21,17*17,1))),"",INDIRECT("R6.Voz!D"&amp;SUM(21,17*17,1))))</f>
        <v/>
      </c>
      <c r="Z26" s="213" t="str">
        <f aca="true" t="array" ref="Z26:Z26">IF($B26="","",IF(ISBLANK(INDIRECT("R6.Voz!D"&amp;SUM(21,17*18,1))),"",INDIRECT("R6.Voz!D"&amp;SUM(21,17*18,1))))</f>
        <v/>
      </c>
      <c r="AA26" s="213" t="str">
        <f aca="true" t="array" ref="AA26:AA26">IF($B26="","",IF(ISBLANK(INDIRECT("R7.Video!D"&amp;SUM(21,17*0,1))),"",INDIRECT("R7.Video!D"&amp;SUM(21,17*0,1))))</f>
        <v/>
      </c>
      <c r="AB26" s="213" t="str">
        <f aca="true" t="array" ref="AB26:AB26">IF($B26="","",IF(ISBLANK(INDIRECT("R7.Video!D"&amp;SUM(21,17*1,1))),"",INDIRECT("R7.Video!D"&amp;SUM(21,17*1,1))))</f>
        <v/>
      </c>
      <c r="AC26" s="213" t="str">
        <f aca="true" t="array" ref="AC26:AC26">IF($B26="","",IF(ISBLANK(INDIRECT("R7.Video!D"&amp;SUM(21,17*2,1))),"",INDIRECT("R7.Video!D"&amp;SUM(21,17*2,1))))</f>
        <v/>
      </c>
      <c r="AD26" s="213" t="str">
        <f aca="true" t="array" ref="AD26:AD26">IF($B26="","",IF(ISBLANK(INDIRECT("R7.Video!D"&amp;SUM(21,17*3,1))),"",INDIRECT("R7.Video!D"&amp;SUM(21,17*3,1))))</f>
        <v/>
      </c>
      <c r="AE26" s="213" t="str">
        <f aca="true" t="array" ref="AE26:AE26">IF($B26="","",IF(ISBLANK(INDIRECT("R7.Video!D"&amp;SUM(21,17*4,1))),"",INDIRECT("R7.Video!D"&amp;SUM(21,17*4,1))))</f>
        <v/>
      </c>
      <c r="AF26" s="213" t="str">
        <f aca="true" t="array" ref="AF26:AF26">IF($B26="","",IF(ISBLANK(INDIRECT("R7.Video!D"&amp;SUM(21,17*5,1))),"",INDIRECT("R7.Video!D"&amp;SUM(21,17*5,1))))</f>
        <v/>
      </c>
      <c r="AG26" s="213" t="str">
        <f aca="true" t="array" ref="AG26:AG26">IF($B26="","",IF(ISBLANK(INDIRECT("R7.Video!D"&amp;SUM(21,17*6,1))),"",INDIRECT("R7.Video!D"&amp;SUM(21,17*6,1))))</f>
        <v/>
      </c>
      <c r="AH26" s="213" t="str">
        <f aca="true" t="array" ref="AH26:AH26">IF($B26="","",IF(ISBLANK(INDIRECT("R7.Video!D"&amp;SUM(21,17*7,1))),"",INDIRECT("R7.Video!D"&amp;SUM(21,17*7,1))))</f>
        <v/>
      </c>
      <c r="AI26" s="213" t="str">
        <f aca="true" t="array" ref="AI26:AI26">IF($B26="","",IF(ISBLANK(INDIRECT("R7.Video!D"&amp;SUM(21,17*8,1))),"",INDIRECT("R7.Video!D"&amp;SUM(21,17*8,1))))</f>
        <v/>
      </c>
      <c r="AJ26" s="213" t="str">
        <f aca="true" t="array" ref="AJ26:AJ26">IF($B26="","",IF(ISBLANK(INDIRECT("R9.Web!D"&amp;SUM(21,17*0,1))),"",INDIRECT("R9.Web!D"&amp;SUM(21,17*0,1))))</f>
        <v/>
      </c>
      <c r="AK26" s="213" t="str">
        <f aca="true" t="array" ref="AK26:AK26">IF($B26="","",IF(ISBLANK(INDIRECT("R9.Web!D"&amp;SUM(21,17*1,1))),"",INDIRECT("R9.Web!D"&amp;SUM(21,17*1,1))))</f>
        <v/>
      </c>
      <c r="AL26" s="213" t="str">
        <f aca="true" t="array" ref="AL26:AL26">IF($B26="","",IF(ISBLANK(INDIRECT("R9.Web!D"&amp;SUM(21,17*2,1))),"",INDIRECT("R9.Web!D"&amp;SUM(21,17*2,1))))</f>
        <v/>
      </c>
      <c r="AM26" s="213" t="str">
        <f aca="true" t="array" ref="AM26:AM26">IF($B26="","",IF(ISBLANK(INDIRECT("R9.Web!D"&amp;SUM(21,17*3,1))),"",INDIRECT("R9.Web!D"&amp;SUM(21,17*3,1))))</f>
        <v/>
      </c>
      <c r="AN26" s="213" t="str">
        <f aca="true" t="array" ref="AN26:AN26">IF($B26="","",IF(ISBLANK(INDIRECT("R9.Web!D"&amp;SUM(21,17*4,1))),"",INDIRECT("R9.Web!D"&amp;SUM(21,17*4,1))))</f>
        <v/>
      </c>
      <c r="AO26" s="213" t="str">
        <f aca="true" t="array" ref="AO26:AO26">IF($B26="","",IF(ISBLANK(INDIRECT("R9.Web!D"&amp;SUM(21,17*5,1))),"",INDIRECT("R9.Web!D"&amp;SUM(21,17*5,1))))</f>
        <v/>
      </c>
      <c r="AP26" s="213" t="str">
        <f aca="true" t="array" ref="AP26:AP26">IF($B26="","",IF(ISBLANK(INDIRECT("R9.Web!D"&amp;SUM(21,17*6,1))),"",INDIRECT("R9.Web!D"&amp;SUM(21,17*6,1))))</f>
        <v/>
      </c>
      <c r="AQ26" s="213" t="str">
        <f aca="true" t="array" ref="AQ26:AQ26">IF($B26="","",IF(ISBLANK(INDIRECT("R9.Web!D"&amp;SUM(21,17*7,1))),"",INDIRECT("R9.Web!D"&amp;SUM(21,17*7,1))))</f>
        <v/>
      </c>
      <c r="AR26" s="213" t="str">
        <f aca="true" t="array" ref="AR26:AR26">IF($B26="","",IF(ISBLANK(INDIRECT("R9.Web!D"&amp;SUM(21,17*8,1))),"",INDIRECT("R9.Web!D"&amp;SUM(21,17*8,1))))</f>
        <v/>
      </c>
      <c r="AS26" s="213" t="str">
        <f aca="true" t="array" ref="AS26:AS26">IF($B26="","",IF(ISBLANK(INDIRECT("R9.Web!D"&amp;SUM(21,17*9,1))),"",INDIRECT("R9.Web!D"&amp;SUM(21,17*9,1))))</f>
        <v/>
      </c>
      <c r="AT26" s="213" t="str">
        <f aca="true" t="array" ref="AT26:AT26">IF($B26="","",IF(ISBLANK(INDIRECT("R9.Web!D"&amp;SUM(21,17*10,1))),"",INDIRECT("R9.Web!D"&amp;SUM(21,17*10,1))))</f>
        <v/>
      </c>
      <c r="AU26" s="213" t="str">
        <f aca="true" t="array" ref="AU26:AU26">IF($B26="","",IF(ISBLANK(INDIRECT("R9.Web!D"&amp;SUM(21,17*11,1))),"",INDIRECT("R9.Web!D"&amp;SUM(21,17*11,1))))</f>
        <v/>
      </c>
      <c r="AV26" s="213" t="str">
        <f aca="true" t="array" ref="AV26:AV26">IF($B26="","",IF(ISBLANK(INDIRECT("R9.Web!D"&amp;SUM(21,17*12,1))),"",INDIRECT("R9.Web!D"&amp;SUM(21,17*12,1))))</f>
        <v/>
      </c>
      <c r="AW26" s="213" t="str">
        <f aca="true" t="array" ref="AW26:AW26">IF($B26="","",IF(ISBLANK(INDIRECT("R9.Web!D"&amp;SUM(21,17*13,1))),"",INDIRECT("R9.Web!D"&amp;SUM(21,17*13,1))))</f>
        <v/>
      </c>
      <c r="AX26" s="213" t="str">
        <f aca="true" t="array" ref="AX26:AX26">IF($B26="","",IF(ISBLANK(INDIRECT("R9.Web!D"&amp;SUM(21,17*14,1))),"",INDIRECT("R9.Web!D"&amp;SUM(21,17*14,1))))</f>
        <v/>
      </c>
      <c r="AY26" s="213" t="str">
        <f aca="true" t="array" ref="AY26:AY26">IF($B26="","",IF(ISBLANK(INDIRECT("R9.Web!D"&amp;SUM(21,17*15,1))),"",INDIRECT("R9.Web!D"&amp;SUM(21,17*15,1))))</f>
        <v/>
      </c>
      <c r="AZ26" s="213" t="str">
        <f aca="true" t="array" ref="AZ26:AZ26">IF($B26="","",IF(ISBLANK(INDIRECT("R9.Web!D"&amp;SUM(21,17*16,1))),"",INDIRECT("R9.Web!D"&amp;SUM(21,17*16,1))))</f>
        <v/>
      </c>
      <c r="BA26" s="213" t="str">
        <f aca="true" t="array" ref="BA26:BA26">IF($B26="","",IF(ISBLANK(INDIRECT("R9.Web!D"&amp;SUM(21,17*17,1))),"",INDIRECT("R9.Web!D"&amp;SUM(21,17*17,1))))</f>
        <v/>
      </c>
      <c r="BB26" s="213" t="str">
        <f aca="true" t="array" ref="BB26:BB26">IF($B26="","",IF(ISBLANK(INDIRECT("R9.Web!D"&amp;SUM(21,17*18,1))),"",INDIRECT("R9.Web!D"&amp;SUM(21,17*18,1))))</f>
        <v/>
      </c>
      <c r="BC26" s="213" t="str">
        <f aca="true" t="array" ref="BC26:BC26">IF($B26="","",IF(ISBLANK(INDIRECT("R9.Web!D"&amp;SUM(21,17*19,1))),"",INDIRECT("R9.Web!D"&amp;SUM(21,17*19,1))))</f>
        <v/>
      </c>
      <c r="BD26" s="213" t="str">
        <f aca="true" t="array" ref="BD26:BD26">IF($B26="","",IF(ISBLANK(INDIRECT("R9.Web!D"&amp;SUM(21,17*20,1))),"",INDIRECT("R9.Web!D"&amp;SUM(21,17*20,1))))</f>
        <v/>
      </c>
      <c r="BE26" s="213" t="str">
        <f aca="true" t="array" ref="BE26:BE26">IF($B26="","",IF(ISBLANK(INDIRECT("R9.Web!D"&amp;SUM(21,17*21,1))),"",INDIRECT("R9.Web!D"&amp;SUM(21,17*21,1))))</f>
        <v/>
      </c>
      <c r="BF26" s="213" t="str">
        <f aca="true" t="array" ref="BF26:BF26">IF($B26="","",IF(ISBLANK(INDIRECT("R9.Web!D"&amp;SUM(21,17*22,1))),"",INDIRECT("R9.Web!D"&amp;SUM(21,17*22,1))))</f>
        <v/>
      </c>
      <c r="BG26" s="213" t="str">
        <f aca="true" t="array" ref="BG26:BG26">IF($B26="","",IF(ISBLANK(INDIRECT("R9.Web!D"&amp;SUM(21,17*23,1))),"",INDIRECT("R9.Web!D"&amp;SUM(21,17*23,1))))</f>
        <v/>
      </c>
      <c r="BH26" s="213" t="str">
        <f aca="true" t="array" ref="BH26:BH26">IF($B26="","",IF(ISBLANK(INDIRECT("R9.Web!D"&amp;SUM(21,17*24,1))),"",INDIRECT("R9.Web!D"&amp;SUM(21,17*24,1))))</f>
        <v/>
      </c>
      <c r="BI26" s="213" t="str">
        <f aca="true" t="array" ref="BI26:BI26">IF($B26="","",IF(ISBLANK(INDIRECT("R9.Web!D"&amp;SUM(21,17*25,1))),"",INDIRECT("R9.Web!D"&amp;SUM(21,17*25,1))))</f>
        <v/>
      </c>
      <c r="BJ26" s="213" t="str">
        <f aca="true" t="array" ref="BJ26:BJ26">IF($B26="","",IF(ISBLANK(INDIRECT("R9.Web!D"&amp;SUM(21,17*26,1))),"",INDIRECT("R9.Web!D"&amp;SUM(21,17*26,1))))</f>
        <v/>
      </c>
      <c r="BK26" s="213" t="str">
        <f aca="true" t="array" ref="BK26:BK26">IF($B26="","",IF(ISBLANK(INDIRECT("R9.Web!D"&amp;SUM(21,17*27,1))),"",INDIRECT("R9.Web!D"&amp;SUM(21,17*27,1))))</f>
        <v/>
      </c>
      <c r="BL26" s="213" t="str">
        <f aca="true" t="array" ref="BL26:BL26">IF($B26="","",IF(ISBLANK(INDIRECT("R9.Web!D"&amp;SUM(21,17*28,1))),"",INDIRECT("R9.Web!D"&amp;SUM(21,17*28,1))))</f>
        <v/>
      </c>
      <c r="BM26" s="213" t="str">
        <f aca="true" t="array" ref="BM26:BM26">IF($B26="","",IF(ISBLANK(INDIRECT("R9.Web!D"&amp;SUM(21,17*29,1))),"",INDIRECT("R9.Web!D"&amp;SUM(21,17*29,1))))</f>
        <v/>
      </c>
      <c r="BN26" s="213" t="str">
        <f aca="true" t="array" ref="BN26:BN26">IF($B26="","",IF(ISBLANK(INDIRECT("R9.Web!D"&amp;SUM(21,17*30,1))),"",INDIRECT("R9.Web!D"&amp;SUM(21,17*30,1))))</f>
        <v/>
      </c>
      <c r="BO26" s="213" t="str">
        <f aca="true" t="array" ref="BO26:BO26">IF($B26="","",IF(ISBLANK(INDIRECT("R9.Web!D"&amp;SUM(21,17*31,1))),"",INDIRECT("R9.Web!D"&amp;SUM(21,17*31,1))))</f>
        <v/>
      </c>
      <c r="BP26" s="213" t="str">
        <f aca="true" t="array" ref="BP26:BP26">IF($B26="","",IF(ISBLANK(INDIRECT("R9.Web!D"&amp;SUM(21,17*32,1))),"",INDIRECT("R9.Web!D"&amp;SUM(21,17*32,1))))</f>
        <v/>
      </c>
      <c r="BQ26" s="213" t="str">
        <f aca="true" t="array" ref="BQ26:BQ26">IF($B26="","",IF(ISBLANK(INDIRECT("R9.Web!D"&amp;SUM(21,17*33,1))),"",INDIRECT("R9.Web!D"&amp;SUM(21,17*33,1))))</f>
        <v/>
      </c>
      <c r="BR26" s="213" t="str">
        <f aca="true" t="array" ref="BR26:BR26">IF($B26="","",IF(ISBLANK(INDIRECT("R9.Web!D"&amp;SUM(21,17*34,1))),"",INDIRECT("R9.Web!D"&amp;SUM(21,17*34,1))))</f>
        <v/>
      </c>
      <c r="BS26" s="213" t="str">
        <f aca="true" t="array" ref="BS26:BS26">IF($B26="","",IF(ISBLANK(INDIRECT("R9.Web!D"&amp;SUM(21,17*35,1))),"",INDIRECT("R9.Web!D"&amp;SUM(21,17*35,1))))</f>
        <v/>
      </c>
      <c r="BT26" s="213" t="str">
        <f aca="true" t="array" ref="BT26:BT26">IF($B26="","",IF(ISBLANK(INDIRECT("R9.Web!D"&amp;SUM(21,17*36,1))),"",INDIRECT("R9.Web!D"&amp;SUM(21,17*36,1))))</f>
        <v/>
      </c>
      <c r="BU26" s="213" t="str">
        <f aca="true" t="array" ref="BU26:BU26">IF($B26="","",IF(ISBLANK(INDIRECT("R9.Web!D"&amp;SUM(21,17*37,1))),"",INDIRECT("R9.Web!D"&amp;SUM(21,17*37,1))))</f>
        <v/>
      </c>
      <c r="BV26" s="213" t="str">
        <f aca="true" t="array" ref="BV26:BV26">IF($B26="","",IF(ISBLANK(INDIRECT("R9.Web!D"&amp;SUM(21,17*38,1))),"",INDIRECT("R9.Web!D"&amp;SUM(21,17*38,1))))</f>
        <v/>
      </c>
      <c r="BW26" s="213" t="str">
        <f aca="true" t="array" ref="BW26:BW26">IF($B26="","",IF(ISBLANK(INDIRECT("R9.Web!D"&amp;SUM(21,17*39,1))),"",INDIRECT("R9.Web!D"&amp;SUM(21,17*39,1))))</f>
        <v/>
      </c>
      <c r="BX26" s="213" t="str">
        <f aca="true" t="array" ref="BX26:BX26">IF($B26="","",IF(ISBLANK(INDIRECT("R9.Web!D"&amp;SUM(21,17*40,1))),"",INDIRECT("R9.Web!D"&amp;SUM(21,17*40,1))))</f>
        <v/>
      </c>
      <c r="BY26" s="213" t="str">
        <f aca="true" t="array" ref="BY26:BY26">IF($B26="","",IF(ISBLANK(INDIRECT("R9.Web!D"&amp;SUM(21,17*41,1))),"",INDIRECT("R9.Web!D"&amp;SUM(21,17*41,1))))</f>
        <v/>
      </c>
      <c r="BZ26" s="213" t="str">
        <f aca="true" t="array" ref="BZ26:BZ26">IF($B26="","",IF(ISBLANK(INDIRECT("R9.Web!D"&amp;SUM(21,17*42,1))),"",INDIRECT("R9.Web!D"&amp;SUM(21,17*42,1))))</f>
        <v/>
      </c>
      <c r="CA26" s="213" t="str">
        <f aca="true" t="array" ref="CA26:CA26">IF($B26="","",IF(ISBLANK(INDIRECT("R9.Web!D"&amp;SUM(21,17*43,1))),"",INDIRECT("R9.Web!D"&amp;SUM(21,17*43,1))))</f>
        <v/>
      </c>
      <c r="CB26" s="213" t="str">
        <f aca="true" t="array" ref="CB26:CB26">IF($B26="","",IF(ISBLANK(INDIRECT("R9.Web!D"&amp;SUM(21,17*44,1))),"",INDIRECT("R9.Web!D"&amp;SUM(21,17*44,1))))</f>
        <v/>
      </c>
      <c r="CC26" s="213" t="str">
        <f aca="true" t="array" ref="CC26:CC26">IF($B26="","",IF(ISBLANK(INDIRECT("R9.Web!D"&amp;SUM(21,17*45,1))),"",INDIRECT("R9.Web!D"&amp;SUM(21,17*45,1))))</f>
        <v/>
      </c>
      <c r="CD26" s="213" t="str">
        <f aca="true" t="array" ref="CD26:CD26">IF($B26="","",IF(ISBLANK(INDIRECT("R9.Web!D"&amp;SUM(21,17*46,1))),"",INDIRECT("R9.Web!D"&amp;SUM(21,17*46,1))))</f>
        <v/>
      </c>
      <c r="CE26" s="213" t="str">
        <f aca="true" t="array" ref="CE26:CE26">IF($B26="","",IF(ISBLANK(INDIRECT("R9.Web!D"&amp;SUM(21,17*47,1))),"",INDIRECT("R9.Web!D"&amp;SUM(21,17*47,1))))</f>
        <v/>
      </c>
      <c r="CF26" s="213" t="str">
        <f aca="true" t="array" ref="CF26:CF26">IF($B26="","",IF(ISBLANK(INDIRECT("R9.Web!D"&amp;SUM(21,17*48,1))),"",INDIRECT("R9.Web!D"&amp;SUM(21,17*48,1))))</f>
        <v/>
      </c>
      <c r="CG26" s="213" t="str">
        <f aca="true" t="array" ref="CG26:CG26">IF($B26="","",IF(ISBLANK(INDIRECT("R9.Web!D"&amp;SUM(21,17*49,1))),"",INDIRECT("R9.Web!D"&amp;SUM(21,17*49,1))))</f>
        <v/>
      </c>
      <c r="CH26" s="213" t="str">
        <f aca="true" t="array" ref="CH26:CH26">IF($B26="","",IF(ISBLANK(INDIRECT("R11.Software!D"&amp;SUM(21,17*0,1))),"",INDIRECT("R11.Software!D"&amp;SUM(21,17*0,1))))</f>
        <v/>
      </c>
      <c r="CI26" s="213" t="str">
        <f aca="true" t="array" ref="CI26:CI26">IF($B26="","",IF(ISBLANK(INDIRECT("R11.Software!D"&amp;SUM(21,17*1,1))),"",INDIRECT("R11.Software!D"&amp;SUM(21,17*1,1))))</f>
        <v/>
      </c>
      <c r="CJ26" s="213" t="str">
        <f aca="true" t="array" ref="CJ26:CJ26">IF($B26="","",IF(ISBLANK(INDIRECT("R11.Software!D"&amp;SUM(21,17*2,1))),"",INDIRECT("R11.Software!D"&amp;SUM(21,17*2,1))))</f>
        <v/>
      </c>
      <c r="CK26" s="213" t="str">
        <f aca="true" t="array" ref="CK26:CK26">IF($B26="","",IF(ISBLANK(INDIRECT("R11.Software!D"&amp;SUM(21,17*3,1))),"",INDIRECT("R11.Software!D"&amp;SUM(21,17*3,1))))</f>
        <v/>
      </c>
      <c r="CL26" s="213" t="str">
        <f aca="true" t="array" ref="CL26:CL26">IF($B26="","",IF(ISBLANK(INDIRECT("R11.Software!D"&amp;SUM(21,17*4,1))),"",INDIRECT("R11.Software!D"&amp;SUM(21,17*4,1))))</f>
        <v/>
      </c>
      <c r="CM26" s="213" t="str">
        <f aca="true" t="array" ref="CM26:CM26">IF($B26="","",IF(ISBLANK(INDIRECT("R11.Software!D"&amp;SUM(21,17*5,1))),"",INDIRECT("R11.Software!D"&amp;SUM(21,17*5,1))))</f>
        <v/>
      </c>
      <c r="CN26" s="213" t="str">
        <f aca="true" t="array" ref="CN26:CN26">IF($B26="","",IF(ISBLANK(INDIRECT("R12.ServiciosApoyo!D"&amp;SUM(21,17*0,1))),"",INDIRECT("R12.ServiciosApoyo!D"&amp;SUM(21,17*0,1))))</f>
        <v/>
      </c>
      <c r="CO26" s="213" t="str">
        <f aca="true" t="array" ref="CO26:CO26">IF($B26="","",IF(ISBLANK(INDIRECT("R12.ServiciosApoyo!D"&amp;SUM(21,17*1,1))),"",INDIRECT("R12.ServiciosApoyo!D"&amp;SUM(21,17*1,1))))</f>
        <v/>
      </c>
      <c r="CP26" s="213" t="str">
        <f aca="true" t="array" ref="CP26:CP26">IF($B26="","",IF(ISBLANK(INDIRECT("R12.ServiciosApoyo!D"&amp;SUM(21,17*2,1))),"",INDIRECT("R12.ServiciosApoyo!D"&amp;SUM(21,17*2,1))))</f>
        <v/>
      </c>
      <c r="CQ26" s="213" t="str">
        <f aca="true" t="array" ref="CQ26:CQ26">IF($B26="","",IF(ISBLANK(INDIRECT("R12.ServiciosApoyo!D"&amp;SUM(21,17*3,1))),"",INDIRECT("R12.ServiciosApoyo!D"&amp;SUM(21,17*3,1))))</f>
        <v/>
      </c>
      <c r="CR26" s="213" t="str">
        <f aca="true" t="array" ref="CR26:CR26">IF($B26="","",IF(ISBLANK(INDIRECT("R12.ServiciosApoyo!D"&amp;SUM(21,17*4,1))),"",INDIRECT("R12.ServiciosApoyo!D"&amp;SUM(21,17*4,1))))</f>
        <v/>
      </c>
      <c r="CU26" s="215"/>
    </row>
    <row r="27" customFormat="false" ht="20.25" hidden="false" customHeight="true" outlineLevel="0" collapsed="false">
      <c r="B27" s="110" t="str">
        <f aca="false" t="array" ref="B27:B27">IFERROR(INDEX('03.Muestra'!$B$8:$B$17,SMALL(IF("Página Web"='03.Muestra'!$D$8:$D$17,ROW('03.Muestra'!$B$8:$B$17)-MIN(ROW('03.Muestra'!$D$8:$D$17))+1,""),ROW()-19)),"")</f>
        <v/>
      </c>
      <c r="C27" s="211" t="str">
        <f aca="false" t="array" ref="C27:C27">IFERROR(INDEX('03.Muestra'!$C$8:$C$17,SMALL(IF("Página Web"='03.Muestra'!$D$8:$D$17,ROW('03.Muestra'!$C$8:$C$17)-MIN(ROW('03.Muestra'!$D$8:$D$17))+1,""),ROW()-19)),"")</f>
        <v/>
      </c>
      <c r="D27" s="212" t="str">
        <f aca="false" t="array" ref="D27:D27">IFERROR(INDEX('03.Muestra'!$F$8:$F$17,SMALL(IF("Página Web"='03.Muestra'!$D$8:$D$17,ROW('03.Muestra'!$F$8:$F$17)-MIN(ROW('03.Muestra'!$D$8:$D$17))+1,""),ROW()-19)),"")</f>
        <v/>
      </c>
      <c r="E27" s="213" t="str">
        <f aca="true" t="array" ref="E27:E27">IF($B27="","",IF(ISBLANK(INDIRECT("R5.Genéricos!D"&amp;SUM(21,17*0,1))),"",INDIRECT("R5.Genéricos!D"&amp;SUM(21,17*0,1))))</f>
        <v/>
      </c>
      <c r="F27" s="213" t="str">
        <f aca="true" t="array" ref="F27:F27">IF($B27="","",IF(ISBLANK(INDIRECT("R5.Genéricos!D"&amp;SUM(21,17*1,8))),"",INDIRECT("R5.Genéricos!D"&amp;SUM(21,17*1,8))))</f>
        <v/>
      </c>
      <c r="G27" s="213" t="str">
        <f aca="true" t="array" ref="G27:G27">IF($B27="","",IF(ISBLANK(INDIRECT("R5.Genéricos!D"&amp;SUM(21,17*2,1))),"",INDIRECT("R5.Genéricos!D"&amp;SUM(21,17*2,1))))</f>
        <v/>
      </c>
      <c r="H27" s="213" t="str">
        <f aca="true" t="array" ref="H27:H27">IF($B27="","",IF(ISBLANK(INDIRECT("R6.Voz!D"&amp;SUM(21,17*0,1))),"",INDIRECT("R6.Voz!D"&amp;SUM(21,17*0,1))))</f>
        <v/>
      </c>
      <c r="I27" s="213" t="str">
        <f aca="true" t="array" ref="I27:I27">IF($B27="","",IF(ISBLANK(INDIRECT("R6.Voz!D"&amp;SUM(21,17*1,1))),"",INDIRECT("R6.Voz!D"&amp;SUM(21,17*1,1))))</f>
        <v/>
      </c>
      <c r="J27" s="213" t="str">
        <f aca="true" t="array" ref="J27:J27">IF($B27="","",IF(ISBLANK(INDIRECT("R6.Voz!D"&amp;SUM(21,17*2,1))),"",INDIRECT("R6.Voz!D"&amp;SUM(21,17*2,1))))</f>
        <v/>
      </c>
      <c r="K27" s="213" t="str">
        <f aca="true" t="array" ref="K27:K27">IF($B27="","",IF(ISBLANK(INDIRECT("R6.Voz!D"&amp;SUM(21,17*3,1))),"",INDIRECT("R6.Voz!D"&amp;SUM(21,17*3,1))))</f>
        <v/>
      </c>
      <c r="L27" s="213" t="str">
        <f aca="true" t="array" ref="L27:L27">IF($B27="","",IF(ISBLANK(INDIRECT("R6.Voz!D"&amp;SUM(21,17*4,1))),"",INDIRECT("R6.Voz!D"&amp;SUM(21,17*4,1))))</f>
        <v/>
      </c>
      <c r="M27" s="213" t="str">
        <f aca="true" t="array" ref="M27:M27">IF($B27="","",IF(ISBLANK(INDIRECT("R6.Voz!D"&amp;SUM(21,17*5,1))),"",INDIRECT("R6.Voz!D"&amp;SUM(21,17*5,1))))</f>
        <v/>
      </c>
      <c r="N27" s="213" t="str">
        <f aca="true" t="array" ref="N27:N27">IF($B27="","",IF(ISBLANK(INDIRECT("R6.Voz!D"&amp;SUM(21,17*6,1))),"",INDIRECT("R6.Voz!D"&amp;SUM(21,17*6,1))))</f>
        <v/>
      </c>
      <c r="O27" s="213" t="str">
        <f aca="true" t="array" ref="O27:O27">IF($B27="","",IF(ISBLANK(INDIRECT("R6.Voz!D"&amp;SUM(21,17*7,1))),"",INDIRECT("R6.Voz!D"&amp;SUM(21,17*7,1))))</f>
        <v/>
      </c>
      <c r="P27" s="213" t="str">
        <f aca="true" t="array" ref="P27:P27">IF($B27="","",IF(ISBLANK(INDIRECT("R6.Voz!D"&amp;SUM(21,17*8,1))),"",INDIRECT("R6.Voz!D"&amp;SUM(21,17*8,1))))</f>
        <v/>
      </c>
      <c r="Q27" s="213" t="str">
        <f aca="true" t="array" ref="Q27:Q27">IF($B27="","",IF(ISBLANK(INDIRECT("R6.Voz!D"&amp;SUM(21,17*9,1))),"",INDIRECT("R6.Voz!D"&amp;SUM(21,17*9,1))))</f>
        <v/>
      </c>
      <c r="R27" s="213" t="str">
        <f aca="true" t="array" ref="R27:R27">IF($B27="","",IF(ISBLANK(INDIRECT("R6.Voz!D"&amp;SUM(21,17*10,1))),"",INDIRECT("R6.Voz!D"&amp;SUM(21,17*10,1))))</f>
        <v/>
      </c>
      <c r="S27" s="213" t="str">
        <f aca="true" t="array" ref="S27:S27">IF($B27="","",IF(ISBLANK(INDIRECT("R6.Voz!D"&amp;SUM(21,17*11,1))),"",INDIRECT("R6.Voz!D"&amp;SUM(21,17*11,1))))</f>
        <v/>
      </c>
      <c r="T27" s="213" t="str">
        <f aca="true" t="array" ref="T27:T27">IF($B27="","",IF(ISBLANK(INDIRECT("R6.Voz!D"&amp;SUM(21,17*12,1))),"",INDIRECT("R6.Voz!D"&amp;SUM(21,17*12,1))))</f>
        <v/>
      </c>
      <c r="U27" s="213" t="str">
        <f aca="true" t="array" ref="U27:U27">IF($B27="","",IF(ISBLANK(INDIRECT("R6.Voz!D"&amp;SUM(21,17*13,1))),"",INDIRECT("R6.Voz!D"&amp;SUM(21,17*13,1))))</f>
        <v/>
      </c>
      <c r="V27" s="213" t="str">
        <f aca="true" t="array" ref="V27:V27">IF($B27="","",IF(ISBLANK(INDIRECT("R6.Voz!D"&amp;SUM(21,17*14,1))),"",INDIRECT("R6.Voz!D"&amp;SUM(21,17*14,1))))</f>
        <v/>
      </c>
      <c r="W27" s="213" t="str">
        <f aca="true" t="array" ref="W27:W27">IF($B27="","",IF(ISBLANK(INDIRECT("R6.Voz!D"&amp;SUM(21,17*15,1))),"",INDIRECT("R6.Voz!D"&amp;SUM(21,17*15,1))))</f>
        <v/>
      </c>
      <c r="X27" s="213" t="str">
        <f aca="true" t="array" ref="X27:X27">IF($B27="","",IF(ISBLANK(INDIRECT("R6.Voz!D"&amp;SUM(21,17*16,1))),"",INDIRECT("R6.Voz!D"&amp;SUM(21,17*16,1))))</f>
        <v/>
      </c>
      <c r="Y27" s="213" t="str">
        <f aca="true" t="array" ref="Y27:Y27">IF($B27="","",IF(ISBLANK(INDIRECT("R6.Voz!D"&amp;SUM(21,17*17,1))),"",INDIRECT("R6.Voz!D"&amp;SUM(21,17*17,1))))</f>
        <v/>
      </c>
      <c r="Z27" s="213" t="str">
        <f aca="true" t="array" ref="Z27:Z27">IF($B27="","",IF(ISBLANK(INDIRECT("R6.Voz!D"&amp;SUM(21,17*18,1))),"",INDIRECT("R6.Voz!D"&amp;SUM(21,17*18,1))))</f>
        <v/>
      </c>
      <c r="AA27" s="213" t="str">
        <f aca="true" t="array" ref="AA27:AA27">IF($B27="","",IF(ISBLANK(INDIRECT("R7.Video!D"&amp;SUM(21,17*0,1))),"",INDIRECT("R7.Video!D"&amp;SUM(21,17*0,1))))</f>
        <v/>
      </c>
      <c r="AB27" s="213" t="str">
        <f aca="true" t="array" ref="AB27:AB27">IF($B27="","",IF(ISBLANK(INDIRECT("R7.Video!D"&amp;SUM(21,17*1,1))),"",INDIRECT("R7.Video!D"&amp;SUM(21,17*1,1))))</f>
        <v/>
      </c>
      <c r="AC27" s="213" t="str">
        <f aca="true" t="array" ref="AC27:AC27">IF($B27="","",IF(ISBLANK(INDIRECT("R7.Video!D"&amp;SUM(21,17*2,1))),"",INDIRECT("R7.Video!D"&amp;SUM(21,17*2,1))))</f>
        <v/>
      </c>
      <c r="AD27" s="213" t="str">
        <f aca="true" t="array" ref="AD27:AD27">IF($B27="","",IF(ISBLANK(INDIRECT("R7.Video!D"&amp;SUM(21,17*3,1))),"",INDIRECT("R7.Video!D"&amp;SUM(21,17*3,1))))</f>
        <v/>
      </c>
      <c r="AE27" s="213" t="str">
        <f aca="true" t="array" ref="AE27:AE27">IF($B27="","",IF(ISBLANK(INDIRECT("R7.Video!D"&amp;SUM(21,17*4,1))),"",INDIRECT("R7.Video!D"&amp;SUM(21,17*4,1))))</f>
        <v/>
      </c>
      <c r="AF27" s="213" t="str">
        <f aca="true" t="array" ref="AF27:AF27">IF($B27="","",IF(ISBLANK(INDIRECT("R7.Video!D"&amp;SUM(21,17*5,1))),"",INDIRECT("R7.Video!D"&amp;SUM(21,17*5,1))))</f>
        <v/>
      </c>
      <c r="AG27" s="213" t="str">
        <f aca="true" t="array" ref="AG27:AG27">IF($B27="","",IF(ISBLANK(INDIRECT("R7.Video!D"&amp;SUM(21,17*6,1))),"",INDIRECT("R7.Video!D"&amp;SUM(21,17*6,1))))</f>
        <v/>
      </c>
      <c r="AH27" s="213" t="str">
        <f aca="true" t="array" ref="AH27:AH27">IF($B27="","",IF(ISBLANK(INDIRECT("R7.Video!D"&amp;SUM(21,17*7,1))),"",INDIRECT("R7.Video!D"&amp;SUM(21,17*7,1))))</f>
        <v/>
      </c>
      <c r="AI27" s="213" t="str">
        <f aca="true" t="array" ref="AI27:AI27">IF($B27="","",IF(ISBLANK(INDIRECT("R7.Video!D"&amp;SUM(21,17*8,1))),"",INDIRECT("R7.Video!D"&amp;SUM(21,17*8,1))))</f>
        <v/>
      </c>
      <c r="AJ27" s="213" t="str">
        <f aca="true" t="array" ref="AJ27:AJ27">IF($B27="","",IF(ISBLANK(INDIRECT("R9.Web!D"&amp;SUM(21,17*0,1))),"",INDIRECT("R9.Web!D"&amp;SUM(21,17*0,1))))</f>
        <v/>
      </c>
      <c r="AK27" s="213" t="str">
        <f aca="true" t="array" ref="AK27:AK27">IF($B27="","",IF(ISBLANK(INDIRECT("R9.Web!D"&amp;SUM(21,17*1,1))),"",INDIRECT("R9.Web!D"&amp;SUM(21,17*1,1))))</f>
        <v/>
      </c>
      <c r="AL27" s="213" t="str">
        <f aca="true" t="array" ref="AL27:AL27">IF($B27="","",IF(ISBLANK(INDIRECT("R9.Web!D"&amp;SUM(21,17*2,1))),"",INDIRECT("R9.Web!D"&amp;SUM(21,17*2,1))))</f>
        <v/>
      </c>
      <c r="AM27" s="213" t="str">
        <f aca="true" t="array" ref="AM27:AM27">IF($B27="","",IF(ISBLANK(INDIRECT("R9.Web!D"&amp;SUM(21,17*3,1))),"",INDIRECT("R9.Web!D"&amp;SUM(21,17*3,1))))</f>
        <v/>
      </c>
      <c r="AN27" s="213" t="str">
        <f aca="true" t="array" ref="AN27:AN27">IF($B27="","",IF(ISBLANK(INDIRECT("R9.Web!D"&amp;SUM(21,17*4,1))),"",INDIRECT("R9.Web!D"&amp;SUM(21,17*4,1))))</f>
        <v/>
      </c>
      <c r="AO27" s="213" t="str">
        <f aca="true" t="array" ref="AO27:AO27">IF($B27="","",IF(ISBLANK(INDIRECT("R9.Web!D"&amp;SUM(21,17*5,1))),"",INDIRECT("R9.Web!D"&amp;SUM(21,17*5,1))))</f>
        <v/>
      </c>
      <c r="AP27" s="213" t="str">
        <f aca="true" t="array" ref="AP27:AP27">IF($B27="","",IF(ISBLANK(INDIRECT("R9.Web!D"&amp;SUM(21,17*6,1))),"",INDIRECT("R9.Web!D"&amp;SUM(21,17*6,1))))</f>
        <v/>
      </c>
      <c r="AQ27" s="213" t="str">
        <f aca="true" t="array" ref="AQ27:AQ27">IF($B27="","",IF(ISBLANK(INDIRECT("R9.Web!D"&amp;SUM(21,17*7,1))),"",INDIRECT("R9.Web!D"&amp;SUM(21,17*7,1))))</f>
        <v/>
      </c>
      <c r="AR27" s="213" t="str">
        <f aca="true" t="array" ref="AR27:AR27">IF($B27="","",IF(ISBLANK(INDIRECT("R9.Web!D"&amp;SUM(21,17*8,1))),"",INDIRECT("R9.Web!D"&amp;SUM(21,17*8,1))))</f>
        <v/>
      </c>
      <c r="AS27" s="213" t="str">
        <f aca="true" t="array" ref="AS27:AS27">IF($B27="","",IF(ISBLANK(INDIRECT("R9.Web!D"&amp;SUM(21,17*9,1))),"",INDIRECT("R9.Web!D"&amp;SUM(21,17*9,1))))</f>
        <v/>
      </c>
      <c r="AT27" s="213" t="str">
        <f aca="true" t="array" ref="AT27:AT27">IF($B27="","",IF(ISBLANK(INDIRECT("R9.Web!D"&amp;SUM(21,17*10,1))),"",INDIRECT("R9.Web!D"&amp;SUM(21,17*10,1))))</f>
        <v/>
      </c>
      <c r="AU27" s="213" t="str">
        <f aca="true" t="array" ref="AU27:AU27">IF($B27="","",IF(ISBLANK(INDIRECT("R9.Web!D"&amp;SUM(21,17*11,1))),"",INDIRECT("R9.Web!D"&amp;SUM(21,17*11,1))))</f>
        <v/>
      </c>
      <c r="AV27" s="213" t="str">
        <f aca="true" t="array" ref="AV27:AV27">IF($B27="","",IF(ISBLANK(INDIRECT("R9.Web!D"&amp;SUM(21,17*12,1))),"",INDIRECT("R9.Web!D"&amp;SUM(21,17*12,1))))</f>
        <v/>
      </c>
      <c r="AW27" s="213" t="str">
        <f aca="true" t="array" ref="AW27:AW27">IF($B27="","",IF(ISBLANK(INDIRECT("R9.Web!D"&amp;SUM(21,17*13,1))),"",INDIRECT("R9.Web!D"&amp;SUM(21,17*13,1))))</f>
        <v/>
      </c>
      <c r="AX27" s="213" t="str">
        <f aca="true" t="array" ref="AX27:AX27">IF($B27="","",IF(ISBLANK(INDIRECT("R9.Web!D"&amp;SUM(21,17*14,1))),"",INDIRECT("R9.Web!D"&amp;SUM(21,17*14,1))))</f>
        <v/>
      </c>
      <c r="AY27" s="213" t="str">
        <f aca="true" t="array" ref="AY27:AY27">IF($B27="","",IF(ISBLANK(INDIRECT("R9.Web!D"&amp;SUM(21,17*15,1))),"",INDIRECT("R9.Web!D"&amp;SUM(21,17*15,1))))</f>
        <v/>
      </c>
      <c r="AZ27" s="213" t="str">
        <f aca="true" t="array" ref="AZ27:AZ27">IF($B27="","",IF(ISBLANK(INDIRECT("R9.Web!D"&amp;SUM(21,17*16,1))),"",INDIRECT("R9.Web!D"&amp;SUM(21,17*16,1))))</f>
        <v/>
      </c>
      <c r="BA27" s="213" t="str">
        <f aca="true" t="array" ref="BA27:BA27">IF($B27="","",IF(ISBLANK(INDIRECT("R9.Web!D"&amp;SUM(21,17*17,1))),"",INDIRECT("R9.Web!D"&amp;SUM(21,17*17,1))))</f>
        <v/>
      </c>
      <c r="BB27" s="213" t="str">
        <f aca="true" t="array" ref="BB27:BB27">IF($B27="","",IF(ISBLANK(INDIRECT("R9.Web!D"&amp;SUM(21,17*18,1))),"",INDIRECT("R9.Web!D"&amp;SUM(21,17*18,1))))</f>
        <v/>
      </c>
      <c r="BC27" s="213" t="str">
        <f aca="true" t="array" ref="BC27:BC27">IF($B27="","",IF(ISBLANK(INDIRECT("R9.Web!D"&amp;SUM(21,17*19,1))),"",INDIRECT("R9.Web!D"&amp;SUM(21,17*19,1))))</f>
        <v/>
      </c>
      <c r="BD27" s="213" t="str">
        <f aca="true" t="array" ref="BD27:BD27">IF($B27="","",IF(ISBLANK(INDIRECT("R9.Web!D"&amp;SUM(21,17*20,1))),"",INDIRECT("R9.Web!D"&amp;SUM(21,17*20,1))))</f>
        <v/>
      </c>
      <c r="BE27" s="213" t="str">
        <f aca="true" t="array" ref="BE27:BE27">IF($B27="","",IF(ISBLANK(INDIRECT("R9.Web!D"&amp;SUM(21,17*21,1))),"",INDIRECT("R9.Web!D"&amp;SUM(21,17*21,1))))</f>
        <v/>
      </c>
      <c r="BF27" s="213" t="str">
        <f aca="true" t="array" ref="BF27:BF27">IF($B27="","",IF(ISBLANK(INDIRECT("R9.Web!D"&amp;SUM(21,17*22,1))),"",INDIRECT("R9.Web!D"&amp;SUM(21,17*22,1))))</f>
        <v/>
      </c>
      <c r="BG27" s="213" t="str">
        <f aca="true" t="array" ref="BG27:BG27">IF($B27="","",IF(ISBLANK(INDIRECT("R9.Web!D"&amp;SUM(21,17*23,1))),"",INDIRECT("R9.Web!D"&amp;SUM(21,17*23,1))))</f>
        <v/>
      </c>
      <c r="BH27" s="213" t="str">
        <f aca="true" t="array" ref="BH27:BH27">IF($B27="","",IF(ISBLANK(INDIRECT("R9.Web!D"&amp;SUM(21,17*24,1))),"",INDIRECT("R9.Web!D"&amp;SUM(21,17*24,1))))</f>
        <v/>
      </c>
      <c r="BI27" s="213" t="str">
        <f aca="true" t="array" ref="BI27:BI27">IF($B27="","",IF(ISBLANK(INDIRECT("R9.Web!D"&amp;SUM(21,17*25,1))),"",INDIRECT("R9.Web!D"&amp;SUM(21,17*25,1))))</f>
        <v/>
      </c>
      <c r="BJ27" s="213" t="str">
        <f aca="true" t="array" ref="BJ27:BJ27">IF($B27="","",IF(ISBLANK(INDIRECT("R9.Web!D"&amp;SUM(21,17*26,1))),"",INDIRECT("R9.Web!D"&amp;SUM(21,17*26,1))))</f>
        <v/>
      </c>
      <c r="BK27" s="213" t="str">
        <f aca="true" t="array" ref="BK27:BK27">IF($B27="","",IF(ISBLANK(INDIRECT("R9.Web!D"&amp;SUM(21,17*27,1))),"",INDIRECT("R9.Web!D"&amp;SUM(21,17*27,1))))</f>
        <v/>
      </c>
      <c r="BL27" s="213" t="str">
        <f aca="true" t="array" ref="BL27:BL27">IF($B27="","",IF(ISBLANK(INDIRECT("R9.Web!D"&amp;SUM(21,17*28,1))),"",INDIRECT("R9.Web!D"&amp;SUM(21,17*28,1))))</f>
        <v/>
      </c>
      <c r="BM27" s="213" t="str">
        <f aca="true" t="array" ref="BM27:BM27">IF($B27="","",IF(ISBLANK(INDIRECT("R9.Web!D"&amp;SUM(21,17*29,1))),"",INDIRECT("R9.Web!D"&amp;SUM(21,17*29,1))))</f>
        <v/>
      </c>
      <c r="BN27" s="213" t="str">
        <f aca="true" t="array" ref="BN27:BN27">IF($B27="","",IF(ISBLANK(INDIRECT("R9.Web!D"&amp;SUM(21,17*30,1))),"",INDIRECT("R9.Web!D"&amp;SUM(21,17*30,1))))</f>
        <v/>
      </c>
      <c r="BO27" s="213" t="str">
        <f aca="true" t="array" ref="BO27:BO27">IF($B27="","",IF(ISBLANK(INDIRECT("R9.Web!D"&amp;SUM(21,17*31,1))),"",INDIRECT("R9.Web!D"&amp;SUM(21,17*31,1))))</f>
        <v/>
      </c>
      <c r="BP27" s="213" t="str">
        <f aca="true" t="array" ref="BP27:BP27">IF($B27="","",IF(ISBLANK(INDIRECT("R9.Web!D"&amp;SUM(21,17*32,1))),"",INDIRECT("R9.Web!D"&amp;SUM(21,17*32,1))))</f>
        <v/>
      </c>
      <c r="BQ27" s="213" t="str">
        <f aca="true" t="array" ref="BQ27:BQ27">IF($B27="","",IF(ISBLANK(INDIRECT("R9.Web!D"&amp;SUM(21,17*33,1))),"",INDIRECT("R9.Web!D"&amp;SUM(21,17*33,1))))</f>
        <v/>
      </c>
      <c r="BR27" s="213" t="str">
        <f aca="true" t="array" ref="BR27:BR27">IF($B27="","",IF(ISBLANK(INDIRECT("R9.Web!D"&amp;SUM(21,17*34,1))),"",INDIRECT("R9.Web!D"&amp;SUM(21,17*34,1))))</f>
        <v/>
      </c>
      <c r="BS27" s="213" t="str">
        <f aca="true" t="array" ref="BS27:BS27">IF($B27="","",IF(ISBLANK(INDIRECT("R9.Web!D"&amp;SUM(21,17*35,1))),"",INDIRECT("R9.Web!D"&amp;SUM(21,17*35,1))))</f>
        <v/>
      </c>
      <c r="BT27" s="213" t="str">
        <f aca="true" t="array" ref="BT27:BT27">IF($B27="","",IF(ISBLANK(INDIRECT("R9.Web!D"&amp;SUM(21,17*36,1))),"",INDIRECT("R9.Web!D"&amp;SUM(21,17*36,1))))</f>
        <v/>
      </c>
      <c r="BU27" s="213" t="str">
        <f aca="true" t="array" ref="BU27:BU27">IF($B27="","",IF(ISBLANK(INDIRECT("R9.Web!D"&amp;SUM(21,17*37,1))),"",INDIRECT("R9.Web!D"&amp;SUM(21,17*37,1))))</f>
        <v/>
      </c>
      <c r="BV27" s="213" t="str">
        <f aca="true" t="array" ref="BV27:BV27">IF($B27="","",IF(ISBLANK(INDIRECT("R9.Web!D"&amp;SUM(21,17*38,1))),"",INDIRECT("R9.Web!D"&amp;SUM(21,17*38,1))))</f>
        <v/>
      </c>
      <c r="BW27" s="213" t="str">
        <f aca="true" t="array" ref="BW27:BW27">IF($B27="","",IF(ISBLANK(INDIRECT("R9.Web!D"&amp;SUM(21,17*39,1))),"",INDIRECT("R9.Web!D"&amp;SUM(21,17*39,1))))</f>
        <v/>
      </c>
      <c r="BX27" s="213" t="str">
        <f aca="true" t="array" ref="BX27:BX27">IF($B27="","",IF(ISBLANK(INDIRECT("R9.Web!D"&amp;SUM(21,17*40,1))),"",INDIRECT("R9.Web!D"&amp;SUM(21,17*40,1))))</f>
        <v/>
      </c>
      <c r="BY27" s="213" t="str">
        <f aca="true" t="array" ref="BY27:BY27">IF($B27="","",IF(ISBLANK(INDIRECT("R9.Web!D"&amp;SUM(21,17*41,1))),"",INDIRECT("R9.Web!D"&amp;SUM(21,17*41,1))))</f>
        <v/>
      </c>
      <c r="BZ27" s="213" t="str">
        <f aca="true" t="array" ref="BZ27:BZ27">IF($B27="","",IF(ISBLANK(INDIRECT("R9.Web!D"&amp;SUM(21,17*42,1))),"",INDIRECT("R9.Web!D"&amp;SUM(21,17*42,1))))</f>
        <v/>
      </c>
      <c r="CA27" s="213" t="str">
        <f aca="true" t="array" ref="CA27:CA27">IF($B27="","",IF(ISBLANK(INDIRECT("R9.Web!D"&amp;SUM(21,17*43,1))),"",INDIRECT("R9.Web!D"&amp;SUM(21,17*43,1))))</f>
        <v/>
      </c>
      <c r="CB27" s="213" t="str">
        <f aca="true" t="array" ref="CB27:CB27">IF($B27="","",IF(ISBLANK(INDIRECT("R9.Web!D"&amp;SUM(21,17*44,1))),"",INDIRECT("R9.Web!D"&amp;SUM(21,17*44,1))))</f>
        <v/>
      </c>
      <c r="CC27" s="213" t="str">
        <f aca="true" t="array" ref="CC27:CC27">IF($B27="","",IF(ISBLANK(INDIRECT("R9.Web!D"&amp;SUM(21,17*45,1))),"",INDIRECT("R9.Web!D"&amp;SUM(21,17*45,1))))</f>
        <v/>
      </c>
      <c r="CD27" s="213" t="str">
        <f aca="true" t="array" ref="CD27:CD27">IF($B27="","",IF(ISBLANK(INDIRECT("R9.Web!D"&amp;SUM(21,17*46,1))),"",INDIRECT("R9.Web!D"&amp;SUM(21,17*46,1))))</f>
        <v/>
      </c>
      <c r="CE27" s="213" t="str">
        <f aca="true" t="array" ref="CE27:CE27">IF($B27="","",IF(ISBLANK(INDIRECT("R9.Web!D"&amp;SUM(21,17*47,1))),"",INDIRECT("R9.Web!D"&amp;SUM(21,17*47,1))))</f>
        <v/>
      </c>
      <c r="CF27" s="213" t="str">
        <f aca="true" t="array" ref="CF27:CF27">IF($B27="","",IF(ISBLANK(INDIRECT("R9.Web!D"&amp;SUM(21,17*48,1))),"",INDIRECT("R9.Web!D"&amp;SUM(21,17*48,1))))</f>
        <v/>
      </c>
      <c r="CG27" s="213" t="str">
        <f aca="true" t="array" ref="CG27:CG27">IF($B27="","",IF(ISBLANK(INDIRECT("R9.Web!D"&amp;SUM(21,17*49,1))),"",INDIRECT("R9.Web!D"&amp;SUM(21,17*49,1))))</f>
        <v/>
      </c>
      <c r="CH27" s="213" t="str">
        <f aca="true" t="array" ref="CH27:CH27">IF($B27="","",IF(ISBLANK(INDIRECT("R11.Software!D"&amp;SUM(21,17*0,1))),"",INDIRECT("R11.Software!D"&amp;SUM(21,17*0,1))))</f>
        <v/>
      </c>
      <c r="CI27" s="213" t="str">
        <f aca="true" t="array" ref="CI27:CI27">IF($B27="","",IF(ISBLANK(INDIRECT("R11.Software!D"&amp;SUM(21,17*1,1))),"",INDIRECT("R11.Software!D"&amp;SUM(21,17*1,1))))</f>
        <v/>
      </c>
      <c r="CJ27" s="213" t="str">
        <f aca="true" t="array" ref="CJ27:CJ27">IF($B27="","",IF(ISBLANK(INDIRECT("R11.Software!D"&amp;SUM(21,17*2,1))),"",INDIRECT("R11.Software!D"&amp;SUM(21,17*2,1))))</f>
        <v/>
      </c>
      <c r="CK27" s="213" t="str">
        <f aca="true" t="array" ref="CK27:CK27">IF($B27="","",IF(ISBLANK(INDIRECT("R11.Software!D"&amp;SUM(21,17*3,1))),"",INDIRECT("R11.Software!D"&amp;SUM(21,17*3,1))))</f>
        <v/>
      </c>
      <c r="CL27" s="213" t="str">
        <f aca="true" t="array" ref="CL27:CL27">IF($B27="","",IF(ISBLANK(INDIRECT("R11.Software!D"&amp;SUM(21,17*4,1))),"",INDIRECT("R11.Software!D"&amp;SUM(21,17*4,1))))</f>
        <v/>
      </c>
      <c r="CM27" s="213" t="str">
        <f aca="true" t="array" ref="CM27:CM27">IF($B27="","",IF(ISBLANK(INDIRECT("R11.Software!D"&amp;SUM(21,17*5,1))),"",INDIRECT("R11.Software!D"&amp;SUM(21,17*5,1))))</f>
        <v/>
      </c>
      <c r="CN27" s="213" t="str">
        <f aca="true" t="array" ref="CN27:CN27">IF($B27="","",IF(ISBLANK(INDIRECT("R12.ServiciosApoyo!D"&amp;SUM(21,17*0,1))),"",INDIRECT("R12.ServiciosApoyo!D"&amp;SUM(21,17*0,1))))</f>
        <v/>
      </c>
      <c r="CO27" s="213" t="str">
        <f aca="true" t="array" ref="CO27:CO27">IF($B27="","",IF(ISBLANK(INDIRECT("R12.ServiciosApoyo!D"&amp;SUM(21,17*1,1))),"",INDIRECT("R12.ServiciosApoyo!D"&amp;SUM(21,17*1,1))))</f>
        <v/>
      </c>
      <c r="CP27" s="213" t="str">
        <f aca="true" t="array" ref="CP27:CP27">IF($B27="","",IF(ISBLANK(INDIRECT("R12.ServiciosApoyo!D"&amp;SUM(21,17*2,1))),"",INDIRECT("R12.ServiciosApoyo!D"&amp;SUM(21,17*2,1))))</f>
        <v/>
      </c>
      <c r="CQ27" s="213" t="str">
        <f aca="true" t="array" ref="CQ27:CQ27">IF($B27="","",IF(ISBLANK(INDIRECT("R12.ServiciosApoyo!D"&amp;SUM(21,17*3,1))),"",INDIRECT("R12.ServiciosApoyo!D"&amp;SUM(21,17*3,1))))</f>
        <v/>
      </c>
      <c r="CR27" s="213" t="str">
        <f aca="true" t="array" ref="CR27:CR27">IF($B27="","",IF(ISBLANK(INDIRECT("R12.ServiciosApoyo!D"&amp;SUM(21,17*4,1))),"",INDIRECT("R12.ServiciosApoyo!D"&amp;SUM(21,17*4,1))))</f>
        <v/>
      </c>
      <c r="CU27" s="215"/>
    </row>
    <row r="28" customFormat="false" ht="20.25" hidden="false" customHeight="true" outlineLevel="0" collapsed="false">
      <c r="B28" s="110" t="str">
        <f aca="false" t="array" ref="B28:B28">IFERROR(INDEX('03.Muestra'!$B$8:$B$17,SMALL(IF("Página Web"='03.Muestra'!$D$8:$D$17,ROW('03.Muestra'!$B$8:$B$17)-MIN(ROW('03.Muestra'!$D$8:$D$17))+1,""),ROW()-19)),"")</f>
        <v/>
      </c>
      <c r="C28" s="211" t="str">
        <f aca="false" t="array" ref="C28:C28">IFERROR(INDEX('03.Muestra'!$C$8:$C$17,SMALL(IF("Página Web"='03.Muestra'!$D$8:$D$17,ROW('03.Muestra'!$C$8:$C$17)-MIN(ROW('03.Muestra'!$D$8:$D$17))+1,""),ROW()-19)),"")</f>
        <v/>
      </c>
      <c r="D28" s="212" t="str">
        <f aca="false" t="array" ref="D28:D28">IFERROR(INDEX('03.Muestra'!$F$8:$F$17,SMALL(IF("Página Web"='03.Muestra'!$D$8:$D$17,ROW('03.Muestra'!$F$8:$F$17)-MIN(ROW('03.Muestra'!$D$8:$D$17))+1,""),ROW()-19)),"")</f>
        <v/>
      </c>
      <c r="E28" s="213" t="str">
        <f aca="true" t="array" ref="E28:E28">IF($B28="","",IF(ISBLANK(INDIRECT("R5.Genéricos!D"&amp;SUM(21,17*0,1))),"",INDIRECT("R5.Genéricos!D"&amp;SUM(21,17*0,1))))</f>
        <v/>
      </c>
      <c r="F28" s="213" t="str">
        <f aca="true" t="array" ref="F28:F28">IF($B28="","",IF(ISBLANK(INDIRECT("R5.Genéricos!D"&amp;SUM(21,17*1,9))),"",INDIRECT("R5.Genéricos!D"&amp;SUM(21,17*1,9))))</f>
        <v/>
      </c>
      <c r="G28" s="213" t="str">
        <f aca="true" t="array" ref="G28:G28">IF($B28="","",IF(ISBLANK(INDIRECT("R5.Genéricos!D"&amp;SUM(21,17*2,1))),"",INDIRECT("R5.Genéricos!D"&amp;SUM(21,17*2,1))))</f>
        <v/>
      </c>
      <c r="H28" s="213" t="str">
        <f aca="true" t="array" ref="H28:H28">IF($B28="","",IF(ISBLANK(INDIRECT("R6.Voz!D"&amp;SUM(21,17*0,1))),"",INDIRECT("R6.Voz!D"&amp;SUM(21,17*0,1))))</f>
        <v/>
      </c>
      <c r="I28" s="213" t="str">
        <f aca="true" t="array" ref="I28:I28">IF($B28="","",IF(ISBLANK(INDIRECT("R6.Voz!D"&amp;SUM(21,17*1,1))),"",INDIRECT("R6.Voz!D"&amp;SUM(21,17*1,1))))</f>
        <v/>
      </c>
      <c r="J28" s="213" t="str">
        <f aca="true" t="array" ref="J28:J28">IF($B28="","",IF(ISBLANK(INDIRECT("R6.Voz!D"&amp;SUM(21,17*2,1))),"",INDIRECT("R6.Voz!D"&amp;SUM(21,17*2,1))))</f>
        <v/>
      </c>
      <c r="K28" s="213" t="str">
        <f aca="true" t="array" ref="K28:K28">IF($B28="","",IF(ISBLANK(INDIRECT("R6.Voz!D"&amp;SUM(21,17*3,1))),"",INDIRECT("R6.Voz!D"&amp;SUM(21,17*3,1))))</f>
        <v/>
      </c>
      <c r="L28" s="213" t="str">
        <f aca="true" t="array" ref="L28:L28">IF($B28="","",IF(ISBLANK(INDIRECT("R6.Voz!D"&amp;SUM(21,17*4,1))),"",INDIRECT("R6.Voz!D"&amp;SUM(21,17*4,1))))</f>
        <v/>
      </c>
      <c r="M28" s="213" t="str">
        <f aca="true" t="array" ref="M28:M28">IF($B28="","",IF(ISBLANK(INDIRECT("R6.Voz!D"&amp;SUM(21,17*5,1))),"",INDIRECT("R6.Voz!D"&amp;SUM(21,17*5,1))))</f>
        <v/>
      </c>
      <c r="N28" s="213" t="str">
        <f aca="true" t="array" ref="N28:N28">IF($B28="","",IF(ISBLANK(INDIRECT("R6.Voz!D"&amp;SUM(21,17*6,1))),"",INDIRECT("R6.Voz!D"&amp;SUM(21,17*6,1))))</f>
        <v/>
      </c>
      <c r="O28" s="213" t="str">
        <f aca="true" t="array" ref="O28:O28">IF($B28="","",IF(ISBLANK(INDIRECT("R6.Voz!D"&amp;SUM(21,17*7,1))),"",INDIRECT("R6.Voz!D"&amp;SUM(21,17*7,1))))</f>
        <v/>
      </c>
      <c r="P28" s="213" t="str">
        <f aca="true" t="array" ref="P28:P28">IF($B28="","",IF(ISBLANK(INDIRECT("R6.Voz!D"&amp;SUM(21,17*8,1))),"",INDIRECT("R6.Voz!D"&amp;SUM(21,17*8,1))))</f>
        <v/>
      </c>
      <c r="Q28" s="213" t="str">
        <f aca="true" t="array" ref="Q28:Q28">IF($B28="","",IF(ISBLANK(INDIRECT("R6.Voz!D"&amp;SUM(21,17*9,1))),"",INDIRECT("R6.Voz!D"&amp;SUM(21,17*9,1))))</f>
        <v/>
      </c>
      <c r="R28" s="213" t="str">
        <f aca="true" t="array" ref="R28:R28">IF($B28="","",IF(ISBLANK(INDIRECT("R6.Voz!D"&amp;SUM(21,17*10,1))),"",INDIRECT("R6.Voz!D"&amp;SUM(21,17*10,1))))</f>
        <v/>
      </c>
      <c r="S28" s="213" t="str">
        <f aca="true" t="array" ref="S28:S28">IF($B28="","",IF(ISBLANK(INDIRECT("R6.Voz!D"&amp;SUM(21,17*11,1))),"",INDIRECT("R6.Voz!D"&amp;SUM(21,17*11,1))))</f>
        <v/>
      </c>
      <c r="T28" s="213" t="str">
        <f aca="true" t="array" ref="T28:T28">IF($B28="","",IF(ISBLANK(INDIRECT("R6.Voz!D"&amp;SUM(21,17*12,1))),"",INDIRECT("R6.Voz!D"&amp;SUM(21,17*12,1))))</f>
        <v/>
      </c>
      <c r="U28" s="213" t="str">
        <f aca="true" t="array" ref="U28:U28">IF($B28="","",IF(ISBLANK(INDIRECT("R6.Voz!D"&amp;SUM(21,17*13,1))),"",INDIRECT("R6.Voz!D"&amp;SUM(21,17*13,1))))</f>
        <v/>
      </c>
      <c r="V28" s="213" t="str">
        <f aca="true" t="array" ref="V28:V28">IF($B28="","",IF(ISBLANK(INDIRECT("R6.Voz!D"&amp;SUM(21,17*14,1))),"",INDIRECT("R6.Voz!D"&amp;SUM(21,17*14,1))))</f>
        <v/>
      </c>
      <c r="W28" s="213" t="str">
        <f aca="true" t="array" ref="W28:W28">IF($B28="","",IF(ISBLANK(INDIRECT("R6.Voz!D"&amp;SUM(21,17*15,1))),"",INDIRECT("R6.Voz!D"&amp;SUM(21,17*15,1))))</f>
        <v/>
      </c>
      <c r="X28" s="213" t="str">
        <f aca="true" t="array" ref="X28:X28">IF($B28="","",IF(ISBLANK(INDIRECT("R6.Voz!D"&amp;SUM(21,17*16,1))),"",INDIRECT("R6.Voz!D"&amp;SUM(21,17*16,1))))</f>
        <v/>
      </c>
      <c r="Y28" s="213" t="str">
        <f aca="true" t="array" ref="Y28:Y28">IF($B28="","",IF(ISBLANK(INDIRECT("R6.Voz!D"&amp;SUM(21,17*17,1))),"",INDIRECT("R6.Voz!D"&amp;SUM(21,17*17,1))))</f>
        <v/>
      </c>
      <c r="Z28" s="213" t="str">
        <f aca="true" t="array" ref="Z28:Z28">IF($B28="","",IF(ISBLANK(INDIRECT("R6.Voz!D"&amp;SUM(21,17*18,1))),"",INDIRECT("R6.Voz!D"&amp;SUM(21,17*18,1))))</f>
        <v/>
      </c>
      <c r="AA28" s="213" t="str">
        <f aca="true" t="array" ref="AA28:AA28">IF($B28="","",IF(ISBLANK(INDIRECT("R7.Video!D"&amp;SUM(21,17*0,1))),"",INDIRECT("R7.Video!D"&amp;SUM(21,17*0,1))))</f>
        <v/>
      </c>
      <c r="AB28" s="213" t="str">
        <f aca="true" t="array" ref="AB28:AB28">IF($B28="","",IF(ISBLANK(INDIRECT("R7.Video!D"&amp;SUM(21,17*1,1))),"",INDIRECT("R7.Video!D"&amp;SUM(21,17*1,1))))</f>
        <v/>
      </c>
      <c r="AC28" s="213" t="str">
        <f aca="true" t="array" ref="AC28:AC28">IF($B28="","",IF(ISBLANK(INDIRECT("R7.Video!D"&amp;SUM(21,17*2,1))),"",INDIRECT("R7.Video!D"&amp;SUM(21,17*2,1))))</f>
        <v/>
      </c>
      <c r="AD28" s="213" t="str">
        <f aca="true" t="array" ref="AD28:AD28">IF($B28="","",IF(ISBLANK(INDIRECT("R7.Video!D"&amp;SUM(21,17*3,1))),"",INDIRECT("R7.Video!D"&amp;SUM(21,17*3,1))))</f>
        <v/>
      </c>
      <c r="AE28" s="213" t="str">
        <f aca="true" t="array" ref="AE28:AE28">IF($B28="","",IF(ISBLANK(INDIRECT("R7.Video!D"&amp;SUM(21,17*4,1))),"",INDIRECT("R7.Video!D"&amp;SUM(21,17*4,1))))</f>
        <v/>
      </c>
      <c r="AF28" s="213" t="str">
        <f aca="true" t="array" ref="AF28:AF28">IF($B28="","",IF(ISBLANK(INDIRECT("R7.Video!D"&amp;SUM(21,17*5,1))),"",INDIRECT("R7.Video!D"&amp;SUM(21,17*5,1))))</f>
        <v/>
      </c>
      <c r="AG28" s="213" t="str">
        <f aca="true" t="array" ref="AG28:AG28">IF($B28="","",IF(ISBLANK(INDIRECT("R7.Video!D"&amp;SUM(21,17*6,1))),"",INDIRECT("R7.Video!D"&amp;SUM(21,17*6,1))))</f>
        <v/>
      </c>
      <c r="AH28" s="213" t="str">
        <f aca="true" t="array" ref="AH28:AH28">IF($B28="","",IF(ISBLANK(INDIRECT("R7.Video!D"&amp;SUM(21,17*7,1))),"",INDIRECT("R7.Video!D"&amp;SUM(21,17*7,1))))</f>
        <v/>
      </c>
      <c r="AI28" s="213" t="str">
        <f aca="true" t="array" ref="AI28:AI28">IF($B28="","",IF(ISBLANK(INDIRECT("R7.Video!D"&amp;SUM(21,17*8,1))),"",INDIRECT("R7.Video!D"&amp;SUM(21,17*8,1))))</f>
        <v/>
      </c>
      <c r="AJ28" s="213" t="str">
        <f aca="true" t="array" ref="AJ28:AJ28">IF($B28="","",IF(ISBLANK(INDIRECT("R9.Web!D"&amp;SUM(21,17*0,1))),"",INDIRECT("R9.Web!D"&amp;SUM(21,17*0,1))))</f>
        <v/>
      </c>
      <c r="AK28" s="213" t="str">
        <f aca="true" t="array" ref="AK28:AK28">IF($B28="","",IF(ISBLANK(INDIRECT("R9.Web!D"&amp;SUM(21,17*1,1))),"",INDIRECT("R9.Web!D"&amp;SUM(21,17*1,1))))</f>
        <v/>
      </c>
      <c r="AL28" s="213" t="str">
        <f aca="true" t="array" ref="AL28:AL28">IF($B28="","",IF(ISBLANK(INDIRECT("R9.Web!D"&amp;SUM(21,17*2,1))),"",INDIRECT("R9.Web!D"&amp;SUM(21,17*2,1))))</f>
        <v/>
      </c>
      <c r="AM28" s="213" t="str">
        <f aca="true" t="array" ref="AM28:AM28">IF($B28="","",IF(ISBLANK(INDIRECT("R9.Web!D"&amp;SUM(21,17*3,1))),"",INDIRECT("R9.Web!D"&amp;SUM(21,17*3,1))))</f>
        <v/>
      </c>
      <c r="AN28" s="213" t="str">
        <f aca="true" t="array" ref="AN28:AN28">IF($B28="","",IF(ISBLANK(INDIRECT("R9.Web!D"&amp;SUM(21,17*4,1))),"",INDIRECT("R9.Web!D"&amp;SUM(21,17*4,1))))</f>
        <v/>
      </c>
      <c r="AO28" s="213" t="str">
        <f aca="true" t="array" ref="AO28:AO28">IF($B28="","",IF(ISBLANK(INDIRECT("R9.Web!D"&amp;SUM(21,17*5,1))),"",INDIRECT("R9.Web!D"&amp;SUM(21,17*5,1))))</f>
        <v/>
      </c>
      <c r="AP28" s="213" t="str">
        <f aca="true" t="array" ref="AP28:AP28">IF($B28="","",IF(ISBLANK(INDIRECT("R9.Web!D"&amp;SUM(21,17*6,1))),"",INDIRECT("R9.Web!D"&amp;SUM(21,17*6,1))))</f>
        <v/>
      </c>
      <c r="AQ28" s="213" t="str">
        <f aca="true" t="array" ref="AQ28:AQ28">IF($B28="","",IF(ISBLANK(INDIRECT("R9.Web!D"&amp;SUM(21,17*7,1))),"",INDIRECT("R9.Web!D"&amp;SUM(21,17*7,1))))</f>
        <v/>
      </c>
      <c r="AR28" s="213" t="str">
        <f aca="true" t="array" ref="AR28:AR28">IF($B28="","",IF(ISBLANK(INDIRECT("R9.Web!D"&amp;SUM(21,17*8,1))),"",INDIRECT("R9.Web!D"&amp;SUM(21,17*8,1))))</f>
        <v/>
      </c>
      <c r="AS28" s="213" t="str">
        <f aca="true" t="array" ref="AS28:AS28">IF($B28="","",IF(ISBLANK(INDIRECT("R9.Web!D"&amp;SUM(21,17*9,1))),"",INDIRECT("R9.Web!D"&amp;SUM(21,17*9,1))))</f>
        <v/>
      </c>
      <c r="AT28" s="213" t="str">
        <f aca="true" t="array" ref="AT28:AT28">IF($B28="","",IF(ISBLANK(INDIRECT("R9.Web!D"&amp;SUM(21,17*10,1))),"",INDIRECT("R9.Web!D"&amp;SUM(21,17*10,1))))</f>
        <v/>
      </c>
      <c r="AU28" s="213" t="str">
        <f aca="true" t="array" ref="AU28:AU28">IF($B28="","",IF(ISBLANK(INDIRECT("R9.Web!D"&amp;SUM(21,17*11,1))),"",INDIRECT("R9.Web!D"&amp;SUM(21,17*11,1))))</f>
        <v/>
      </c>
      <c r="AV28" s="213" t="str">
        <f aca="true" t="array" ref="AV28:AV28">IF($B28="","",IF(ISBLANK(INDIRECT("R9.Web!D"&amp;SUM(21,17*12,1))),"",INDIRECT("R9.Web!D"&amp;SUM(21,17*12,1))))</f>
        <v/>
      </c>
      <c r="AW28" s="213" t="str">
        <f aca="true" t="array" ref="AW28:AW28">IF($B28="","",IF(ISBLANK(INDIRECT("R9.Web!D"&amp;SUM(21,17*13,1))),"",INDIRECT("R9.Web!D"&amp;SUM(21,17*13,1))))</f>
        <v/>
      </c>
      <c r="AX28" s="213" t="str">
        <f aca="true" t="array" ref="AX28:AX28">IF($B28="","",IF(ISBLANK(INDIRECT("R9.Web!D"&amp;SUM(21,17*14,1))),"",INDIRECT("R9.Web!D"&amp;SUM(21,17*14,1))))</f>
        <v/>
      </c>
      <c r="AY28" s="213" t="str">
        <f aca="true" t="array" ref="AY28:AY28">IF($B28="","",IF(ISBLANK(INDIRECT("R9.Web!D"&amp;SUM(21,17*15,1))),"",INDIRECT("R9.Web!D"&amp;SUM(21,17*15,1))))</f>
        <v/>
      </c>
      <c r="AZ28" s="213" t="str">
        <f aca="true" t="array" ref="AZ28:AZ28">IF($B28="","",IF(ISBLANK(INDIRECT("R9.Web!D"&amp;SUM(21,17*16,1))),"",INDIRECT("R9.Web!D"&amp;SUM(21,17*16,1))))</f>
        <v/>
      </c>
      <c r="BA28" s="213" t="str">
        <f aca="true" t="array" ref="BA28:BA28">IF($B28="","",IF(ISBLANK(INDIRECT("R9.Web!D"&amp;SUM(21,17*17,1))),"",INDIRECT("R9.Web!D"&amp;SUM(21,17*17,1))))</f>
        <v/>
      </c>
      <c r="BB28" s="213" t="str">
        <f aca="true" t="array" ref="BB28:BB28">IF($B28="","",IF(ISBLANK(INDIRECT("R9.Web!D"&amp;SUM(21,17*18,1))),"",INDIRECT("R9.Web!D"&amp;SUM(21,17*18,1))))</f>
        <v/>
      </c>
      <c r="BC28" s="213" t="str">
        <f aca="true" t="array" ref="BC28:BC28">IF($B28="","",IF(ISBLANK(INDIRECT("R9.Web!D"&amp;SUM(21,17*19,1))),"",INDIRECT("R9.Web!D"&amp;SUM(21,17*19,1))))</f>
        <v/>
      </c>
      <c r="BD28" s="213" t="str">
        <f aca="true" t="array" ref="BD28:BD28">IF($B28="","",IF(ISBLANK(INDIRECT("R9.Web!D"&amp;SUM(21,17*20,1))),"",INDIRECT("R9.Web!D"&amp;SUM(21,17*20,1))))</f>
        <v/>
      </c>
      <c r="BE28" s="213" t="str">
        <f aca="true" t="array" ref="BE28:BE28">IF($B28="","",IF(ISBLANK(INDIRECT("R9.Web!D"&amp;SUM(21,17*21,1))),"",INDIRECT("R9.Web!D"&amp;SUM(21,17*21,1))))</f>
        <v/>
      </c>
      <c r="BF28" s="213" t="str">
        <f aca="true" t="array" ref="BF28:BF28">IF($B28="","",IF(ISBLANK(INDIRECT("R9.Web!D"&amp;SUM(21,17*22,1))),"",INDIRECT("R9.Web!D"&amp;SUM(21,17*22,1))))</f>
        <v/>
      </c>
      <c r="BG28" s="213" t="str">
        <f aca="true" t="array" ref="BG28:BG28">IF($B28="","",IF(ISBLANK(INDIRECT("R9.Web!D"&amp;SUM(21,17*23,1))),"",INDIRECT("R9.Web!D"&amp;SUM(21,17*23,1))))</f>
        <v/>
      </c>
      <c r="BH28" s="213" t="str">
        <f aca="true" t="array" ref="BH28:BH28">IF($B28="","",IF(ISBLANK(INDIRECT("R9.Web!D"&amp;SUM(21,17*24,1))),"",INDIRECT("R9.Web!D"&amp;SUM(21,17*24,1))))</f>
        <v/>
      </c>
      <c r="BI28" s="213" t="str">
        <f aca="true" t="array" ref="BI28:BI28">IF($B28="","",IF(ISBLANK(INDIRECT("R9.Web!D"&amp;SUM(21,17*25,1))),"",INDIRECT("R9.Web!D"&amp;SUM(21,17*25,1))))</f>
        <v/>
      </c>
      <c r="BJ28" s="213" t="str">
        <f aca="true" t="array" ref="BJ28:BJ28">IF($B28="","",IF(ISBLANK(INDIRECT("R9.Web!D"&amp;SUM(21,17*26,1))),"",INDIRECT("R9.Web!D"&amp;SUM(21,17*26,1))))</f>
        <v/>
      </c>
      <c r="BK28" s="213" t="str">
        <f aca="true" t="array" ref="BK28:BK28">IF($B28="","",IF(ISBLANK(INDIRECT("R9.Web!D"&amp;SUM(21,17*27,1))),"",INDIRECT("R9.Web!D"&amp;SUM(21,17*27,1))))</f>
        <v/>
      </c>
      <c r="BL28" s="213" t="str">
        <f aca="true" t="array" ref="BL28:BL28">IF($B28="","",IF(ISBLANK(INDIRECT("R9.Web!D"&amp;SUM(21,17*28,1))),"",INDIRECT("R9.Web!D"&amp;SUM(21,17*28,1))))</f>
        <v/>
      </c>
      <c r="BM28" s="213" t="str">
        <f aca="true" t="array" ref="BM28:BM28">IF($B28="","",IF(ISBLANK(INDIRECT("R9.Web!D"&amp;SUM(21,17*29,1))),"",INDIRECT("R9.Web!D"&amp;SUM(21,17*29,1))))</f>
        <v/>
      </c>
      <c r="BN28" s="213" t="str">
        <f aca="true" t="array" ref="BN28:BN28">IF($B28="","",IF(ISBLANK(INDIRECT("R9.Web!D"&amp;SUM(21,17*30,1))),"",INDIRECT("R9.Web!D"&amp;SUM(21,17*30,1))))</f>
        <v/>
      </c>
      <c r="BO28" s="213" t="str">
        <f aca="true" t="array" ref="BO28:BO28">IF($B28="","",IF(ISBLANK(INDIRECT("R9.Web!D"&amp;SUM(21,17*31,1))),"",INDIRECT("R9.Web!D"&amp;SUM(21,17*31,1))))</f>
        <v/>
      </c>
      <c r="BP28" s="213" t="str">
        <f aca="true" t="array" ref="BP28:BP28">IF($B28="","",IF(ISBLANK(INDIRECT("R9.Web!D"&amp;SUM(21,17*32,1))),"",INDIRECT("R9.Web!D"&amp;SUM(21,17*32,1))))</f>
        <v/>
      </c>
      <c r="BQ28" s="213" t="str">
        <f aca="true" t="array" ref="BQ28:BQ28">IF($B28="","",IF(ISBLANK(INDIRECT("R9.Web!D"&amp;SUM(21,17*33,1))),"",INDIRECT("R9.Web!D"&amp;SUM(21,17*33,1))))</f>
        <v/>
      </c>
      <c r="BR28" s="213" t="str">
        <f aca="true" t="array" ref="BR28:BR28">IF($B28="","",IF(ISBLANK(INDIRECT("R9.Web!D"&amp;SUM(21,17*34,1))),"",INDIRECT("R9.Web!D"&amp;SUM(21,17*34,1))))</f>
        <v/>
      </c>
      <c r="BS28" s="213" t="str">
        <f aca="true" t="array" ref="BS28:BS28">IF($B28="","",IF(ISBLANK(INDIRECT("R9.Web!D"&amp;SUM(21,17*35,1))),"",INDIRECT("R9.Web!D"&amp;SUM(21,17*35,1))))</f>
        <v/>
      </c>
      <c r="BT28" s="213" t="str">
        <f aca="true" t="array" ref="BT28:BT28">IF($B28="","",IF(ISBLANK(INDIRECT("R9.Web!D"&amp;SUM(21,17*36,1))),"",INDIRECT("R9.Web!D"&amp;SUM(21,17*36,1))))</f>
        <v/>
      </c>
      <c r="BU28" s="213" t="str">
        <f aca="true" t="array" ref="BU28:BU28">IF($B28="","",IF(ISBLANK(INDIRECT("R9.Web!D"&amp;SUM(21,17*37,1))),"",INDIRECT("R9.Web!D"&amp;SUM(21,17*37,1))))</f>
        <v/>
      </c>
      <c r="BV28" s="213" t="str">
        <f aca="true" t="array" ref="BV28:BV28">IF($B28="","",IF(ISBLANK(INDIRECT("R9.Web!D"&amp;SUM(21,17*38,1))),"",INDIRECT("R9.Web!D"&amp;SUM(21,17*38,1))))</f>
        <v/>
      </c>
      <c r="BW28" s="213" t="str">
        <f aca="true" t="array" ref="BW28:BW28">IF($B28="","",IF(ISBLANK(INDIRECT("R9.Web!D"&amp;SUM(21,17*39,1))),"",INDIRECT("R9.Web!D"&amp;SUM(21,17*39,1))))</f>
        <v/>
      </c>
      <c r="BX28" s="213" t="str">
        <f aca="true" t="array" ref="BX28:BX28">IF($B28="","",IF(ISBLANK(INDIRECT("R9.Web!D"&amp;SUM(21,17*40,1))),"",INDIRECT("R9.Web!D"&amp;SUM(21,17*40,1))))</f>
        <v/>
      </c>
      <c r="BY28" s="213" t="str">
        <f aca="true" t="array" ref="BY28:BY28">IF($B28="","",IF(ISBLANK(INDIRECT("R9.Web!D"&amp;SUM(21,17*41,1))),"",INDIRECT("R9.Web!D"&amp;SUM(21,17*41,1))))</f>
        <v/>
      </c>
      <c r="BZ28" s="213" t="str">
        <f aca="true" t="array" ref="BZ28:BZ28">IF($B28="","",IF(ISBLANK(INDIRECT("R9.Web!D"&amp;SUM(21,17*42,1))),"",INDIRECT("R9.Web!D"&amp;SUM(21,17*42,1))))</f>
        <v/>
      </c>
      <c r="CA28" s="213" t="str">
        <f aca="true" t="array" ref="CA28:CA28">IF($B28="","",IF(ISBLANK(INDIRECT("R9.Web!D"&amp;SUM(21,17*43,1))),"",INDIRECT("R9.Web!D"&amp;SUM(21,17*43,1))))</f>
        <v/>
      </c>
      <c r="CB28" s="213" t="str">
        <f aca="true" t="array" ref="CB28:CB28">IF($B28="","",IF(ISBLANK(INDIRECT("R9.Web!D"&amp;SUM(21,17*44,1))),"",INDIRECT("R9.Web!D"&amp;SUM(21,17*44,1))))</f>
        <v/>
      </c>
      <c r="CC28" s="213" t="str">
        <f aca="true" t="array" ref="CC28:CC28">IF($B28="","",IF(ISBLANK(INDIRECT("R9.Web!D"&amp;SUM(21,17*45,1))),"",INDIRECT("R9.Web!D"&amp;SUM(21,17*45,1))))</f>
        <v/>
      </c>
      <c r="CD28" s="213" t="str">
        <f aca="true" t="array" ref="CD28:CD28">IF($B28="","",IF(ISBLANK(INDIRECT("R9.Web!D"&amp;SUM(21,17*46,1))),"",INDIRECT("R9.Web!D"&amp;SUM(21,17*46,1))))</f>
        <v/>
      </c>
      <c r="CE28" s="213" t="str">
        <f aca="true" t="array" ref="CE28:CE28">IF($B28="","",IF(ISBLANK(INDIRECT("R9.Web!D"&amp;SUM(21,17*47,1))),"",INDIRECT("R9.Web!D"&amp;SUM(21,17*47,1))))</f>
        <v/>
      </c>
      <c r="CF28" s="213" t="str">
        <f aca="true" t="array" ref="CF28:CF28">IF($B28="","",IF(ISBLANK(INDIRECT("R9.Web!D"&amp;SUM(21,17*48,1))),"",INDIRECT("R9.Web!D"&amp;SUM(21,17*48,1))))</f>
        <v/>
      </c>
      <c r="CG28" s="213" t="str">
        <f aca="true" t="array" ref="CG28:CG28">IF($B28="","",IF(ISBLANK(INDIRECT("R9.Web!D"&amp;SUM(21,17*49,1))),"",INDIRECT("R9.Web!D"&amp;SUM(21,17*49,1))))</f>
        <v/>
      </c>
      <c r="CH28" s="213" t="str">
        <f aca="true" t="array" ref="CH28:CH28">IF($B28="","",IF(ISBLANK(INDIRECT("R11.Software!D"&amp;SUM(21,17*0,1))),"",INDIRECT("R11.Software!D"&amp;SUM(21,17*0,1))))</f>
        <v/>
      </c>
      <c r="CI28" s="213" t="str">
        <f aca="true" t="array" ref="CI28:CI28">IF($B28="","",IF(ISBLANK(INDIRECT("R11.Software!D"&amp;SUM(21,17*1,1))),"",INDIRECT("R11.Software!D"&amp;SUM(21,17*1,1))))</f>
        <v/>
      </c>
      <c r="CJ28" s="213" t="str">
        <f aca="true" t="array" ref="CJ28:CJ28">IF($B28="","",IF(ISBLANK(INDIRECT("R11.Software!D"&amp;SUM(21,17*2,1))),"",INDIRECT("R11.Software!D"&amp;SUM(21,17*2,1))))</f>
        <v/>
      </c>
      <c r="CK28" s="213" t="str">
        <f aca="true" t="array" ref="CK28:CK28">IF($B28="","",IF(ISBLANK(INDIRECT("R11.Software!D"&amp;SUM(21,17*3,1))),"",INDIRECT("R11.Software!D"&amp;SUM(21,17*3,1))))</f>
        <v/>
      </c>
      <c r="CL28" s="213" t="str">
        <f aca="true" t="array" ref="CL28:CL28">IF($B28="","",IF(ISBLANK(INDIRECT("R11.Software!D"&amp;SUM(21,17*4,1))),"",INDIRECT("R11.Software!D"&amp;SUM(21,17*4,1))))</f>
        <v/>
      </c>
      <c r="CM28" s="213" t="str">
        <f aca="true" t="array" ref="CM28:CM28">IF($B28="","",IF(ISBLANK(INDIRECT("R11.Software!D"&amp;SUM(21,17*5,1))),"",INDIRECT("R11.Software!D"&amp;SUM(21,17*5,1))))</f>
        <v/>
      </c>
      <c r="CN28" s="213" t="str">
        <f aca="true" t="array" ref="CN28:CN28">IF($B28="","",IF(ISBLANK(INDIRECT("R12.ServiciosApoyo!D"&amp;SUM(21,17*0,1))),"",INDIRECT("R12.ServiciosApoyo!D"&amp;SUM(21,17*0,1))))</f>
        <v/>
      </c>
      <c r="CO28" s="213" t="str">
        <f aca="true" t="array" ref="CO28:CO28">IF($B28="","",IF(ISBLANK(INDIRECT("R12.ServiciosApoyo!D"&amp;SUM(21,17*1,1))),"",INDIRECT("R12.ServiciosApoyo!D"&amp;SUM(21,17*1,1))))</f>
        <v/>
      </c>
      <c r="CP28" s="213" t="str">
        <f aca="true" t="array" ref="CP28:CP28">IF($B28="","",IF(ISBLANK(INDIRECT("R12.ServiciosApoyo!D"&amp;SUM(21,17*2,1))),"",INDIRECT("R12.ServiciosApoyo!D"&amp;SUM(21,17*2,1))))</f>
        <v/>
      </c>
      <c r="CQ28" s="213" t="str">
        <f aca="true" t="array" ref="CQ28:CQ28">IF($B28="","",IF(ISBLANK(INDIRECT("R12.ServiciosApoyo!D"&amp;SUM(21,17*3,1))),"",INDIRECT("R12.ServiciosApoyo!D"&amp;SUM(21,17*3,1))))</f>
        <v/>
      </c>
      <c r="CR28" s="213" t="str">
        <f aca="true" t="array" ref="CR28:CR28">IF($B28="","",IF(ISBLANK(INDIRECT("R12.ServiciosApoyo!D"&amp;SUM(21,17*4,1))),"",INDIRECT("R12.ServiciosApoyo!D"&amp;SUM(21,17*4,1))))</f>
        <v/>
      </c>
      <c r="CU28" s="215"/>
    </row>
    <row r="29" customFormat="false" ht="20.25" hidden="false" customHeight="true" outlineLevel="0" collapsed="false">
      <c r="B29" s="110" t="str">
        <f aca="false" t="array" ref="B29:B29">IFERROR(INDEX('03.Muestra'!$B$8:$B$17,SMALL(IF("Página Web"='03.Muestra'!$D$8:$D$17,ROW('03.Muestra'!$B$8:$B$17)-MIN(ROW('03.Muestra'!$D$8:$D$17))+1,""),ROW()-19)),"")</f>
        <v/>
      </c>
      <c r="C29" s="211" t="str">
        <f aca="false" t="array" ref="C29:C29">IFERROR(INDEX('03.Muestra'!$C$8:$C$17,SMALL(IF("Página Web"='03.Muestra'!$D$8:$D$17,ROW('03.Muestra'!$C$8:$C$17)-MIN(ROW('03.Muestra'!$D$8:$D$17))+1,""),ROW()-19)),"")</f>
        <v/>
      </c>
      <c r="D29" s="212" t="str">
        <f aca="false" t="array" ref="D29:D29">IFERROR(INDEX('03.Muestra'!$F$8:$F$17,SMALL(IF("Página Web"='03.Muestra'!$D$8:$D$17,ROW('03.Muestra'!$F$8:$F$17)-MIN(ROW('03.Muestra'!$D$8:$D$17))+1,""),ROW()-19)),"")</f>
        <v/>
      </c>
      <c r="E29" s="213" t="str">
        <f aca="true" t="array" ref="E29:E29">IF($B29="","",IF(ISBLANK(INDIRECT("R5.Genéricos!D"&amp;SUM(21,17*0,1))),"",INDIRECT("R5.Genéricos!D"&amp;SUM(21,17*0,1))))</f>
        <v/>
      </c>
      <c r="F29" s="213" t="str">
        <f aca="true" t="array" ref="F29:F29">IF($B29="","",IF(ISBLANK(INDIRECT("R5.Genéricos!D"&amp;SUM(21,17*1,10))),"",INDIRECT("R5.Genéricos!D"&amp;SUM(21,17*1,10))))</f>
        <v/>
      </c>
      <c r="G29" s="213" t="str">
        <f aca="true" t="array" ref="G29:G29">IF($B29="","",IF(ISBLANK(INDIRECT("R5.Genéricos!D"&amp;SUM(21,17*2,1))),"",INDIRECT("R5.Genéricos!D"&amp;SUM(21,17*2,1))))</f>
        <v/>
      </c>
      <c r="H29" s="213" t="str">
        <f aca="true" t="array" ref="H29:H29">IF($B29="","",IF(ISBLANK(INDIRECT("R6.Voz!D"&amp;SUM(21,17*0,1))),"",INDIRECT("R6.Voz!D"&amp;SUM(21,17*0,1))))</f>
        <v/>
      </c>
      <c r="I29" s="213" t="str">
        <f aca="true" t="array" ref="I29:I29">IF($B29="","",IF(ISBLANK(INDIRECT("R6.Voz!D"&amp;SUM(21,17*1,1))),"",INDIRECT("R6.Voz!D"&amp;SUM(21,17*1,1))))</f>
        <v/>
      </c>
      <c r="J29" s="213" t="str">
        <f aca="true" t="array" ref="J29:J29">IF($B29="","",IF(ISBLANK(INDIRECT("R6.Voz!D"&amp;SUM(21,17*2,1))),"",INDIRECT("R6.Voz!D"&amp;SUM(21,17*2,1))))</f>
        <v/>
      </c>
      <c r="K29" s="213" t="str">
        <f aca="true" t="array" ref="K29:K29">IF($B29="","",IF(ISBLANK(INDIRECT("R6.Voz!D"&amp;SUM(21,17*3,1))),"",INDIRECT("R6.Voz!D"&amp;SUM(21,17*3,1))))</f>
        <v/>
      </c>
      <c r="L29" s="213" t="str">
        <f aca="true" t="array" ref="L29:L29">IF($B29="","",IF(ISBLANK(INDIRECT("R6.Voz!D"&amp;SUM(21,17*4,1))),"",INDIRECT("R6.Voz!D"&amp;SUM(21,17*4,1))))</f>
        <v/>
      </c>
      <c r="M29" s="213" t="str">
        <f aca="true" t="array" ref="M29:M29">IF($B29="","",IF(ISBLANK(INDIRECT("R6.Voz!D"&amp;SUM(21,17*5,1))),"",INDIRECT("R6.Voz!D"&amp;SUM(21,17*5,1))))</f>
        <v/>
      </c>
      <c r="N29" s="213" t="str">
        <f aca="true" t="array" ref="N29:N29">IF($B29="","",IF(ISBLANK(INDIRECT("R6.Voz!D"&amp;SUM(21,17*6,1))),"",INDIRECT("R6.Voz!D"&amp;SUM(21,17*6,1))))</f>
        <v/>
      </c>
      <c r="O29" s="213" t="str">
        <f aca="true" t="array" ref="O29:O29">IF($B29="","",IF(ISBLANK(INDIRECT("R6.Voz!D"&amp;SUM(21,17*7,1))),"",INDIRECT("R6.Voz!D"&amp;SUM(21,17*7,1))))</f>
        <v/>
      </c>
      <c r="P29" s="213" t="str">
        <f aca="true" t="array" ref="P29:P29">IF($B29="","",IF(ISBLANK(INDIRECT("R6.Voz!D"&amp;SUM(21,17*8,1))),"",INDIRECT("R6.Voz!D"&amp;SUM(21,17*8,1))))</f>
        <v/>
      </c>
      <c r="Q29" s="213" t="str">
        <f aca="true" t="array" ref="Q29:Q29">IF($B29="","",IF(ISBLANK(INDIRECT("R6.Voz!D"&amp;SUM(21,17*9,1))),"",INDIRECT("R6.Voz!D"&amp;SUM(21,17*9,1))))</f>
        <v/>
      </c>
      <c r="R29" s="213" t="str">
        <f aca="true" t="array" ref="R29:R29">IF($B29="","",IF(ISBLANK(INDIRECT("R6.Voz!D"&amp;SUM(21,17*10,1))),"",INDIRECT("R6.Voz!D"&amp;SUM(21,17*10,1))))</f>
        <v/>
      </c>
      <c r="S29" s="213" t="str">
        <f aca="true" t="array" ref="S29:S29">IF($B29="","",IF(ISBLANK(INDIRECT("R6.Voz!D"&amp;SUM(21,17*11,1))),"",INDIRECT("R6.Voz!D"&amp;SUM(21,17*11,1))))</f>
        <v/>
      </c>
      <c r="T29" s="213" t="str">
        <f aca="true" t="array" ref="T29:T29">IF($B29="","",IF(ISBLANK(INDIRECT("R6.Voz!D"&amp;SUM(21,17*12,1))),"",INDIRECT("R6.Voz!D"&amp;SUM(21,17*12,1))))</f>
        <v/>
      </c>
      <c r="U29" s="213" t="str">
        <f aca="true" t="array" ref="U29:U29">IF($B29="","",IF(ISBLANK(INDIRECT("R6.Voz!D"&amp;SUM(21,17*13,1))),"",INDIRECT("R6.Voz!D"&amp;SUM(21,17*13,1))))</f>
        <v/>
      </c>
      <c r="V29" s="213" t="str">
        <f aca="true" t="array" ref="V29:V29">IF($B29="","",IF(ISBLANK(INDIRECT("R6.Voz!D"&amp;SUM(21,17*14,1))),"",INDIRECT("R6.Voz!D"&amp;SUM(21,17*14,1))))</f>
        <v/>
      </c>
      <c r="W29" s="213" t="str">
        <f aca="true" t="array" ref="W29:W29">IF($B29="","",IF(ISBLANK(INDIRECT("R6.Voz!D"&amp;SUM(21,17*15,1))),"",INDIRECT("R6.Voz!D"&amp;SUM(21,17*15,1))))</f>
        <v/>
      </c>
      <c r="X29" s="213" t="str">
        <f aca="true" t="array" ref="X29:X29">IF($B29="","",IF(ISBLANK(INDIRECT("R6.Voz!D"&amp;SUM(21,17*16,1))),"",INDIRECT("R6.Voz!D"&amp;SUM(21,17*16,1))))</f>
        <v/>
      </c>
      <c r="Y29" s="213" t="str">
        <f aca="true" t="array" ref="Y29:Y29">IF($B29="","",IF(ISBLANK(INDIRECT("R6.Voz!D"&amp;SUM(21,17*17,1))),"",INDIRECT("R6.Voz!D"&amp;SUM(21,17*17,1))))</f>
        <v/>
      </c>
      <c r="Z29" s="213" t="str">
        <f aca="true" t="array" ref="Z29:Z29">IF($B29="","",IF(ISBLANK(INDIRECT("R6.Voz!D"&amp;SUM(21,17*18,1))),"",INDIRECT("R6.Voz!D"&amp;SUM(21,17*18,1))))</f>
        <v/>
      </c>
      <c r="AA29" s="213" t="str">
        <f aca="true" t="array" ref="AA29:AA29">IF($B29="","",IF(ISBLANK(INDIRECT("R7.Video!D"&amp;SUM(21,17*0,1))),"",INDIRECT("R7.Video!D"&amp;SUM(21,17*0,1))))</f>
        <v/>
      </c>
      <c r="AB29" s="213" t="str">
        <f aca="true" t="array" ref="AB29:AB29">IF($B29="","",IF(ISBLANK(INDIRECT("R7.Video!D"&amp;SUM(21,17*1,1))),"",INDIRECT("R7.Video!D"&amp;SUM(21,17*1,1))))</f>
        <v/>
      </c>
      <c r="AC29" s="213" t="str">
        <f aca="true" t="array" ref="AC29:AC29">IF($B29="","",IF(ISBLANK(INDIRECT("R7.Video!D"&amp;SUM(21,17*2,1))),"",INDIRECT("R7.Video!D"&amp;SUM(21,17*2,1))))</f>
        <v/>
      </c>
      <c r="AD29" s="213" t="str">
        <f aca="true" t="array" ref="AD29:AD29">IF($B29="","",IF(ISBLANK(INDIRECT("R7.Video!D"&amp;SUM(21,17*3,1))),"",INDIRECT("R7.Video!D"&amp;SUM(21,17*3,1))))</f>
        <v/>
      </c>
      <c r="AE29" s="213" t="str">
        <f aca="true" t="array" ref="AE29:AE29">IF($B29="","",IF(ISBLANK(INDIRECT("R7.Video!D"&amp;SUM(21,17*4,1))),"",INDIRECT("R7.Video!D"&amp;SUM(21,17*4,1))))</f>
        <v/>
      </c>
      <c r="AF29" s="213" t="str">
        <f aca="true" t="array" ref="AF29:AF29">IF($B29="","",IF(ISBLANK(INDIRECT("R7.Video!D"&amp;SUM(21,17*5,1))),"",INDIRECT("R7.Video!D"&amp;SUM(21,17*5,1))))</f>
        <v/>
      </c>
      <c r="AG29" s="213" t="str">
        <f aca="true" t="array" ref="AG29:AG29">IF($B29="","",IF(ISBLANK(INDIRECT("R7.Video!D"&amp;SUM(21,17*6,1))),"",INDIRECT("R7.Video!D"&amp;SUM(21,17*6,1))))</f>
        <v/>
      </c>
      <c r="AH29" s="213" t="str">
        <f aca="true" t="array" ref="AH29:AH29">IF($B29="","",IF(ISBLANK(INDIRECT("R7.Video!D"&amp;SUM(21,17*7,1))),"",INDIRECT("R7.Video!D"&amp;SUM(21,17*7,1))))</f>
        <v/>
      </c>
      <c r="AI29" s="213" t="str">
        <f aca="true" t="array" ref="AI29:AI29">IF($B29="","",IF(ISBLANK(INDIRECT("R7.Video!D"&amp;SUM(21,17*8,1))),"",INDIRECT("R7.Video!D"&amp;SUM(21,17*8,1))))</f>
        <v/>
      </c>
      <c r="AJ29" s="213" t="str">
        <f aca="true" t="array" ref="AJ29:AJ29">IF($B29="","",IF(ISBLANK(INDIRECT("R9.Web!D"&amp;SUM(21,17*0,1))),"",INDIRECT("R9.Web!D"&amp;SUM(21,17*0,1))))</f>
        <v/>
      </c>
      <c r="AK29" s="213" t="str">
        <f aca="true" t="array" ref="AK29:AK29">IF($B29="","",IF(ISBLANK(INDIRECT("R9.Web!D"&amp;SUM(21,17*1,1))),"",INDIRECT("R9.Web!D"&amp;SUM(21,17*1,1))))</f>
        <v/>
      </c>
      <c r="AL29" s="213" t="str">
        <f aca="true" t="array" ref="AL29:AL29">IF($B29="","",IF(ISBLANK(INDIRECT("R9.Web!D"&amp;SUM(21,17*2,1))),"",INDIRECT("R9.Web!D"&amp;SUM(21,17*2,1))))</f>
        <v/>
      </c>
      <c r="AM29" s="213" t="str">
        <f aca="true" t="array" ref="AM29:AM29">IF($B29="","",IF(ISBLANK(INDIRECT("R9.Web!D"&amp;SUM(21,17*3,1))),"",INDIRECT("R9.Web!D"&amp;SUM(21,17*3,1))))</f>
        <v/>
      </c>
      <c r="AN29" s="213" t="str">
        <f aca="true" t="array" ref="AN29:AN29">IF($B29="","",IF(ISBLANK(INDIRECT("R9.Web!D"&amp;SUM(21,17*4,1))),"",INDIRECT("R9.Web!D"&amp;SUM(21,17*4,1))))</f>
        <v/>
      </c>
      <c r="AO29" s="213" t="str">
        <f aca="true" t="array" ref="AO29:AO29">IF($B29="","",IF(ISBLANK(INDIRECT("R9.Web!D"&amp;SUM(21,17*5,1))),"",INDIRECT("R9.Web!D"&amp;SUM(21,17*5,1))))</f>
        <v/>
      </c>
      <c r="AP29" s="213" t="str">
        <f aca="true" t="array" ref="AP29:AP29">IF($B29="","",IF(ISBLANK(INDIRECT("R9.Web!D"&amp;SUM(21,17*6,1))),"",INDIRECT("R9.Web!D"&amp;SUM(21,17*6,1))))</f>
        <v/>
      </c>
      <c r="AQ29" s="213" t="str">
        <f aca="true" t="array" ref="AQ29:AQ29">IF($B29="","",IF(ISBLANK(INDIRECT("R9.Web!D"&amp;SUM(21,17*7,1))),"",INDIRECT("R9.Web!D"&amp;SUM(21,17*7,1))))</f>
        <v/>
      </c>
      <c r="AR29" s="213" t="str">
        <f aca="true" t="array" ref="AR29:AR29">IF($B29="","",IF(ISBLANK(INDIRECT("R9.Web!D"&amp;SUM(21,17*8,1))),"",INDIRECT("R9.Web!D"&amp;SUM(21,17*8,1))))</f>
        <v/>
      </c>
      <c r="AS29" s="213" t="str">
        <f aca="true" t="array" ref="AS29:AS29">IF($B29="","",IF(ISBLANK(INDIRECT("R9.Web!D"&amp;SUM(21,17*9,1))),"",INDIRECT("R9.Web!D"&amp;SUM(21,17*9,1))))</f>
        <v/>
      </c>
      <c r="AT29" s="213" t="str">
        <f aca="true" t="array" ref="AT29:AT29">IF($B29="","",IF(ISBLANK(INDIRECT("R9.Web!D"&amp;SUM(21,17*10,1))),"",INDIRECT("R9.Web!D"&amp;SUM(21,17*10,1))))</f>
        <v/>
      </c>
      <c r="AU29" s="213" t="str">
        <f aca="true" t="array" ref="AU29:AU29">IF($B29="","",IF(ISBLANK(INDIRECT("R9.Web!D"&amp;SUM(21,17*11,1))),"",INDIRECT("R9.Web!D"&amp;SUM(21,17*11,1))))</f>
        <v/>
      </c>
      <c r="AV29" s="213" t="str">
        <f aca="true" t="array" ref="AV29:AV29">IF($B29="","",IF(ISBLANK(INDIRECT("R9.Web!D"&amp;SUM(21,17*12,1))),"",INDIRECT("R9.Web!D"&amp;SUM(21,17*12,1))))</f>
        <v/>
      </c>
      <c r="AW29" s="213" t="str">
        <f aca="true" t="array" ref="AW29:AW29">IF($B29="","",IF(ISBLANK(INDIRECT("R9.Web!D"&amp;SUM(21,17*13,1))),"",INDIRECT("R9.Web!D"&amp;SUM(21,17*13,1))))</f>
        <v/>
      </c>
      <c r="AX29" s="213" t="str">
        <f aca="true" t="array" ref="AX29:AX29">IF($B29="","",IF(ISBLANK(INDIRECT("R9.Web!D"&amp;SUM(21,17*14,1))),"",INDIRECT("R9.Web!D"&amp;SUM(21,17*14,1))))</f>
        <v/>
      </c>
      <c r="AY29" s="213" t="str">
        <f aca="true" t="array" ref="AY29:AY29">IF($B29="","",IF(ISBLANK(INDIRECT("R9.Web!D"&amp;SUM(21,17*15,1))),"",INDIRECT("R9.Web!D"&amp;SUM(21,17*15,1))))</f>
        <v/>
      </c>
      <c r="AZ29" s="213" t="str">
        <f aca="true" t="array" ref="AZ29:AZ29">IF($B29="","",IF(ISBLANK(INDIRECT("R9.Web!D"&amp;SUM(21,17*16,1))),"",INDIRECT("R9.Web!D"&amp;SUM(21,17*16,1))))</f>
        <v/>
      </c>
      <c r="BA29" s="213" t="str">
        <f aca="true" t="array" ref="BA29:BA29">IF($B29="","",IF(ISBLANK(INDIRECT("R9.Web!D"&amp;SUM(21,17*17,1))),"",INDIRECT("R9.Web!D"&amp;SUM(21,17*17,1))))</f>
        <v/>
      </c>
      <c r="BB29" s="213" t="str">
        <f aca="true" t="array" ref="BB29:BB29">IF($B29="","",IF(ISBLANK(INDIRECT("R9.Web!D"&amp;SUM(21,17*18,1))),"",INDIRECT("R9.Web!D"&amp;SUM(21,17*18,1))))</f>
        <v/>
      </c>
      <c r="BC29" s="213" t="str">
        <f aca="true" t="array" ref="BC29:BC29">IF($B29="","",IF(ISBLANK(INDIRECT("R9.Web!D"&amp;SUM(21,17*19,1))),"",INDIRECT("R9.Web!D"&amp;SUM(21,17*19,1))))</f>
        <v/>
      </c>
      <c r="BD29" s="213" t="str">
        <f aca="true" t="array" ref="BD29:BD29">IF($B29="","",IF(ISBLANK(INDIRECT("R9.Web!D"&amp;SUM(21,17*20,1))),"",INDIRECT("R9.Web!D"&amp;SUM(21,17*20,1))))</f>
        <v/>
      </c>
      <c r="BE29" s="213" t="str">
        <f aca="true" t="array" ref="BE29:BE29">IF($B29="","",IF(ISBLANK(INDIRECT("R9.Web!D"&amp;SUM(21,17*21,1))),"",INDIRECT("R9.Web!D"&amp;SUM(21,17*21,1))))</f>
        <v/>
      </c>
      <c r="BF29" s="213" t="str">
        <f aca="true" t="array" ref="BF29:BF29">IF($B29="","",IF(ISBLANK(INDIRECT("R9.Web!D"&amp;SUM(21,17*22,1))),"",INDIRECT("R9.Web!D"&amp;SUM(21,17*22,1))))</f>
        <v/>
      </c>
      <c r="BG29" s="213" t="str">
        <f aca="true" t="array" ref="BG29:BG29">IF($B29="","",IF(ISBLANK(INDIRECT("R9.Web!D"&amp;SUM(21,17*23,1))),"",INDIRECT("R9.Web!D"&amp;SUM(21,17*23,1))))</f>
        <v/>
      </c>
      <c r="BH29" s="213" t="str">
        <f aca="true" t="array" ref="BH29:BH29">IF($B29="","",IF(ISBLANK(INDIRECT("R9.Web!D"&amp;SUM(21,17*24,1))),"",INDIRECT("R9.Web!D"&amp;SUM(21,17*24,1))))</f>
        <v/>
      </c>
      <c r="BI29" s="213" t="str">
        <f aca="true" t="array" ref="BI29:BI29">IF($B29="","",IF(ISBLANK(INDIRECT("R9.Web!D"&amp;SUM(21,17*25,1))),"",INDIRECT("R9.Web!D"&amp;SUM(21,17*25,1))))</f>
        <v/>
      </c>
      <c r="BJ29" s="213" t="str">
        <f aca="true" t="array" ref="BJ29:BJ29">IF($B29="","",IF(ISBLANK(INDIRECT("R9.Web!D"&amp;SUM(21,17*26,1))),"",INDIRECT("R9.Web!D"&amp;SUM(21,17*26,1))))</f>
        <v/>
      </c>
      <c r="BK29" s="213" t="str">
        <f aca="true" t="array" ref="BK29:BK29">IF($B29="","",IF(ISBLANK(INDIRECT("R9.Web!D"&amp;SUM(21,17*27,1))),"",INDIRECT("R9.Web!D"&amp;SUM(21,17*27,1))))</f>
        <v/>
      </c>
      <c r="BL29" s="213" t="str">
        <f aca="true" t="array" ref="BL29:BL29">IF($B29="","",IF(ISBLANK(INDIRECT("R9.Web!D"&amp;SUM(21,17*28,1))),"",INDIRECT("R9.Web!D"&amp;SUM(21,17*28,1))))</f>
        <v/>
      </c>
      <c r="BM29" s="213" t="str">
        <f aca="true" t="array" ref="BM29:BM29">IF($B29="","",IF(ISBLANK(INDIRECT("R9.Web!D"&amp;SUM(21,17*29,1))),"",INDIRECT("R9.Web!D"&amp;SUM(21,17*29,1))))</f>
        <v/>
      </c>
      <c r="BN29" s="213" t="str">
        <f aca="true" t="array" ref="BN29:BN29">IF($B29="","",IF(ISBLANK(INDIRECT("R9.Web!D"&amp;SUM(21,17*30,1))),"",INDIRECT("R9.Web!D"&amp;SUM(21,17*30,1))))</f>
        <v/>
      </c>
      <c r="BO29" s="213" t="str">
        <f aca="true" t="array" ref="BO29:BO29">IF($B29="","",IF(ISBLANK(INDIRECT("R9.Web!D"&amp;SUM(21,17*31,1))),"",INDIRECT("R9.Web!D"&amp;SUM(21,17*31,1))))</f>
        <v/>
      </c>
      <c r="BP29" s="213" t="str">
        <f aca="true" t="array" ref="BP29:BP29">IF($B29="","",IF(ISBLANK(INDIRECT("R9.Web!D"&amp;SUM(21,17*32,1))),"",INDIRECT("R9.Web!D"&amp;SUM(21,17*32,1))))</f>
        <v/>
      </c>
      <c r="BQ29" s="213" t="str">
        <f aca="true" t="array" ref="BQ29:BQ29">IF($B29="","",IF(ISBLANK(INDIRECT("R9.Web!D"&amp;SUM(21,17*33,1))),"",INDIRECT("R9.Web!D"&amp;SUM(21,17*33,1))))</f>
        <v/>
      </c>
      <c r="BR29" s="213" t="str">
        <f aca="true" t="array" ref="BR29:BR29">IF($B29="","",IF(ISBLANK(INDIRECT("R9.Web!D"&amp;SUM(21,17*34,1))),"",INDIRECT("R9.Web!D"&amp;SUM(21,17*34,1))))</f>
        <v/>
      </c>
      <c r="BS29" s="213" t="str">
        <f aca="true" t="array" ref="BS29:BS29">IF($B29="","",IF(ISBLANK(INDIRECT("R9.Web!D"&amp;SUM(21,17*35,1))),"",INDIRECT("R9.Web!D"&amp;SUM(21,17*35,1))))</f>
        <v/>
      </c>
      <c r="BT29" s="213" t="str">
        <f aca="true" t="array" ref="BT29:BT29">IF($B29="","",IF(ISBLANK(INDIRECT("R9.Web!D"&amp;SUM(21,17*36,1))),"",INDIRECT("R9.Web!D"&amp;SUM(21,17*36,1))))</f>
        <v/>
      </c>
      <c r="BU29" s="213" t="str">
        <f aca="true" t="array" ref="BU29:BU29">IF($B29="","",IF(ISBLANK(INDIRECT("R9.Web!D"&amp;SUM(21,17*37,1))),"",INDIRECT("R9.Web!D"&amp;SUM(21,17*37,1))))</f>
        <v/>
      </c>
      <c r="BV29" s="213" t="str">
        <f aca="true" t="array" ref="BV29:BV29">IF($B29="","",IF(ISBLANK(INDIRECT("R9.Web!D"&amp;SUM(21,17*38,1))),"",INDIRECT("R9.Web!D"&amp;SUM(21,17*38,1))))</f>
        <v/>
      </c>
      <c r="BW29" s="213" t="str">
        <f aca="true" t="array" ref="BW29:BW29">IF($B29="","",IF(ISBLANK(INDIRECT("R9.Web!D"&amp;SUM(21,17*39,1))),"",INDIRECT("R9.Web!D"&amp;SUM(21,17*39,1))))</f>
        <v/>
      </c>
      <c r="BX29" s="213" t="str">
        <f aca="true" t="array" ref="BX29:BX29">IF($B29="","",IF(ISBLANK(INDIRECT("R9.Web!D"&amp;SUM(21,17*40,1))),"",INDIRECT("R9.Web!D"&amp;SUM(21,17*40,1))))</f>
        <v/>
      </c>
      <c r="BY29" s="213" t="str">
        <f aca="true" t="array" ref="BY29:BY29">IF($B29="","",IF(ISBLANK(INDIRECT("R9.Web!D"&amp;SUM(21,17*41,1))),"",INDIRECT("R9.Web!D"&amp;SUM(21,17*41,1))))</f>
        <v/>
      </c>
      <c r="BZ29" s="213" t="str">
        <f aca="true" t="array" ref="BZ29:BZ29">IF($B29="","",IF(ISBLANK(INDIRECT("R9.Web!D"&amp;SUM(21,17*42,1))),"",INDIRECT("R9.Web!D"&amp;SUM(21,17*42,1))))</f>
        <v/>
      </c>
      <c r="CA29" s="213" t="str">
        <f aca="true" t="array" ref="CA29:CA29">IF($B29="","",IF(ISBLANK(INDIRECT("R9.Web!D"&amp;SUM(21,17*43,1))),"",INDIRECT("R9.Web!D"&amp;SUM(21,17*43,1))))</f>
        <v/>
      </c>
      <c r="CB29" s="213" t="str">
        <f aca="true" t="array" ref="CB29:CB29">IF($B29="","",IF(ISBLANK(INDIRECT("R9.Web!D"&amp;SUM(21,17*44,1))),"",INDIRECT("R9.Web!D"&amp;SUM(21,17*44,1))))</f>
        <v/>
      </c>
      <c r="CC29" s="213" t="str">
        <f aca="true" t="array" ref="CC29:CC29">IF($B29="","",IF(ISBLANK(INDIRECT("R9.Web!D"&amp;SUM(21,17*45,1))),"",INDIRECT("R9.Web!D"&amp;SUM(21,17*45,1))))</f>
        <v/>
      </c>
      <c r="CD29" s="213" t="str">
        <f aca="true" t="array" ref="CD29:CD29">IF($B29="","",IF(ISBLANK(INDIRECT("R9.Web!D"&amp;SUM(21,17*46,1))),"",INDIRECT("R9.Web!D"&amp;SUM(21,17*46,1))))</f>
        <v/>
      </c>
      <c r="CE29" s="213" t="str">
        <f aca="true" t="array" ref="CE29:CE29">IF($B29="","",IF(ISBLANK(INDIRECT("R9.Web!D"&amp;SUM(21,17*47,1))),"",INDIRECT("R9.Web!D"&amp;SUM(21,17*47,1))))</f>
        <v/>
      </c>
      <c r="CF29" s="213" t="str">
        <f aca="true" t="array" ref="CF29:CF29">IF($B29="","",IF(ISBLANK(INDIRECT("R9.Web!D"&amp;SUM(21,17*48,1))),"",INDIRECT("R9.Web!D"&amp;SUM(21,17*48,1))))</f>
        <v/>
      </c>
      <c r="CG29" s="213" t="str">
        <f aca="true" t="array" ref="CG29:CG29">IF($B29="","",IF(ISBLANK(INDIRECT("R9.Web!D"&amp;SUM(21,17*49,1))),"",INDIRECT("R9.Web!D"&amp;SUM(21,17*49,1))))</f>
        <v/>
      </c>
      <c r="CH29" s="213" t="str">
        <f aca="true" t="array" ref="CH29:CH29">IF($B29="","",IF(ISBLANK(INDIRECT("R11.Software!D"&amp;SUM(21,17*0,1))),"",INDIRECT("R11.Software!D"&amp;SUM(21,17*0,1))))</f>
        <v/>
      </c>
      <c r="CI29" s="213" t="str">
        <f aca="true" t="array" ref="CI29:CI29">IF($B29="","",IF(ISBLANK(INDIRECT("R11.Software!D"&amp;SUM(21,17*1,1))),"",INDIRECT("R11.Software!D"&amp;SUM(21,17*1,1))))</f>
        <v/>
      </c>
      <c r="CJ29" s="213" t="str">
        <f aca="true" t="array" ref="CJ29:CJ29">IF($B29="","",IF(ISBLANK(INDIRECT("R11.Software!D"&amp;SUM(21,17*2,1))),"",INDIRECT("R11.Software!D"&amp;SUM(21,17*2,1))))</f>
        <v/>
      </c>
      <c r="CK29" s="213" t="str">
        <f aca="true" t="array" ref="CK29:CK29">IF($B29="","",IF(ISBLANK(INDIRECT("R11.Software!D"&amp;SUM(21,17*3,1))),"",INDIRECT("R11.Software!D"&amp;SUM(21,17*3,1))))</f>
        <v/>
      </c>
      <c r="CL29" s="213" t="str">
        <f aca="true" t="array" ref="CL29:CL29">IF($B29="","",IF(ISBLANK(INDIRECT("R11.Software!D"&amp;SUM(21,17*4,1))),"",INDIRECT("R11.Software!D"&amp;SUM(21,17*4,1))))</f>
        <v/>
      </c>
      <c r="CM29" s="213" t="str">
        <f aca="true" t="array" ref="CM29:CM29">IF($B29="","",IF(ISBLANK(INDIRECT("R11.Software!D"&amp;SUM(21,17*5,1))),"",INDIRECT("R11.Software!D"&amp;SUM(21,17*5,1))))</f>
        <v/>
      </c>
      <c r="CN29" s="213" t="str">
        <f aca="true" t="array" ref="CN29:CN29">IF($B29="","",IF(ISBLANK(INDIRECT("R12.ServiciosApoyo!D"&amp;SUM(21,17*0,1))),"",INDIRECT("R12.ServiciosApoyo!D"&amp;SUM(21,17*0,1))))</f>
        <v/>
      </c>
      <c r="CO29" s="213" t="str">
        <f aca="true" t="array" ref="CO29:CO29">IF($B29="","",IF(ISBLANK(INDIRECT("R12.ServiciosApoyo!D"&amp;SUM(21,17*1,1))),"",INDIRECT("R12.ServiciosApoyo!D"&amp;SUM(21,17*1,1))))</f>
        <v/>
      </c>
      <c r="CP29" s="213" t="str">
        <f aca="true" t="array" ref="CP29:CP29">IF($B29="","",IF(ISBLANK(INDIRECT("R12.ServiciosApoyo!D"&amp;SUM(21,17*2,1))),"",INDIRECT("R12.ServiciosApoyo!D"&amp;SUM(21,17*2,1))))</f>
        <v/>
      </c>
      <c r="CQ29" s="213" t="str">
        <f aca="true" t="array" ref="CQ29:CQ29">IF($B29="","",IF(ISBLANK(INDIRECT("R12.ServiciosApoyo!D"&amp;SUM(21,17*3,1))),"",INDIRECT("R12.ServiciosApoyo!D"&amp;SUM(21,17*3,1))))</f>
        <v/>
      </c>
      <c r="CR29" s="213" t="str">
        <f aca="true" t="array" ref="CR29:CR29">IF($B29="","",IF(ISBLANK(INDIRECT("R12.ServiciosApoyo!D"&amp;SUM(21,17*4,1))),"",INDIRECT("R12.ServiciosApoyo!D"&amp;SUM(21,17*4,1))))</f>
        <v/>
      </c>
      <c r="CU29" s="215"/>
    </row>
    <row r="30" customFormat="false" ht="21.75" hidden="false" customHeight="true" outlineLevel="0" collapsed="false">
      <c r="D30" s="216" t="s">
        <v>285</v>
      </c>
      <c r="E30" s="217" t="str">
        <f aca="true">IF(OR('03.Muestra'!$D$20=0,COUNTIF('03.Muestra'!$D$8:$D$17,"Página Web")=0),"N/A", IF(COUNTIF(INDIRECT("R5.Genéricos!$E"&amp;SUM(19,38*0)):INDIRECT("R5.Genéricos!$E"&amp;SUM(53,38*0)),"ERR")&gt;0,"ERROR", IF(COUNTIF(E20:E29,"N/T")&gt;0, "EN CURSO", IF(COUNTIF(E20:E29,"N/D") &gt; 0,"EN CURSO", IF(COUNT($B20:$B29) = COUNTIF(E20:E29,"N/A"), "N/A", IF(COUNTIF(E20:E29,"Falla")&gt;('DATA - Oculta'!$C$25*((COUNTIF(E20:E29,"Pasa")+COUNTIF(E20:E29,"Falla")))), "NO CONFORME","CONFORME"))))))</f>
        <v>N/A</v>
      </c>
      <c r="F30" s="217" t="str">
        <f aca="true">IF(OR('03.Muestra'!$D$20=0,COUNTIF('03.Muestra'!$D$8:$D$17,"Página Web")=0),"N/A", IF(COUNTIF(INDIRECT("R5.Genéricos!$E"&amp;SUM(19,38*0)):INDIRECT("R5.Genéricos!$E"&amp;SUM(53,38*0)),"ERR")&gt;0,"ERROR", IF(COUNTIF(F20:F29,"N/T")&gt;0, "EN CURSO", IF(COUNTIF(F20:F29,"N/D") &gt; 0,"EN CURSO", IF(COUNT($B20:$B29) = COUNTIF(F20:F29,"N/A"), "N/A", IF(COUNTIF(F20:F29,"Falla")&gt;('DATA - Oculta'!$C$25*((COUNTIF(F20:F29,"Pasa")+COUNTIF(F20:F29,"Falla")))), "NO CONFORME","CONFORME"))))))</f>
        <v>CONFORME</v>
      </c>
      <c r="G30" s="217" t="str">
        <f aca="true">IF(OR('03.Muestra'!$D$20=0,COUNTIF('03.Muestra'!$D$8:$D$17,"Página Web")=0),"N/A", IF(COUNTIF(INDIRECT("R5.Genéricos!$E"&amp;SUM(19,38*0)):INDIRECT("R5.Genéricos!$E"&amp;SUM(53,38*0)),"ERR")&gt;0,"ERROR", IF(COUNTIF(G20:G29,"N/T")&gt;0, "EN CURSO", IF(COUNTIF(G20:G29,"N/D") &gt; 0,"EN CURSO", IF(COUNT($B20:$B29) = COUNTIF(G20:G29,"N/A"), "N/A", IF(COUNTIF(G20:G29,"Falla")&gt;('DATA - Oculta'!$C$25*((COUNTIF(G20:G29,"Pasa")+COUNTIF(G20:G29,"Falla")))), "NO CONFORME","CONFORME"))))))</f>
        <v>N/A</v>
      </c>
      <c r="H30" s="217" t="str">
        <f aca="true">IF(OR('03.Muestra'!$D$20=0,COUNTIF('03.Muestra'!$D$8:$D$17,"Página Web")=0),"N/A", IF(COUNTIF(INDIRECT("R5.Genéricos!$E"&amp;SUM(19,38*0)):INDIRECT("R5.Genéricos!$E"&amp;SUM(53,38*0)),"ERR")&gt;0,"ERROR", IF(COUNTIF(H20:H29,"N/T")&gt;0, "EN CURSO", IF(COUNTIF(H20:H29,"N/D") &gt; 0,"EN CURSO", IF(COUNT($B20:$B29) = COUNTIF(H20:H29,"N/A"), "N/A", IF(COUNTIF(H20:H29,"Falla")&gt;('DATA - Oculta'!$C$25*((COUNTIF(H20:H29,"Pasa")+COUNTIF(H20:H29,"Falla")))), "NO CONFORME","CONFORME"))))))</f>
        <v>N/A</v>
      </c>
      <c r="I30" s="217" t="str">
        <f aca="true">IF(OR('03.Muestra'!$D$20=0,COUNTIF('03.Muestra'!$D$8:$D$17,"Página Web")=0),"N/A", IF(COUNTIF(INDIRECT("R5.Genéricos!$E"&amp;SUM(19,38*0)):INDIRECT("R5.Genéricos!$E"&amp;SUM(53,38*0)),"ERR")&gt;0,"ERROR", IF(COUNTIF(I20:I29,"N/T")&gt;0, "EN CURSO", IF(COUNTIF(I20:I29,"N/D") &gt; 0,"EN CURSO", IF(COUNT($B20:$B29) = COUNTIF(I20:I29,"N/A"), "N/A", IF(COUNTIF(I20:I29,"Falla")&gt;('DATA - Oculta'!$C$25*((COUNTIF(I20:I29,"Pasa")+COUNTIF(I20:I29,"Falla")))), "NO CONFORME","CONFORME"))))))</f>
        <v>N/A</v>
      </c>
      <c r="J30" s="217" t="str">
        <f aca="true">IF(OR('03.Muestra'!$D$20=0,COUNTIF('03.Muestra'!$D$8:$D$17,"Página Web")=0),"N/A", IF(COUNTIF(INDIRECT("R5.Genéricos!$E"&amp;SUM(19,38*0)):INDIRECT("R5.Genéricos!$E"&amp;SUM(53,38*0)),"ERR")&gt;0,"ERROR", IF(COUNTIF(J20:J29,"N/T")&gt;0, "EN CURSO", IF(COUNTIF(J20:J29,"N/D") &gt; 0,"EN CURSO", IF(COUNT($B20:$B29) = COUNTIF(J20:J29,"N/A"), "N/A", IF(COUNTIF(J20:J29,"Falla")&gt;('DATA - Oculta'!$C$25*((COUNTIF(J20:J29,"Pasa")+COUNTIF(J20:J29,"Falla")))), "NO CONFORME","CONFORME"))))))</f>
        <v>N/A</v>
      </c>
      <c r="K30" s="217" t="str">
        <f aca="true">IF(OR('03.Muestra'!$D$20=0,COUNTIF('03.Muestra'!$D$8:$D$17,"Página Web")=0),"N/A", IF(COUNTIF(INDIRECT("R5.Genéricos!$E"&amp;SUM(19,38*0)):INDIRECT("R5.Genéricos!$E"&amp;SUM(53,38*0)),"ERR")&gt;0,"ERROR", IF(COUNTIF(K20:K29,"N/T")&gt;0, "EN CURSO", IF(COUNTIF(K20:K29,"N/D") &gt; 0,"EN CURSO", IF(COUNT($B20:$B29) = COUNTIF(K20:K29,"N/A"), "N/A", IF(COUNTIF(K20:K29,"Falla")&gt;('DATA - Oculta'!$C$25*((COUNTIF(K20:K29,"Pasa")+COUNTIF(K20:K29,"Falla")))), "NO CONFORME","CONFORME"))))))</f>
        <v>N/A</v>
      </c>
      <c r="L30" s="217" t="str">
        <f aca="true">IF(OR('03.Muestra'!$D$20=0,COUNTIF('03.Muestra'!$D$8:$D$17,"Página Web")=0),"N/A", IF(COUNTIF(INDIRECT("R5.Genéricos!$E"&amp;SUM(19,38*0)):INDIRECT("R5.Genéricos!$E"&amp;SUM(53,38*0)),"ERR")&gt;0,"ERROR", IF(COUNTIF(L20:L29,"N/T")&gt;0, "EN CURSO", IF(COUNTIF(L20:L29,"N/D") &gt; 0,"EN CURSO", IF(COUNT($B20:$B29) = COUNTIF(L20:L29,"N/A"), "N/A", IF(COUNTIF(L20:L29,"Falla")&gt;('DATA - Oculta'!$C$25*((COUNTIF(L20:L29,"Pasa")+COUNTIF(L20:L29,"Falla")))), "NO CONFORME","CONFORME"))))))</f>
        <v>N/A</v>
      </c>
      <c r="M30" s="217" t="str">
        <f aca="true">IF(OR('03.Muestra'!$D$20=0,COUNTIF('03.Muestra'!$D$8:$D$17,"Página Web")=0),"N/A", IF(COUNTIF(INDIRECT("R5.Genéricos!$E"&amp;SUM(19,38*0)):INDIRECT("R5.Genéricos!$E"&amp;SUM(53,38*0)),"ERR")&gt;0,"ERROR", IF(COUNTIF(M20:M29,"N/T")&gt;0, "EN CURSO", IF(COUNTIF(M20:M29,"N/D") &gt; 0,"EN CURSO", IF(COUNT($B20:$B29) = COUNTIF(M20:M29,"N/A"), "N/A", IF(COUNTIF(M20:M29,"Falla")&gt;('DATA - Oculta'!$C$25*((COUNTIF(M20:M29,"Pasa")+COUNTIF(M20:M29,"Falla")))), "NO CONFORME","CONFORME"))))))</f>
        <v>N/A</v>
      </c>
      <c r="N30" s="217" t="str">
        <f aca="true">IF(OR('03.Muestra'!$D$20=0,COUNTIF('03.Muestra'!$D$8:$D$17,"Página Web")=0),"N/A", IF(COUNTIF(INDIRECT("R5.Genéricos!$E"&amp;SUM(19,38*0)):INDIRECT("R5.Genéricos!$E"&amp;SUM(53,38*0)),"ERR")&gt;0,"ERROR", IF(COUNTIF(N20:N29,"N/T")&gt;0, "EN CURSO", IF(COUNTIF(N20:N29,"N/D") &gt; 0,"EN CURSO", IF(COUNT($B20:$B29) = COUNTIF(N20:N29,"N/A"), "N/A", IF(COUNTIF(N20:N29,"Falla")&gt;('DATA - Oculta'!$C$25*((COUNTIF(N20:N29,"Pasa")+COUNTIF(N20:N29,"Falla")))), "NO CONFORME","CONFORME"))))))</f>
        <v>N/A</v>
      </c>
      <c r="O30" s="217" t="str">
        <f aca="true">IF(OR('03.Muestra'!$D$20=0,COUNTIF('03.Muestra'!$D$8:$D$17,"Página Web")=0),"N/A", IF(COUNTIF(INDIRECT("R5.Genéricos!$E"&amp;SUM(19,38*0)):INDIRECT("R5.Genéricos!$E"&amp;SUM(53,38*0)),"ERR")&gt;0,"ERROR", IF(COUNTIF(O20:O29,"N/T")&gt;0, "EN CURSO", IF(COUNTIF(O20:O29,"N/D") &gt; 0,"EN CURSO", IF(COUNT($B20:$B29) = COUNTIF(O20:O29,"N/A"), "N/A", IF(COUNTIF(O20:O29,"Falla")&gt;('DATA - Oculta'!$C$25*((COUNTIF(O20:O29,"Pasa")+COUNTIF(O20:O29,"Falla")))), "NO CONFORME","CONFORME"))))))</f>
        <v>N/A</v>
      </c>
      <c r="P30" s="217" t="str">
        <f aca="true">IF(OR('03.Muestra'!$D$20=0,COUNTIF('03.Muestra'!$D$8:$D$17,"Página Web")=0),"N/A", IF(COUNTIF(INDIRECT("R5.Genéricos!$E"&amp;SUM(19,38*0)):INDIRECT("R5.Genéricos!$E"&amp;SUM(53,38*0)),"ERR")&gt;0,"ERROR", IF(COUNTIF(P20:P29,"N/T")&gt;0, "EN CURSO", IF(COUNTIF(P20:P29,"N/D") &gt; 0,"EN CURSO", IF(COUNT($B20:$B29) = COUNTIF(P20:P29,"N/A"), "N/A", IF(COUNTIF(P20:P29,"Falla")&gt;('DATA - Oculta'!$C$25*((COUNTIF(P20:P29,"Pasa")+COUNTIF(P20:P29,"Falla")))), "NO CONFORME","CONFORME"))))))</f>
        <v>N/A</v>
      </c>
      <c r="Q30" s="217" t="str">
        <f aca="true">IF(OR('03.Muestra'!$D$20=0,COUNTIF('03.Muestra'!$D$8:$D$17,"Página Web")=0),"N/A", IF(COUNTIF(INDIRECT("R5.Genéricos!$E"&amp;SUM(19,38*0)):INDIRECT("R5.Genéricos!$E"&amp;SUM(53,38*0)),"ERR")&gt;0,"ERROR", IF(COUNTIF(Q20:Q29,"N/T")&gt;0, "EN CURSO", IF(COUNTIF(Q20:Q29,"N/D") &gt; 0,"EN CURSO", IF(COUNT($B20:$B29) = COUNTIF(Q20:Q29,"N/A"), "N/A", IF(COUNTIF(Q20:Q29,"Falla")&gt;('DATA - Oculta'!$C$25*((COUNTIF(Q20:Q29,"Pasa")+COUNTIF(Q20:Q29,"Falla")))), "NO CONFORME","CONFORME"))))))</f>
        <v>N/A</v>
      </c>
      <c r="R30" s="217" t="str">
        <f aca="true">IF(OR('03.Muestra'!$D$20=0,COUNTIF('03.Muestra'!$D$8:$D$17,"Página Web")=0),"N/A", IF(COUNTIF(INDIRECT("R5.Genéricos!$E"&amp;SUM(19,38*0)):INDIRECT("R5.Genéricos!$E"&amp;SUM(53,38*0)),"ERR")&gt;0,"ERROR", IF(COUNTIF(R20:R29,"N/T")&gt;0, "EN CURSO", IF(COUNTIF(R20:R29,"N/D") &gt; 0,"EN CURSO", IF(COUNT($B20:$B29) = COUNTIF(R20:R29,"N/A"), "N/A", IF(COUNTIF(R20:R29,"Falla")&gt;('DATA - Oculta'!$C$25*((COUNTIF(R20:R29,"Pasa")+COUNTIF(R20:R29,"Falla")))), "NO CONFORME","CONFORME"))))))</f>
        <v>N/A</v>
      </c>
      <c r="S30" s="217" t="str">
        <f aca="true">IF(OR('03.Muestra'!$D$20=0,COUNTIF('03.Muestra'!$D$8:$D$17,"Página Web")=0),"N/A", IF(COUNTIF(INDIRECT("R5.Genéricos!$E"&amp;SUM(19,38*0)):INDIRECT("R5.Genéricos!$E"&amp;SUM(53,38*0)),"ERR")&gt;0,"ERROR", IF(COUNTIF(S20:S29,"N/T")&gt;0, "EN CURSO", IF(COUNTIF(S20:S29,"N/D") &gt; 0,"EN CURSO", IF(COUNT($B20:$B29) = COUNTIF(S20:S29,"N/A"), "N/A", IF(COUNTIF(S20:S29,"Falla")&gt;('DATA - Oculta'!$C$25*((COUNTIF(S20:S29,"Pasa")+COUNTIF(S20:S29,"Falla")))), "NO CONFORME","CONFORME"))))))</f>
        <v>N/A</v>
      </c>
      <c r="T30" s="217" t="str">
        <f aca="true">IF(OR('03.Muestra'!$D$20=0,COUNTIF('03.Muestra'!$D$8:$D$17,"Página Web")=0),"N/A", IF(COUNTIF(INDIRECT("R5.Genéricos!$E"&amp;SUM(19,38*0)):INDIRECT("R5.Genéricos!$E"&amp;SUM(53,38*0)),"ERR")&gt;0,"ERROR", IF(COUNTIF(T20:T29,"N/T")&gt;0, "EN CURSO", IF(COUNTIF(T20:T29,"N/D") &gt; 0,"EN CURSO", IF(COUNT($B20:$B29) = COUNTIF(T20:T29,"N/A"), "N/A", IF(COUNTIF(T20:T29,"Falla")&gt;('DATA - Oculta'!$C$25*((COUNTIF(T20:T29,"Pasa")+COUNTIF(T20:T29,"Falla")))), "NO CONFORME","CONFORME"))))))</f>
        <v>N/A</v>
      </c>
      <c r="U30" s="217" t="str">
        <f aca="true">IF(OR('03.Muestra'!$D$20=0,COUNTIF('03.Muestra'!$D$8:$D$17,"Página Web")=0),"N/A", IF(COUNTIF(INDIRECT("R5.Genéricos!$E"&amp;SUM(19,38*0)):INDIRECT("R5.Genéricos!$E"&amp;SUM(53,38*0)),"ERR")&gt;0,"ERROR", IF(COUNTIF(U20:U29,"N/T")&gt;0, "EN CURSO", IF(COUNTIF(U20:U29,"N/D") &gt; 0,"EN CURSO", IF(COUNT($B20:$B29) = COUNTIF(U20:U29,"N/A"), "N/A", IF(COUNTIF(U20:U29,"Falla")&gt;('DATA - Oculta'!$C$25*((COUNTIF(U20:U29,"Pasa")+COUNTIF(U20:U29,"Falla")))), "NO CONFORME","CONFORME"))))))</f>
        <v>N/A</v>
      </c>
      <c r="V30" s="217" t="str">
        <f aca="true">IF(OR('03.Muestra'!$D$20=0,COUNTIF('03.Muestra'!$D$8:$D$17,"Página Web")=0),"N/A", IF(COUNTIF(INDIRECT("R5.Genéricos!$E"&amp;SUM(19,38*0)):INDIRECT("R5.Genéricos!$E"&amp;SUM(53,38*0)),"ERR")&gt;0,"ERROR", IF(COUNTIF(V20:V29,"N/T")&gt;0, "EN CURSO", IF(COUNTIF(V20:V29,"N/D") &gt; 0,"EN CURSO", IF(COUNT($B20:$B29) = COUNTIF(V20:V29,"N/A"), "N/A", IF(COUNTIF(V20:V29,"Falla")&gt;('DATA - Oculta'!$C$25*((COUNTIF(V20:V29,"Pasa")+COUNTIF(V20:V29,"Falla")))), "NO CONFORME","CONFORME"))))))</f>
        <v>N/A</v>
      </c>
      <c r="W30" s="217" t="str">
        <f aca="true">IF(OR('03.Muestra'!$D$20=0,COUNTIF('03.Muestra'!$D$8:$D$17,"Página Web")=0),"N/A", IF(COUNTIF(INDIRECT("R5.Genéricos!$E"&amp;SUM(19,38*0)):INDIRECT("R5.Genéricos!$E"&amp;SUM(53,38*0)),"ERR")&gt;0,"ERROR", IF(COUNTIF(W20:W29,"N/T")&gt;0, "EN CURSO", IF(COUNTIF(W20:W29,"N/D") &gt; 0,"EN CURSO", IF(COUNT($B20:$B29) = COUNTIF(W20:W29,"N/A"), "N/A", IF(COUNTIF(W20:W29,"Falla")&gt;('DATA - Oculta'!$C$25*((COUNTIF(W20:W29,"Pasa")+COUNTIF(W20:W29,"Falla")))), "NO CONFORME","CONFORME"))))))</f>
        <v>N/A</v>
      </c>
      <c r="X30" s="217" t="str">
        <f aca="true">IF(OR('03.Muestra'!$D$20=0,COUNTIF('03.Muestra'!$D$8:$D$17,"Página Web")=0),"N/A", IF(COUNTIF(INDIRECT("R5.Genéricos!$E"&amp;SUM(19,38*0)):INDIRECT("R5.Genéricos!$E"&amp;SUM(53,38*0)),"ERR")&gt;0,"ERROR", IF(COUNTIF(X20:X29,"N/T")&gt;0, "EN CURSO", IF(COUNTIF(X20:X29,"N/D") &gt; 0,"EN CURSO", IF(COUNT($B20:$B29) = COUNTIF(X20:X29,"N/A"), "N/A", IF(COUNTIF(X20:X29,"Falla")&gt;('DATA - Oculta'!$C$25*((COUNTIF(X20:X29,"Pasa")+COUNTIF(X20:X29,"Falla")))), "NO CONFORME","CONFORME"))))))</f>
        <v>N/A</v>
      </c>
      <c r="Y30" s="217" t="str">
        <f aca="true">IF(OR('03.Muestra'!$D$20=0,COUNTIF('03.Muestra'!$D$8:$D$17,"Página Web")=0),"N/A", IF(COUNTIF(INDIRECT("R5.Genéricos!$E"&amp;SUM(19,38*0)):INDIRECT("R5.Genéricos!$E"&amp;SUM(53,38*0)),"ERR")&gt;0,"ERROR", IF(COUNTIF(Y20:Y29,"N/T")&gt;0, "EN CURSO", IF(COUNTIF(Y20:Y29,"N/D") &gt; 0,"EN CURSO", IF(COUNT($B20:$B29) = COUNTIF(Y20:Y29,"N/A"), "N/A", IF(COUNTIF(Y20:Y29,"Falla")&gt;('DATA - Oculta'!$C$25*((COUNTIF(Y20:Y29,"Pasa")+COUNTIF(Y20:Y29,"Falla")))), "NO CONFORME","CONFORME"))))))</f>
        <v>N/A</v>
      </c>
      <c r="Z30" s="217" t="str">
        <f aca="true">IF(OR('03.Muestra'!$D$20=0,COUNTIF('03.Muestra'!$D$8:$D$17,"Página Web")=0),"N/A", IF(COUNTIF(INDIRECT("R5.Genéricos!$E"&amp;SUM(19,38*0)):INDIRECT("R5.Genéricos!$E"&amp;SUM(53,38*0)),"ERR")&gt;0,"ERROR", IF(COUNTIF(Z20:Z29,"N/T")&gt;0, "EN CURSO", IF(COUNTIF(Z20:Z29,"N/D") &gt; 0,"EN CURSO", IF(COUNT($B20:$B29) = COUNTIF(Z20:Z29,"N/A"), "N/A", IF(COUNTIF(Z20:Z29,"Falla")&gt;('DATA - Oculta'!$C$25*((COUNTIF(Z20:Z29,"Pasa")+COUNTIF(Z20:Z29,"Falla")))), "NO CONFORME","CONFORME"))))))</f>
        <v>N/A</v>
      </c>
      <c r="AA30" s="217" t="str">
        <f aca="true">IF(OR('03.Muestra'!$D$20=0,COUNTIF('03.Muestra'!$D$8:$D$17,"Página Web")=0),"N/A", IF(COUNTIF(INDIRECT("R5.Genéricos!$E"&amp;SUM(19,38*0)):INDIRECT("R5.Genéricos!$E"&amp;SUM(53,38*0)),"ERR")&gt;0,"ERROR", IF(COUNTIF(AA20:AA29,"N/T")&gt;0, "EN CURSO", IF(COUNTIF(AA20:AA29,"N/D") &gt; 0,"EN CURSO", IF(COUNT($B20:$B29) = COUNTIF(AA20:AA29,"N/A"), "N/A", IF(COUNTIF(AA20:AA29,"Falla")&gt;('DATA - Oculta'!$C$25*((COUNTIF(AA20:AA29,"Pasa")+COUNTIF(AA20:AA29,"Falla")))), "NO CONFORME","CONFORME"))))))</f>
        <v>N/A</v>
      </c>
      <c r="AB30" s="217" t="str">
        <f aca="true">IF(OR('03.Muestra'!$D$20=0,COUNTIF('03.Muestra'!$D$8:$D$17,"Página Web")=0),"N/A", IF(COUNTIF(INDIRECT("R5.Genéricos!$E"&amp;SUM(19,38*0)):INDIRECT("R5.Genéricos!$E"&amp;SUM(53,38*0)),"ERR")&gt;0,"ERROR", IF(COUNTIF(AB20:AB29,"N/T")&gt;0, "EN CURSO", IF(COUNTIF(AB20:AB29,"N/D") &gt; 0,"EN CURSO", IF(COUNT($B20:$B29) = COUNTIF(AB20:AB29,"N/A"), "N/A", IF(COUNTIF(AB20:AB29,"Falla")&gt;('DATA - Oculta'!$C$25*((COUNTIF(AB20:AB29,"Pasa")+COUNTIF(AB20:AB29,"Falla")))), "NO CONFORME","CONFORME"))))))</f>
        <v>N/A</v>
      </c>
      <c r="AC30" s="217" t="str">
        <f aca="true">IF(OR('03.Muestra'!$D$20=0,COUNTIF('03.Muestra'!$D$8:$D$17,"Página Web")=0),"N/A", IF(COUNTIF(INDIRECT("R5.Genéricos!$E"&amp;SUM(19,38*0)):INDIRECT("R5.Genéricos!$E"&amp;SUM(53,38*0)),"ERR")&gt;0,"ERROR", IF(COUNTIF(AC20:AC29,"N/T")&gt;0, "EN CURSO", IF(COUNTIF(AC20:AC29,"N/D") &gt; 0,"EN CURSO", IF(COUNT($B20:$B29) = COUNTIF(AC20:AC29,"N/A"), "N/A", IF(COUNTIF(AC20:AC29,"Falla")&gt;('DATA - Oculta'!$C$25*((COUNTIF(AC20:AC29,"Pasa")+COUNTIF(AC20:AC29,"Falla")))), "NO CONFORME","CONFORME"))))))</f>
        <v>N/A</v>
      </c>
      <c r="AD30" s="217" t="str">
        <f aca="true">IF(OR('03.Muestra'!$D$20=0,COUNTIF('03.Muestra'!$D$8:$D$17,"Página Web")=0),"N/A", IF(COUNTIF(INDIRECT("R5.Genéricos!$E"&amp;SUM(19,38*0)):INDIRECT("R5.Genéricos!$E"&amp;SUM(53,38*0)),"ERR")&gt;0,"ERROR", IF(COUNTIF(AD20:AD29,"N/T")&gt;0, "EN CURSO", IF(COUNTIF(AD20:AD29,"N/D") &gt; 0,"EN CURSO", IF(COUNT($B20:$B29) = COUNTIF(AD20:AD29,"N/A"), "N/A", IF(COUNTIF(AD20:AD29,"Falla")&gt;('DATA - Oculta'!$C$25*((COUNTIF(AD20:AD29,"Pasa")+COUNTIF(AD20:AD29,"Falla")))), "NO CONFORME","CONFORME"))))))</f>
        <v>N/A</v>
      </c>
      <c r="AE30" s="217" t="str">
        <f aca="true">IF(OR('03.Muestra'!$D$20=0,COUNTIF('03.Muestra'!$D$8:$D$17,"Página Web")=0),"N/A", IF(COUNTIF(INDIRECT("R5.Genéricos!$E"&amp;SUM(19,38*0)):INDIRECT("R5.Genéricos!$E"&amp;SUM(53,38*0)),"ERR")&gt;0,"ERROR", IF(COUNTIF(AE20:AE29,"N/T")&gt;0, "EN CURSO", IF(COUNTIF(AE20:AE29,"N/D") &gt; 0,"EN CURSO", IF(COUNT($B20:$B29) = COUNTIF(AE20:AE29,"N/A"), "N/A", IF(COUNTIF(AE20:AE29,"Falla")&gt;('DATA - Oculta'!$C$25*((COUNTIF(AE20:AE29,"Pasa")+COUNTIF(AE20:AE29,"Falla")))), "NO CONFORME","CONFORME"))))))</f>
        <v>N/A</v>
      </c>
      <c r="AF30" s="217" t="str">
        <f aca="true">IF(OR('03.Muestra'!$D$20=0,COUNTIF('03.Muestra'!$D$8:$D$17,"Página Web")=0),"N/A", IF(COUNTIF(INDIRECT("R5.Genéricos!$E"&amp;SUM(19,38*0)):INDIRECT("R5.Genéricos!$E"&amp;SUM(53,38*0)),"ERR")&gt;0,"ERROR", IF(COUNTIF(AF20:AF29,"N/T")&gt;0, "EN CURSO", IF(COUNTIF(AF20:AF29,"N/D") &gt; 0,"EN CURSO", IF(COUNT($B20:$B29) = COUNTIF(AF20:AF29,"N/A"), "N/A", IF(COUNTIF(AF20:AF29,"Falla")&gt;('DATA - Oculta'!$C$25*((COUNTIF(AF20:AF29,"Pasa")+COUNTIF(AF20:AF29,"Falla")))), "NO CONFORME","CONFORME"))))))</f>
        <v>N/A</v>
      </c>
      <c r="AG30" s="217" t="str">
        <f aca="true">IF(OR('03.Muestra'!$D$20=0,COUNTIF('03.Muestra'!$D$8:$D$17,"Página Web")=0),"N/A", IF(COUNTIF(INDIRECT("R5.Genéricos!$E"&amp;SUM(19,38*0)):INDIRECT("R5.Genéricos!$E"&amp;SUM(53,38*0)),"ERR")&gt;0,"ERROR", IF(COUNTIF(AG20:AG29,"N/T")&gt;0, "EN CURSO", IF(COUNTIF(AG20:AG29,"N/D") &gt; 0,"EN CURSO", IF(COUNT($B20:$B29) = COUNTIF(AG20:AG29,"N/A"), "N/A", IF(COUNTIF(AG20:AG29,"Falla")&gt;('DATA - Oculta'!$C$25*((COUNTIF(AG20:AG29,"Pasa")+COUNTIF(AG20:AG29,"Falla")))), "NO CONFORME","CONFORME"))))))</f>
        <v>N/A</v>
      </c>
      <c r="AH30" s="217" t="str">
        <f aca="true">IF(OR('03.Muestra'!$D$20=0,COUNTIF('03.Muestra'!$D$8:$D$17,"Página Web")=0),"N/A", IF(COUNTIF(INDIRECT("R5.Genéricos!$E"&amp;SUM(19,38*0)):INDIRECT("R5.Genéricos!$E"&amp;SUM(53,38*0)),"ERR")&gt;0,"ERROR", IF(COUNTIF(AH20:AH29,"N/T")&gt;0, "EN CURSO", IF(COUNTIF(AH20:AH29,"N/D") &gt; 0,"EN CURSO", IF(COUNT($B20:$B29) = COUNTIF(AH20:AH29,"N/A"), "N/A", IF(COUNTIF(AH20:AH29,"Falla")&gt;('DATA - Oculta'!$C$25*((COUNTIF(AH20:AH29,"Pasa")+COUNTIF(AH20:AH29,"Falla")))), "NO CONFORME","CONFORME"))))))</f>
        <v>N/A</v>
      </c>
      <c r="AI30" s="217" t="str">
        <f aca="true">IF(OR('03.Muestra'!$D$20=0,COUNTIF('03.Muestra'!$D$8:$D$17,"Página Web")=0),"N/A", IF(COUNTIF(INDIRECT("R5.Genéricos!$E"&amp;SUM(19,38*0)):INDIRECT("R5.Genéricos!$E"&amp;SUM(53,38*0)),"ERR")&gt;0,"ERROR", IF(COUNTIF(AI20:AI29,"N/T")&gt;0, "EN CURSO", IF(COUNTIF(AI20:AI29,"N/D") &gt; 0,"EN CURSO", IF(COUNT($B20:$B29) = COUNTIF(AI20:AI29,"N/A"), "N/A", IF(COUNTIF(AI20:AI29,"Falla")&gt;('DATA - Oculta'!$C$25*((COUNTIF(AI20:AI29,"Pasa")+COUNTIF(AI20:AI29,"Falla")))), "NO CONFORME","CONFORME"))))))</f>
        <v>N/A</v>
      </c>
      <c r="AJ30" s="217" t="str">
        <f aca="true">IF(OR('03.Muestra'!$D$20=0,COUNTIF('03.Muestra'!$D$8:$D$17,"Página Web")=0),"N/A", IF(COUNTIF(INDIRECT("R5.Genéricos!$E"&amp;SUM(19,38*0)):INDIRECT("R5.Genéricos!$E"&amp;SUM(53,38*0)),"ERR")&gt;0,"ERROR", IF(COUNTIF(AJ20:AJ29,"N/T")&gt;0, "EN CURSO", IF(COUNTIF(AJ20:AJ29,"N/D") &gt; 0,"EN CURSO", IF(COUNT($B20:$B29) = COUNTIF(AJ20:AJ29,"N/A"), "N/A", IF(COUNTIF(AJ20:AJ29,"Falla")&gt;('DATA - Oculta'!$C$25*((COUNTIF(AJ20:AJ29,"Pasa")+COUNTIF(AJ20:AJ29,"Falla")))), "NO CONFORME","CONFORME"))))))</f>
        <v>NO CONFORME</v>
      </c>
      <c r="AK30" s="217" t="str">
        <f aca="true">IF(OR('03.Muestra'!$D$20=0,COUNTIF('03.Muestra'!$D$8:$D$17,"Página Web")=0),"N/A", IF(COUNTIF(INDIRECT("R5.Genéricos!$E"&amp;SUM(19,38*0)):INDIRECT("R5.Genéricos!$E"&amp;SUM(53,38*0)),"ERR")&gt;0,"ERROR", IF(COUNTIF(AK20:AK29,"N/T")&gt;0, "EN CURSO", IF(COUNTIF(AK20:AK29,"N/D") &gt; 0,"EN CURSO", IF(COUNT($B20:$B29) = COUNTIF(AK20:AK29,"N/A"), "N/A", IF(COUNTIF(AK20:AK29,"Falla")&gt;('DATA - Oculta'!$C$25*((COUNTIF(AK20:AK29,"Pasa")+COUNTIF(AK20:AK29,"Falla")))), "NO CONFORME","CONFORME"))))))</f>
        <v>N/A</v>
      </c>
      <c r="AL30" s="217" t="str">
        <f aca="true">IF(OR('03.Muestra'!$D$20=0,COUNTIF('03.Muestra'!$D$8:$D$17,"Página Web")=0),"N/A", IF(COUNTIF(INDIRECT("R5.Genéricos!$E"&amp;SUM(19,38*0)):INDIRECT("R5.Genéricos!$E"&amp;SUM(53,38*0)),"ERR")&gt;0,"ERROR", IF(COUNTIF(AL20:AL29,"N/T")&gt;0, "EN CURSO", IF(COUNTIF(AL20:AL29,"N/D") &gt; 0,"EN CURSO", IF(COUNT($B20:$B29) = COUNTIF(AL20:AL29,"N/A"), "N/A", IF(COUNTIF(AL20:AL29,"Falla")&gt;('DATA - Oculta'!$C$25*((COUNTIF(AL20:AL29,"Pasa")+COUNTIF(AL20:AL29,"Falla")))), "NO CONFORME","CONFORME"))))))</f>
        <v>N/A</v>
      </c>
      <c r="AM30" s="217" t="str">
        <f aca="true">IF(OR('03.Muestra'!$D$20=0,COUNTIF('03.Muestra'!$D$8:$D$17,"Página Web")=0),"N/A", IF(COUNTIF(INDIRECT("R5.Genéricos!$E"&amp;SUM(19,38*0)):INDIRECT("R5.Genéricos!$E"&amp;SUM(53,38*0)),"ERR")&gt;0,"ERROR", IF(COUNTIF(AM20:AM29,"N/T")&gt;0, "EN CURSO", IF(COUNTIF(AM20:AM29,"N/D") &gt; 0,"EN CURSO", IF(COUNT($B20:$B29) = COUNTIF(AM20:AM29,"N/A"), "N/A", IF(COUNTIF(AM20:AM29,"Falla")&gt;('DATA - Oculta'!$C$25*((COUNTIF(AM20:AM29,"Pasa")+COUNTIF(AM20:AM29,"Falla")))), "NO CONFORME","CONFORME"))))))</f>
        <v>N/A</v>
      </c>
      <c r="AN30" s="217" t="str">
        <f aca="true">IF(OR('03.Muestra'!$D$20=0,COUNTIF('03.Muestra'!$D$8:$D$17,"Página Web")=0),"N/A", IF(COUNTIF(INDIRECT("R5.Genéricos!$E"&amp;SUM(19,38*0)):INDIRECT("R5.Genéricos!$E"&amp;SUM(53,38*0)),"ERR")&gt;0,"ERROR", IF(COUNTIF(AN20:AN29,"N/T")&gt;0, "EN CURSO", IF(COUNTIF(AN20:AN29,"N/D") &gt; 0,"EN CURSO", IF(COUNT($B20:$B29) = COUNTIF(AN20:AN29,"N/A"), "N/A", IF(COUNTIF(AN20:AN29,"Falla")&gt;('DATA - Oculta'!$C$25*((COUNTIF(AN20:AN29,"Pasa")+COUNTIF(AN20:AN29,"Falla")))), "NO CONFORME","CONFORME"))))))</f>
        <v>N/A</v>
      </c>
      <c r="AO30" s="217" t="str">
        <f aca="true">IF(OR('03.Muestra'!$D$20=0,COUNTIF('03.Muestra'!$D$8:$D$17,"Página Web")=0),"N/A", IF(COUNTIF(INDIRECT("R5.Genéricos!$E"&amp;SUM(19,38*0)):INDIRECT("R5.Genéricos!$E"&amp;SUM(53,38*0)),"ERR")&gt;0,"ERROR", IF(COUNTIF(AO20:AO29,"N/T")&gt;0, "EN CURSO", IF(COUNTIF(AO20:AO29,"N/D") &gt; 0,"EN CURSO", IF(COUNT($B20:$B29) = COUNTIF(AO20:AO29,"N/A"), "N/A", IF(COUNTIF(AO20:AO29,"Falla")&gt;('DATA - Oculta'!$C$25*((COUNTIF(AO20:AO29,"Pasa")+COUNTIF(AO20:AO29,"Falla")))), "NO CONFORME","CONFORME"))))))</f>
        <v>CONFORME</v>
      </c>
      <c r="AP30" s="217" t="str">
        <f aca="true">IF(OR('03.Muestra'!$D$20=0,COUNTIF('03.Muestra'!$D$8:$D$17,"Página Web")=0),"N/A", IF(COUNTIF(INDIRECT("R5.Genéricos!$E"&amp;SUM(19,38*0)):INDIRECT("R5.Genéricos!$E"&amp;SUM(53,38*0)),"ERR")&gt;0,"ERROR", IF(COUNTIF(AP20:AP29,"N/T")&gt;0, "EN CURSO", IF(COUNTIF(AP20:AP29,"N/D") &gt; 0,"EN CURSO", IF(COUNT($B20:$B29) = COUNTIF(AP20:AP29,"N/A"), "N/A", IF(COUNTIF(AP20:AP29,"Falla")&gt;('DATA - Oculta'!$C$25*((COUNTIF(AP20:AP29,"Pasa")+COUNTIF(AP20:AP29,"Falla")))), "NO CONFORME","CONFORME"))))))</f>
        <v>CONFORME</v>
      </c>
      <c r="AQ30" s="217" t="str">
        <f aca="true">IF(OR('03.Muestra'!$D$20=0,COUNTIF('03.Muestra'!$D$8:$D$17,"Página Web")=0),"N/A", IF(COUNTIF(INDIRECT("R5.Genéricos!$E"&amp;SUM(19,38*0)):INDIRECT("R5.Genéricos!$E"&amp;SUM(53,38*0)),"ERR")&gt;0,"ERROR", IF(COUNTIF(AQ20:AQ29,"N/T")&gt;0, "EN CURSO", IF(COUNTIF(AQ20:AQ29,"N/D") &gt; 0,"EN CURSO", IF(COUNT($B20:$B29) = COUNTIF(AQ20:AQ29,"N/A"), "N/A", IF(COUNTIF(AQ20:AQ29,"Falla")&gt;('DATA - Oculta'!$C$25*((COUNTIF(AQ20:AQ29,"Pasa")+COUNTIF(AQ20:AQ29,"Falla")))), "NO CONFORME","CONFORME"))))))</f>
        <v>N/A</v>
      </c>
      <c r="AR30" s="217" t="str">
        <f aca="true">IF(OR('03.Muestra'!$D$20=0,COUNTIF('03.Muestra'!$D$8:$D$17,"Página Web")=0),"N/A", IF(COUNTIF(INDIRECT("R5.Genéricos!$E"&amp;SUM(19,38*0)):INDIRECT("R5.Genéricos!$E"&amp;SUM(53,38*0)),"ERR")&gt;0,"ERROR", IF(COUNTIF(AR20:AR29,"N/T")&gt;0, "EN CURSO", IF(COUNTIF(AR20:AR29,"N/D") &gt; 0,"EN CURSO", IF(COUNT($B20:$B29) = COUNTIF(AR20:AR29,"N/A"), "N/A", IF(COUNTIF(AR20:AR29,"Falla")&gt;('DATA - Oculta'!$C$25*((COUNTIF(AR20:AR29,"Pasa")+COUNTIF(AR20:AR29,"Falla")))), "NO CONFORME","CONFORME"))))))</f>
        <v>CONFORME</v>
      </c>
      <c r="AS30" s="217" t="str">
        <f aca="true">IF(OR('03.Muestra'!$D$20=0,COUNTIF('03.Muestra'!$D$8:$D$17,"Página Web")=0),"N/A", IF(COUNTIF(INDIRECT("R5.Genéricos!$E"&amp;SUM(19,38*0)):INDIRECT("R5.Genéricos!$E"&amp;SUM(53,38*0)),"ERR")&gt;0,"ERROR", IF(COUNTIF(AS20:AS29,"N/T")&gt;0, "EN CURSO", IF(COUNTIF(AS20:AS29,"N/D") &gt; 0,"EN CURSO", IF(COUNT($B20:$B29) = COUNTIF(AS20:AS29,"N/A"), "N/A", IF(COUNTIF(AS20:AS29,"Falla")&gt;('DATA - Oculta'!$C$25*((COUNTIF(AS20:AS29,"Pasa")+COUNTIF(AS20:AS29,"Falla")))), "NO CONFORME","CONFORME"))))))</f>
        <v>CONFORME</v>
      </c>
      <c r="AT30" s="217" t="str">
        <f aca="true">IF(OR('03.Muestra'!$D$20=0,COUNTIF('03.Muestra'!$D$8:$D$17,"Página Web")=0),"N/A", IF(COUNTIF(INDIRECT("R5.Genéricos!$E"&amp;SUM(19,38*0)):INDIRECT("R5.Genéricos!$E"&amp;SUM(53,38*0)),"ERR")&gt;0,"ERROR", IF(COUNTIF(AT20:AT29,"N/T")&gt;0, "EN CURSO", IF(COUNTIF(AT20:AT29,"N/D") &gt; 0,"EN CURSO", IF(COUNT($B20:$B29) = COUNTIF(AT20:AT29,"N/A"), "N/A", IF(COUNTIF(AT20:AT29,"Falla")&gt;('DATA - Oculta'!$C$25*((COUNTIF(AT20:AT29,"Pasa")+COUNTIF(AT20:AT29,"Falla")))), "NO CONFORME","CONFORME"))))))</f>
        <v>CONFORME</v>
      </c>
      <c r="AU30" s="217" t="str">
        <f aca="true">IF(OR('03.Muestra'!$D$20=0,COUNTIF('03.Muestra'!$D$8:$D$17,"Página Web")=0),"N/A", IF(COUNTIF(INDIRECT("R5.Genéricos!$E"&amp;SUM(19,38*0)):INDIRECT("R5.Genéricos!$E"&amp;SUM(53,38*0)),"ERR")&gt;0,"ERROR", IF(COUNTIF(AU20:AU29,"N/T")&gt;0, "EN CURSO", IF(COUNTIF(AU20:AU29,"N/D") &gt; 0,"EN CURSO", IF(COUNT($B20:$B29) = COUNTIF(AU20:AU29,"N/A"), "N/A", IF(COUNTIF(AU20:AU29,"Falla")&gt;('DATA - Oculta'!$C$25*((COUNTIF(AU20:AU29,"Pasa")+COUNTIF(AU20:AU29,"Falla")))), "NO CONFORME","CONFORME"))))))</f>
        <v>N/A</v>
      </c>
      <c r="AV30" s="217" t="str">
        <f aca="true">IF(OR('03.Muestra'!$D$20=0,COUNTIF('03.Muestra'!$D$8:$D$17,"Página Web")=0),"N/A", IF(COUNTIF(INDIRECT("R5.Genéricos!$E"&amp;SUM(19,38*0)):INDIRECT("R5.Genéricos!$E"&amp;SUM(53,38*0)),"ERR")&gt;0,"ERROR", IF(COUNTIF(AV20:AV29,"N/T")&gt;0, "EN CURSO", IF(COUNTIF(AV20:AV29,"N/D") &gt; 0,"EN CURSO", IF(COUNT($B20:$B29) = COUNTIF(AV20:AV29,"N/A"), "N/A", IF(COUNTIF(AV20:AV29,"Falla")&gt;('DATA - Oculta'!$C$25*((COUNTIF(AV20:AV29,"Pasa")+COUNTIF(AV20:AV29,"Falla")))), "NO CONFORME","CONFORME"))))))</f>
        <v>CONFORME</v>
      </c>
      <c r="AW30" s="217" t="str">
        <f aca="true">IF(OR('03.Muestra'!$D$20=0,COUNTIF('03.Muestra'!$D$8:$D$17,"Página Web")=0),"N/A", IF(COUNTIF(INDIRECT("R5.Genéricos!$E"&amp;SUM(19,38*0)):INDIRECT("R5.Genéricos!$E"&amp;SUM(53,38*0)),"ERR")&gt;0,"ERROR", IF(COUNTIF(AW20:AW29,"N/T")&gt;0, "EN CURSO", IF(COUNTIF(AW20:AW29,"N/D") &gt; 0,"EN CURSO", IF(COUNT($B20:$B29) = COUNTIF(AW20:AW29,"N/A"), "N/A", IF(COUNTIF(AW20:AW29,"Falla")&gt;('DATA - Oculta'!$C$25*((COUNTIF(AW20:AW29,"Pasa")+COUNTIF(AW20:AW29,"Falla")))), "NO CONFORME","CONFORME"))))))</f>
        <v>CONFORME</v>
      </c>
      <c r="AX30" s="217" t="str">
        <f aca="true">IF(OR('03.Muestra'!$D$20=0,COUNTIF('03.Muestra'!$D$8:$D$17,"Página Web")=0),"N/A", IF(COUNTIF(INDIRECT("R5.Genéricos!$E"&amp;SUM(19,38*0)):INDIRECT("R5.Genéricos!$E"&amp;SUM(53,38*0)),"ERR")&gt;0,"ERROR", IF(COUNTIF(AX20:AX29,"N/T")&gt;0, "EN CURSO", IF(COUNTIF(AX20:AX29,"N/D") &gt; 0,"EN CURSO", IF(COUNT($B20:$B29) = COUNTIF(AX20:AX29,"N/A"), "N/A", IF(COUNTIF(AX20:AX29,"Falla")&gt;('DATA - Oculta'!$C$25*((COUNTIF(AX20:AX29,"Pasa")+COUNTIF(AX20:AX29,"Falla")))), "NO CONFORME","CONFORME"))))))</f>
        <v>N/A</v>
      </c>
      <c r="AY30" s="217" t="str">
        <f aca="true">IF(OR('03.Muestra'!$D$20=0,COUNTIF('03.Muestra'!$D$8:$D$17,"Página Web")=0),"N/A", IF(COUNTIF(INDIRECT("R5.Genéricos!$E"&amp;SUM(19,38*0)):INDIRECT("R5.Genéricos!$E"&amp;SUM(53,38*0)),"ERR")&gt;0,"ERROR", IF(COUNTIF(AY20:AY29,"N/T")&gt;0, "EN CURSO", IF(COUNTIF(AY20:AY29,"N/D") &gt; 0,"EN CURSO", IF(COUNT($B20:$B29) = COUNTIF(AY20:AY29,"N/A"), "N/A", IF(COUNTIF(AY20:AY29,"Falla")&gt;('DATA - Oculta'!$C$25*((COUNTIF(AY20:AY29,"Pasa")+COUNTIF(AY20:AY29,"Falla")))), "NO CONFORME","CONFORME"))))))</f>
        <v>CONFORME</v>
      </c>
      <c r="AZ30" s="217" t="str">
        <f aca="true">IF(OR('03.Muestra'!$D$20=0,COUNTIF('03.Muestra'!$D$8:$D$17,"Página Web")=0),"N/A", IF(COUNTIF(INDIRECT("R5.Genéricos!$E"&amp;SUM(19,38*0)):INDIRECT("R5.Genéricos!$E"&amp;SUM(53,38*0)),"ERR")&gt;0,"ERROR", IF(COUNTIF(AZ20:AZ29,"N/T")&gt;0, "EN CURSO", IF(COUNTIF(AZ20:AZ29,"N/D") &gt; 0,"EN CURSO", IF(COUNT($B20:$B29) = COUNTIF(AZ20:AZ29,"N/A"), "N/A", IF(COUNTIF(AZ20:AZ29,"Falla")&gt;('DATA - Oculta'!$C$25*((COUNTIF(AZ20:AZ29,"Pasa")+COUNTIF(AZ20:AZ29,"Falla")))), "NO CONFORME","CONFORME"))))))</f>
        <v>CONFORME</v>
      </c>
      <c r="BA30" s="217" t="str">
        <f aca="true">IF(OR('03.Muestra'!$D$20=0,COUNTIF('03.Muestra'!$D$8:$D$17,"Página Web")=0),"N/A", IF(COUNTIF(INDIRECT("R5.Genéricos!$E"&amp;SUM(19,38*0)):INDIRECT("R5.Genéricos!$E"&amp;SUM(53,38*0)),"ERR")&gt;0,"ERROR", IF(COUNTIF(BA20:BA29,"N/T")&gt;0, "EN CURSO", IF(COUNTIF(BA20:BA29,"N/D") &gt; 0,"EN CURSO", IF(COUNT($B20:$B29) = COUNTIF(BA20:BA29,"N/A"), "N/A", IF(COUNTIF(BA20:BA29,"Falla")&gt;('DATA - Oculta'!$C$25*((COUNTIF(BA20:BA29,"Pasa")+COUNTIF(BA20:BA29,"Falla")))), "NO CONFORME","CONFORME"))))))</f>
        <v>CONFORME</v>
      </c>
      <c r="BB30" s="217" t="str">
        <f aca="true">IF(OR('03.Muestra'!$D$20=0,COUNTIF('03.Muestra'!$D$8:$D$17,"Página Web")=0),"N/A", IF(COUNTIF(INDIRECT("R5.Genéricos!$E"&amp;SUM(19,38*0)):INDIRECT("R5.Genéricos!$E"&amp;SUM(53,38*0)),"ERR")&gt;0,"ERROR", IF(COUNTIF(BB20:BB29,"N/T")&gt;0, "EN CURSO", IF(COUNTIF(BB20:BB29,"N/D") &gt; 0,"EN CURSO", IF(COUNT($B20:$B29) = COUNTIF(BB20:BB29,"N/A"), "N/A", IF(COUNTIF(BB20:BB29,"Falla")&gt;('DATA - Oculta'!$C$25*((COUNTIF(BB20:BB29,"Pasa")+COUNTIF(BB20:BB29,"Falla")))), "NO CONFORME","CONFORME"))))))</f>
        <v>N/A</v>
      </c>
      <c r="BC30" s="217" t="str">
        <f aca="true">IF(OR('03.Muestra'!$D$20=0,COUNTIF('03.Muestra'!$D$8:$D$17,"Página Web")=0),"N/A", IF(COUNTIF(INDIRECT("R5.Genéricos!$E"&amp;SUM(19,38*0)):INDIRECT("R5.Genéricos!$E"&amp;SUM(53,38*0)),"ERR")&gt;0,"ERROR", IF(COUNTIF(BC20:BC29,"N/T")&gt;0, "EN CURSO", IF(COUNTIF(BC20:BC29,"N/D") &gt; 0,"EN CURSO", IF(COUNT($B20:$B29) = COUNTIF(BC20:BC29,"N/A"), "N/A", IF(COUNTIF(BC20:BC29,"Falla")&gt;('DATA - Oculta'!$C$25*((COUNTIF(BC20:BC29,"Pasa")+COUNTIF(BC20:BC29,"Falla")))), "NO CONFORME","CONFORME"))))))</f>
        <v>CONFORME</v>
      </c>
      <c r="BD30" s="217" t="str">
        <f aca="true">IF(OR('03.Muestra'!$D$20=0,COUNTIF('03.Muestra'!$D$8:$D$17,"Página Web")=0),"N/A", IF(COUNTIF(INDIRECT("R5.Genéricos!$E"&amp;SUM(19,38*0)):INDIRECT("R5.Genéricos!$E"&amp;SUM(53,38*0)),"ERR")&gt;0,"ERROR", IF(COUNTIF(BD20:BD29,"N/T")&gt;0, "EN CURSO", IF(COUNTIF(BD20:BD29,"N/D") &gt; 0,"EN CURSO", IF(COUNT($B20:$B29) = COUNTIF(BD20:BD29,"N/A"), "N/A", IF(COUNTIF(BD20:BD29,"Falla")&gt;('DATA - Oculta'!$C$25*((COUNTIF(BD20:BD29,"Pasa")+COUNTIF(BD20:BD29,"Falla")))), "NO CONFORME","CONFORME"))))))</f>
        <v>CONFORME</v>
      </c>
      <c r="BE30" s="217" t="str">
        <f aca="true">IF(OR('03.Muestra'!$D$20=0,COUNTIF('03.Muestra'!$D$8:$D$17,"Página Web")=0),"N/A", IF(COUNTIF(INDIRECT("R5.Genéricos!$E"&amp;SUM(19,38*0)):INDIRECT("R5.Genéricos!$E"&amp;SUM(53,38*0)),"ERR")&gt;0,"ERROR", IF(COUNTIF(BE20:BE29,"N/T")&gt;0, "EN CURSO", IF(COUNTIF(BE20:BE29,"N/D") &gt; 0,"EN CURSO", IF(COUNT($B20:$B29) = COUNTIF(BE20:BE29,"N/A"), "N/A", IF(COUNTIF(BE20:BE29,"Falla")&gt;('DATA - Oculta'!$C$25*((COUNTIF(BE20:BE29,"Pasa")+COUNTIF(BE20:BE29,"Falla")))), "NO CONFORME","CONFORME"))))))</f>
        <v>N/A</v>
      </c>
      <c r="BF30" s="217" t="str">
        <f aca="true">IF(OR('03.Muestra'!$D$20=0,COUNTIF('03.Muestra'!$D$8:$D$17,"Página Web")=0),"N/A", IF(COUNTIF(INDIRECT("R5.Genéricos!$E"&amp;SUM(19,38*0)):INDIRECT("R5.Genéricos!$E"&amp;SUM(53,38*0)),"ERR")&gt;0,"ERROR", IF(COUNTIF(BF20:BF29,"N/T")&gt;0, "EN CURSO", IF(COUNTIF(BF20:BF29,"N/D") &gt; 0,"EN CURSO", IF(COUNT($B20:$B29) = COUNTIF(BF20:BF29,"N/A"), "N/A", IF(COUNTIF(BF20:BF29,"Falla")&gt;('DATA - Oculta'!$C$25*((COUNTIF(BF20:BF29,"Pasa")+COUNTIF(BF20:BF29,"Falla")))), "NO CONFORME","CONFORME"))))))</f>
        <v>N/A</v>
      </c>
      <c r="BG30" s="217" t="str">
        <f aca="true">IF(OR('03.Muestra'!$D$20=0,COUNTIF('03.Muestra'!$D$8:$D$17,"Página Web")=0),"N/A", IF(COUNTIF(INDIRECT("R5.Genéricos!$E"&amp;SUM(19,38*0)):INDIRECT("R5.Genéricos!$E"&amp;SUM(53,38*0)),"ERR")&gt;0,"ERROR", IF(COUNTIF(BG20:BG29,"N/T")&gt;0, "EN CURSO", IF(COUNTIF(BG20:BG29,"N/D") &gt; 0,"EN CURSO", IF(COUNT($B20:$B29) = COUNTIF(BG20:BG29,"N/A"), "N/A", IF(COUNTIF(BG20:BG29,"Falla")&gt;('DATA - Oculta'!$C$25*((COUNTIF(BG20:BG29,"Pasa")+COUNTIF(BG20:BG29,"Falla")))), "NO CONFORME","CONFORME"))))))</f>
        <v>N/A</v>
      </c>
      <c r="BH30" s="217" t="str">
        <f aca="true">IF(OR('03.Muestra'!$D$20=0,COUNTIF('03.Muestra'!$D$8:$D$17,"Página Web")=0),"N/A", IF(COUNTIF(INDIRECT("R5.Genéricos!$E"&amp;SUM(19,38*0)):INDIRECT("R5.Genéricos!$E"&amp;SUM(53,38*0)),"ERR")&gt;0,"ERROR", IF(COUNTIF(BH20:BH29,"N/T")&gt;0, "EN CURSO", IF(COUNTIF(BH20:BH29,"N/D") &gt; 0,"EN CURSO", IF(COUNT($B20:$B29) = COUNTIF(BH20:BH29,"N/A"), "N/A", IF(COUNTIF(BH20:BH29,"Falla")&gt;('DATA - Oculta'!$C$25*((COUNTIF(BH20:BH29,"Pasa")+COUNTIF(BH20:BH29,"Falla")))), "NO CONFORME","CONFORME"))))))</f>
        <v>N/A</v>
      </c>
      <c r="BI30" s="217" t="str">
        <f aca="true">IF(OR('03.Muestra'!$D$20=0,COUNTIF('03.Muestra'!$D$8:$D$17,"Página Web")=0),"N/A", IF(COUNTIF(INDIRECT("R5.Genéricos!$E"&amp;SUM(19,38*0)):INDIRECT("R5.Genéricos!$E"&amp;SUM(53,38*0)),"ERR")&gt;0,"ERROR", IF(COUNTIF(BI20:BI29,"N/T")&gt;0, "EN CURSO", IF(COUNTIF(BI20:BI29,"N/D") &gt; 0,"EN CURSO", IF(COUNT($B20:$B29) = COUNTIF(BI20:BI29,"N/A"), "N/A", IF(COUNTIF(BI20:BI29,"Falla")&gt;('DATA - Oculta'!$C$25*((COUNTIF(BI20:BI29,"Pasa")+COUNTIF(BI20:BI29,"Falla")))), "NO CONFORME","CONFORME"))))))</f>
        <v>NO CONFORME</v>
      </c>
      <c r="BJ30" s="217" t="str">
        <f aca="true">IF(OR('03.Muestra'!$D$20=0,COUNTIF('03.Muestra'!$D$8:$D$17,"Página Web")=0),"N/A", IF(COUNTIF(INDIRECT("R5.Genéricos!$E"&amp;SUM(19,38*0)):INDIRECT("R5.Genéricos!$E"&amp;SUM(53,38*0)),"ERR")&gt;0,"ERROR", IF(COUNTIF(BJ20:BJ29,"N/T")&gt;0, "EN CURSO", IF(COUNTIF(BJ20:BJ29,"N/D") &gt; 0,"EN CURSO", IF(COUNT($B20:$B29) = COUNTIF(BJ20:BJ29,"N/A"), "N/A", IF(COUNTIF(BJ20:BJ29,"Falla")&gt;('DATA - Oculta'!$C$25*((COUNTIF(BJ20:BJ29,"Pasa")+COUNTIF(BJ20:BJ29,"Falla")))), "NO CONFORME","CONFORME"))))))</f>
        <v>CONFORME</v>
      </c>
      <c r="BK30" s="217" t="str">
        <f aca="true">IF(OR('03.Muestra'!$D$20=0,COUNTIF('03.Muestra'!$D$8:$D$17,"Página Web")=0),"N/A", IF(COUNTIF(INDIRECT("R5.Genéricos!$E"&amp;SUM(19,38*0)):INDIRECT("R5.Genéricos!$E"&amp;SUM(53,38*0)),"ERR")&gt;0,"ERROR", IF(COUNTIF(BK20:BK29,"N/T")&gt;0, "EN CURSO", IF(COUNTIF(BK20:BK29,"N/D") &gt; 0,"EN CURSO", IF(COUNT($B20:$B29) = COUNTIF(BK20:BK29,"N/A"), "N/A", IF(COUNTIF(BK20:BK29,"Falla")&gt;('DATA - Oculta'!$C$25*((COUNTIF(BK20:BK29,"Pasa")+COUNTIF(BK20:BK29,"Falla")))), "NO CONFORME","CONFORME"))))))</f>
        <v>CONFORME</v>
      </c>
      <c r="BL30" s="217" t="str">
        <f aca="true">IF(OR('03.Muestra'!$D$20=0,COUNTIF('03.Muestra'!$D$8:$D$17,"Página Web")=0),"N/A", IF(COUNTIF(INDIRECT("R5.Genéricos!$E"&amp;SUM(19,38*0)):INDIRECT("R5.Genéricos!$E"&amp;SUM(53,38*0)),"ERR")&gt;0,"ERROR", IF(COUNTIF(BL20:BL29,"N/T")&gt;0, "EN CURSO", IF(COUNTIF(BL20:BL29,"N/D") &gt; 0,"EN CURSO", IF(COUNT($B20:$B29) = COUNTIF(BL20:BL29,"N/A"), "N/A", IF(COUNTIF(BL20:BL29,"Falla")&gt;('DATA - Oculta'!$C$25*((COUNTIF(BL20:BL29,"Pasa")+COUNTIF(BL20:BL29,"Falla")))), "NO CONFORME","CONFORME"))))))</f>
        <v>NO CONFORME</v>
      </c>
      <c r="BM30" s="217" t="str">
        <f aca="true">IF(OR('03.Muestra'!$D$20=0,COUNTIF('03.Muestra'!$D$8:$D$17,"Página Web")=0),"N/A", IF(COUNTIF(INDIRECT("R5.Genéricos!$E"&amp;SUM(19,38*0)):INDIRECT("R5.Genéricos!$E"&amp;SUM(53,38*0)),"ERR")&gt;0,"ERROR", IF(COUNTIF(BM20:BM29,"N/T")&gt;0, "EN CURSO", IF(COUNTIF(BM20:BM29,"N/D") &gt; 0,"EN CURSO", IF(COUNT($B20:$B29) = COUNTIF(BM20:BM29,"N/A"), "N/A", IF(COUNTIF(BM20:BM29,"Falla")&gt;('DATA - Oculta'!$C$25*((COUNTIF(BM20:BM29,"Pasa")+COUNTIF(BM20:BM29,"Falla")))), "NO CONFORME","CONFORME"))))))</f>
        <v>CONFORME</v>
      </c>
      <c r="BN30" s="217" t="str">
        <f aca="true">IF(OR('03.Muestra'!$D$20=0,COUNTIF('03.Muestra'!$D$8:$D$17,"Página Web")=0),"N/A", IF(COUNTIF(INDIRECT("R5.Genéricos!$E"&amp;SUM(19,38*0)):INDIRECT("R5.Genéricos!$E"&amp;SUM(53,38*0)),"ERR")&gt;0,"ERROR", IF(COUNTIF(BN20:BN29,"N/T")&gt;0, "EN CURSO", IF(COUNTIF(BN20:BN29,"N/D") &gt; 0,"EN CURSO", IF(COUNT($B20:$B29) = COUNTIF(BN20:BN29,"N/A"), "N/A", IF(COUNTIF(BN20:BN29,"Falla")&gt;('DATA - Oculta'!$C$25*((COUNTIF(BN20:BN29,"Pasa")+COUNTIF(BN20:BN29,"Falla")))), "NO CONFORME","CONFORME"))))))</f>
        <v>CONFORME</v>
      </c>
      <c r="BO30" s="217" t="str">
        <f aca="true">IF(OR('03.Muestra'!$D$20=0,COUNTIF('03.Muestra'!$D$8:$D$17,"Página Web")=0),"N/A", IF(COUNTIF(INDIRECT("R5.Genéricos!$E"&amp;SUM(19,38*0)):INDIRECT("R5.Genéricos!$E"&amp;SUM(53,38*0)),"ERR")&gt;0,"ERROR", IF(COUNTIF(BO20:BO29,"N/T")&gt;0, "EN CURSO", IF(COUNTIF(BO20:BO29,"N/D") &gt; 0,"EN CURSO", IF(COUNT($B20:$B29) = COUNTIF(BO20:BO29,"N/A"), "N/A", IF(COUNTIF(BO20:BO29,"Falla")&gt;('DATA - Oculta'!$C$25*((COUNTIF(BO20:BO29,"Pasa")+COUNTIF(BO20:BO29,"Falla")))), "NO CONFORME","CONFORME"))))))</f>
        <v>CONFORME</v>
      </c>
      <c r="BP30" s="217" t="str">
        <f aca="true">IF(OR('03.Muestra'!$D$20=0,COUNTIF('03.Muestra'!$D$8:$D$17,"Página Web")=0),"N/A", IF(COUNTIF(INDIRECT("R5.Genéricos!$E"&amp;SUM(19,38*0)):INDIRECT("R5.Genéricos!$E"&amp;SUM(53,38*0)),"ERR")&gt;0,"ERROR", IF(COUNTIF(BP20:BP29,"N/T")&gt;0, "EN CURSO", IF(COUNTIF(BP20:BP29,"N/D") &gt; 0,"EN CURSO", IF(COUNT($B20:$B29) = COUNTIF(BP20:BP29,"N/A"), "N/A", IF(COUNTIF(BP20:BP29,"Falla")&gt;('DATA - Oculta'!$C$25*((COUNTIF(BP20:BP29,"Pasa")+COUNTIF(BP20:BP29,"Falla")))), "NO CONFORME","CONFORME"))))))</f>
        <v>N/A</v>
      </c>
      <c r="BQ30" s="217" t="str">
        <f aca="true">IF(OR('03.Muestra'!$D$20=0,COUNTIF('03.Muestra'!$D$8:$D$17,"Página Web")=0),"N/A", IF(COUNTIF(INDIRECT("R5.Genéricos!$E"&amp;SUM(19,38*0)):INDIRECT("R5.Genéricos!$E"&amp;SUM(53,38*0)),"ERR")&gt;0,"ERROR", IF(COUNTIF(BQ20:BQ29,"N/T")&gt;0, "EN CURSO", IF(COUNTIF(BQ20:BQ29,"N/D") &gt; 0,"EN CURSO", IF(COUNT($B20:$B29) = COUNTIF(BQ20:BQ29,"N/A"), "N/A", IF(COUNTIF(BQ20:BQ29,"Falla")&gt;('DATA - Oculta'!$C$25*((COUNTIF(BQ20:BQ29,"Pasa")+COUNTIF(BQ20:BQ29,"Falla")))), "NO CONFORME","CONFORME"))))))</f>
        <v>N/A</v>
      </c>
      <c r="BR30" s="217" t="str">
        <f aca="true">IF(OR('03.Muestra'!$D$20=0,COUNTIF('03.Muestra'!$D$8:$D$17,"Página Web")=0),"N/A", IF(COUNTIF(INDIRECT("R5.Genéricos!$E"&amp;SUM(19,38*0)):INDIRECT("R5.Genéricos!$E"&amp;SUM(53,38*0)),"ERR")&gt;0,"ERROR", IF(COUNTIF(BR20:BR29,"N/T")&gt;0, "EN CURSO", IF(COUNTIF(BR20:BR29,"N/D") &gt; 0,"EN CURSO", IF(COUNT($B20:$B29) = COUNTIF(BR20:BR29,"N/A"), "N/A", IF(COUNTIF(BR20:BR29,"Falla")&gt;('DATA - Oculta'!$C$25*((COUNTIF(BR20:BR29,"Pasa")+COUNTIF(BR20:BR29,"Falla")))), "NO CONFORME","CONFORME"))))))</f>
        <v>CONFORME</v>
      </c>
      <c r="BS30" s="217" t="str">
        <f aca="true">IF(OR('03.Muestra'!$D$20=0,COUNTIF('03.Muestra'!$D$8:$D$17,"Página Web")=0),"N/A", IF(COUNTIF(INDIRECT("R5.Genéricos!$E"&amp;SUM(19,38*0)):INDIRECT("R5.Genéricos!$E"&amp;SUM(53,38*0)),"ERR")&gt;0,"ERROR", IF(COUNTIF(BS20:BS29,"N/T")&gt;0, "EN CURSO", IF(COUNTIF(BS20:BS29,"N/D") &gt; 0,"EN CURSO", IF(COUNT($B20:$B29) = COUNTIF(BS20:BS29,"N/A"), "N/A", IF(COUNTIF(BS20:BS29,"Falla")&gt;('DATA - Oculta'!$C$25*((COUNTIF(BS20:BS29,"Pasa")+COUNTIF(BS20:BS29,"Falla")))), "NO CONFORME","CONFORME"))))))</f>
        <v>N/A</v>
      </c>
      <c r="BT30" s="217" t="str">
        <f aca="true">IF(OR('03.Muestra'!$D$20=0,COUNTIF('03.Muestra'!$D$8:$D$17,"Página Web")=0),"N/A", IF(COUNTIF(INDIRECT("R5.Genéricos!$E"&amp;SUM(19,38*0)):INDIRECT("R5.Genéricos!$E"&amp;SUM(53,38*0)),"ERR")&gt;0,"ERROR", IF(COUNTIF(BT20:BT29,"N/T")&gt;0, "EN CURSO", IF(COUNTIF(BT20:BT29,"N/D") &gt; 0,"EN CURSO", IF(COUNT($B20:$B29) = COUNTIF(BT20:BT29,"N/A"), "N/A", IF(COUNTIF(BT20:BT29,"Falla")&gt;('DATA - Oculta'!$C$25*((COUNTIF(BT20:BT29,"Pasa")+COUNTIF(BT20:BT29,"Falla")))), "NO CONFORME","CONFORME"))))))</f>
        <v>CONFORME</v>
      </c>
      <c r="BU30" s="217" t="str">
        <f aca="true">IF(OR('03.Muestra'!$D$20=0,COUNTIF('03.Muestra'!$D$8:$D$17,"Página Web")=0),"N/A", IF(COUNTIF(INDIRECT("R5.Genéricos!$E"&amp;SUM(19,38*0)):INDIRECT("R5.Genéricos!$E"&amp;SUM(53,38*0)),"ERR")&gt;0,"ERROR", IF(COUNTIF(BU20:BU29,"N/T")&gt;0, "EN CURSO", IF(COUNTIF(BU20:BU29,"N/D") &gt; 0,"EN CURSO", IF(COUNT($B20:$B29) = COUNTIF(BU20:BU29,"N/A"), "N/A", IF(COUNTIF(BU20:BU29,"Falla")&gt;('DATA - Oculta'!$C$25*((COUNTIF(BU20:BU29,"Pasa")+COUNTIF(BU20:BU29,"Falla")))), "NO CONFORME","CONFORME"))))))</f>
        <v>NO CONFORME</v>
      </c>
      <c r="BV30" s="217" t="str">
        <f aca="true">IF(OR('03.Muestra'!$D$20=0,COUNTIF('03.Muestra'!$D$8:$D$17,"Página Web")=0),"N/A", IF(COUNTIF(INDIRECT("R5.Genéricos!$E"&amp;SUM(19,38*0)):INDIRECT("R5.Genéricos!$E"&amp;SUM(53,38*0)),"ERR")&gt;0,"ERROR", IF(COUNTIF(BV20:BV29,"N/T")&gt;0, "EN CURSO", IF(COUNTIF(BV20:BV29,"N/D") &gt; 0,"EN CURSO", IF(COUNT($B20:$B29) = COUNTIF(BV20:BV29,"N/A"), "N/A", IF(COUNTIF(BV20:BV29,"Falla")&gt;('DATA - Oculta'!$C$25*((COUNTIF(BV20:BV29,"Pasa")+COUNTIF(BV20:BV29,"Falla")))), "NO CONFORME","CONFORME"))))))</f>
        <v>CONFORME</v>
      </c>
      <c r="BW30" s="217" t="str">
        <f aca="true">IF(OR('03.Muestra'!$D$20=0,COUNTIF('03.Muestra'!$D$8:$D$17,"Página Web")=0),"N/A", IF(COUNTIF(INDIRECT("R5.Genéricos!$E"&amp;SUM(19,38*0)):INDIRECT("R5.Genéricos!$E"&amp;SUM(53,38*0)),"ERR")&gt;0,"ERROR", IF(COUNTIF(BW20:BW29,"N/T")&gt;0, "EN CURSO", IF(COUNTIF(BW20:BW29,"N/D") &gt; 0,"EN CURSO", IF(COUNT($B20:$B29) = COUNTIF(BW20:BW29,"N/A"), "N/A", IF(COUNTIF(BW20:BW29,"Falla")&gt;('DATA - Oculta'!$C$25*((COUNTIF(BW20:BW29,"Pasa")+COUNTIF(BW20:BW29,"Falla")))), "NO CONFORME","CONFORME"))))))</f>
        <v>CONFORME</v>
      </c>
      <c r="BX30" s="217" t="str">
        <f aca="true">IF(OR('03.Muestra'!$D$20=0,COUNTIF('03.Muestra'!$D$8:$D$17,"Página Web")=0),"N/A", IF(COUNTIF(INDIRECT("R5.Genéricos!$E"&amp;SUM(19,38*0)):INDIRECT("R5.Genéricos!$E"&amp;SUM(53,38*0)),"ERR")&gt;0,"ERROR", IF(COUNTIF(BX20:BX29,"N/T")&gt;0, "EN CURSO", IF(COUNTIF(BX20:BX29,"N/D") &gt; 0,"EN CURSO", IF(COUNT($B20:$B29) = COUNTIF(BX20:BX29,"N/A"), "N/A", IF(COUNTIF(BX20:BX29,"Falla")&gt;('DATA - Oculta'!$C$25*((COUNTIF(BX20:BX29,"Pasa")+COUNTIF(BX20:BX29,"Falla")))), "NO CONFORME","CONFORME"))))))</f>
        <v>CONFORME</v>
      </c>
      <c r="BY30" s="217" t="str">
        <f aca="true">IF(OR('03.Muestra'!$D$20=0,COUNTIF('03.Muestra'!$D$8:$D$17,"Página Web")=0),"N/A", IF(COUNTIF(INDIRECT("R5.Genéricos!$E"&amp;SUM(19,38*0)):INDIRECT("R5.Genéricos!$E"&amp;SUM(53,38*0)),"ERR")&gt;0,"ERROR", IF(COUNTIF(BY20:BY29,"N/T")&gt;0, "EN CURSO", IF(COUNTIF(BY20:BY29,"N/D") &gt; 0,"EN CURSO", IF(COUNT($B20:$B29) = COUNTIF(BY20:BY29,"N/A"), "N/A", IF(COUNTIF(BY20:BY29,"Falla")&gt;('DATA - Oculta'!$C$25*((COUNTIF(BY20:BY29,"Pasa")+COUNTIF(BY20:BY29,"Falla")))), "NO CONFORME","CONFORME"))))))</f>
        <v>CONFORME</v>
      </c>
      <c r="BZ30" s="217" t="str">
        <f aca="true">IF(OR('03.Muestra'!$D$20=0,COUNTIF('03.Muestra'!$D$8:$D$17,"Página Web")=0),"N/A", IF(COUNTIF(INDIRECT("R5.Genéricos!$E"&amp;SUM(19,38*0)):INDIRECT("R5.Genéricos!$E"&amp;SUM(53,38*0)),"ERR")&gt;0,"ERROR", IF(COUNTIF(BZ20:BZ29,"N/T")&gt;0, "EN CURSO", IF(COUNTIF(BZ20:BZ29,"N/D") &gt; 0,"EN CURSO", IF(COUNT($B20:$B29) = COUNTIF(BZ20:BZ29,"N/A"), "N/A", IF(COUNTIF(BZ20:BZ29,"Falla")&gt;('DATA - Oculta'!$C$25*((COUNTIF(BZ20:BZ29,"Pasa")+COUNTIF(BZ20:BZ29,"Falla")))), "NO CONFORME","CONFORME"))))))</f>
        <v>N/A</v>
      </c>
      <c r="CA30" s="217" t="str">
        <f aca="true">IF(OR('03.Muestra'!$D$20=0,COUNTIF('03.Muestra'!$D$8:$D$17,"Página Web")=0),"N/A", IF(COUNTIF(INDIRECT("R5.Genéricos!$E"&amp;SUM(19,38*0)):INDIRECT("R5.Genéricos!$E"&amp;SUM(53,38*0)),"ERR")&gt;0,"ERROR", IF(COUNTIF(CA20:CA29,"N/T")&gt;0, "EN CURSO", IF(COUNTIF(CA20:CA29,"N/D") &gt; 0,"EN CURSO", IF(COUNT($B20:$B29) = COUNTIF(CA20:CA29,"N/A"), "N/A", IF(COUNTIF(CA20:CA29,"Falla")&gt;('DATA - Oculta'!$C$25*((COUNTIF(CA20:CA29,"Pasa")+COUNTIF(CA20:CA29,"Falla")))), "NO CONFORME","CONFORME"))))))</f>
        <v>CONFORME</v>
      </c>
      <c r="CB30" s="217" t="str">
        <f aca="true">IF(OR('03.Muestra'!$D$20=0,COUNTIF('03.Muestra'!$D$8:$D$17,"Página Web")=0),"N/A", IF(COUNTIF(INDIRECT("R5.Genéricos!$E"&amp;SUM(19,38*0)):INDIRECT("R5.Genéricos!$E"&amp;SUM(53,38*0)),"ERR")&gt;0,"ERROR", IF(COUNTIF(CB20:CB29,"N/T")&gt;0, "EN CURSO", IF(COUNTIF(CB20:CB29,"N/D") &gt; 0,"EN CURSO", IF(COUNT($B20:$B29) = COUNTIF(CB20:CB29,"N/A"), "N/A", IF(COUNTIF(CB20:CB29,"Falla")&gt;('DATA - Oculta'!$C$25*((COUNTIF(CB20:CB29,"Pasa")+COUNTIF(CB20:CB29,"Falla")))), "NO CONFORME","CONFORME"))))))</f>
        <v>N/A</v>
      </c>
      <c r="CC30" s="217" t="str">
        <f aca="true">IF(OR('03.Muestra'!$D$20=0,COUNTIF('03.Muestra'!$D$8:$D$17,"Página Web")=0),"N/A", IF(COUNTIF(INDIRECT("R5.Genéricos!$E"&amp;SUM(19,38*0)):INDIRECT("R5.Genéricos!$E"&amp;SUM(53,38*0)),"ERR")&gt;0,"ERROR", IF(COUNTIF(CC20:CC29,"N/T")&gt;0, "EN CURSO", IF(COUNTIF(CC20:CC29,"N/D") &gt; 0,"EN CURSO", IF(COUNT($B20:$B29) = COUNTIF(CC20:CC29,"N/A"), "N/A", IF(COUNTIF(CC20:CC29,"Falla")&gt;('DATA - Oculta'!$C$25*((COUNTIF(CC20:CC29,"Pasa")+COUNTIF(CC20:CC29,"Falla")))), "NO CONFORME","CONFORME"))))))</f>
        <v>N/A</v>
      </c>
      <c r="CD30" s="217" t="str">
        <f aca="true">IF(OR('03.Muestra'!$D$20=0,COUNTIF('03.Muestra'!$D$8:$D$17,"Página Web")=0),"N/A", IF(COUNTIF(INDIRECT("R5.Genéricos!$E"&amp;SUM(19,38*0)):INDIRECT("R5.Genéricos!$E"&amp;SUM(53,38*0)),"ERR")&gt;0,"ERROR", IF(COUNTIF(CD20:CD29,"N/T")&gt;0, "EN CURSO", IF(COUNTIF(CD20:CD29,"N/D") &gt; 0,"EN CURSO", IF(COUNT($B20:$B29) = COUNTIF(CD20:CD29,"N/A"), "N/A", IF(COUNTIF(CD20:CD29,"Falla")&gt;('DATA - Oculta'!$C$25*((COUNTIF(CD20:CD29,"Pasa")+COUNTIF(CD20:CD29,"Falla")))), "NO CONFORME","CONFORME"))))))</f>
        <v>CONFORME</v>
      </c>
      <c r="CE30" s="217" t="str">
        <f aca="true">IF(OR('03.Muestra'!$D$20=0,COUNTIF('03.Muestra'!$D$8:$D$17,"Página Web")=0),"N/A", IF(COUNTIF(INDIRECT("R5.Genéricos!$E"&amp;SUM(19,38*0)):INDIRECT("R5.Genéricos!$E"&amp;SUM(53,38*0)),"ERR")&gt;0,"ERROR", IF(COUNTIF(CE20:CE29,"N/T")&gt;0, "EN CURSO", IF(COUNTIF(CE20:CE29,"N/D") &gt; 0,"EN CURSO", IF(COUNT($B20:$B29) = COUNTIF(CE20:CE29,"N/A"), "N/A", IF(COUNTIF(CE20:CE29,"Falla")&gt;('DATA - Oculta'!$C$25*((COUNTIF(CE20:CE29,"Pasa")+COUNTIF(CE20:CE29,"Falla")))), "NO CONFORME","CONFORME"))))))</f>
        <v>NO CONFORME</v>
      </c>
      <c r="CF30" s="217" t="str">
        <f aca="true">IF(OR('03.Muestra'!$D$20=0,COUNTIF('03.Muestra'!$D$8:$D$17,"Página Web")=0),"N/A", IF(COUNTIF(INDIRECT("R5.Genéricos!$E"&amp;SUM(19,38*0)):INDIRECT("R5.Genéricos!$E"&amp;SUM(53,38*0)),"ERR")&gt;0,"ERROR", IF(COUNTIF(CF20:CF29,"N/T")&gt;0, "EN CURSO", IF(COUNTIF(CF20:CF29,"N/D") &gt; 0,"EN CURSO", IF(COUNT($B20:$B29) = COUNTIF(CF20:CF29,"N/A"), "N/A", IF(COUNTIF(CF20:CF29,"Falla")&gt;('DATA - Oculta'!$C$25*((COUNTIF(CF20:CF29,"Pasa")+COUNTIF(CF20:CF29,"Falla")))), "NO CONFORME","CONFORME"))))))</f>
        <v>N/A</v>
      </c>
      <c r="CG30" s="217" t="str">
        <f aca="true">IF(OR('03.Muestra'!$D$20=0,COUNTIF('03.Muestra'!$D$8:$D$17,"Página Web")=0),"N/A", IF(COUNTIF(INDIRECT("R5.Genéricos!$E"&amp;SUM(19,38*0)):INDIRECT("R5.Genéricos!$E"&amp;SUM(53,38*0)),"ERR")&gt;0,"ERROR", IF(COUNTIF(CG20:CG29,"N/T")&gt;0, "EN CURSO", IF(COUNTIF(CG20:CG29,"N/D") &gt; 0,"EN CURSO", IF(COUNT($B20:$B29) = COUNTIF(CG20:CG29,"N/A"), "N/A", IF(COUNTIF(CG20:CG29,"Falla")&gt;('DATA - Oculta'!$C$25*((COUNTIF(CG20:CG29,"Pasa")+COUNTIF(CG20:CG29,"Falla")))), "NO CONFORME","CONFORME"))))))</f>
        <v>NO CONFORME</v>
      </c>
      <c r="CH30" s="217" t="str">
        <f aca="true">IF(OR('03.Muestra'!$D$20=0,COUNTIF('03.Muestra'!$D$8:$D$17,"Página Web")=0),"N/A", IF(COUNTIF(INDIRECT("R5.Genéricos!$E"&amp;SUM(19,38*0)):INDIRECT("R5.Genéricos!$E"&amp;SUM(53,38*0)),"ERR")&gt;0,"ERROR", IF(COUNTIF(CH20:CH29,"N/T")&gt;0, "EN CURSO", IF(COUNTIF(CH20:CH29,"N/D") &gt; 0,"EN CURSO", IF(COUNT($B20:$B29) = COUNTIF(CH20:CH29,"N/A"), "N/A", IF(COUNTIF(CH20:CH29,"Falla")&gt;('DATA - Oculta'!$C$25*((COUNTIF(CH20:CH29,"Pasa")+COUNTIF(CH20:CH29,"Falla")))), "NO CONFORME","CONFORME"))))))</f>
        <v>N/A</v>
      </c>
      <c r="CI30" s="217" t="str">
        <f aca="true">IF(OR('03.Muestra'!$D$20=0,COUNTIF('03.Muestra'!$D$8:$D$17,"Página Web")=0),"N/A", IF(COUNTIF(INDIRECT("R5.Genéricos!$E"&amp;SUM(19,38*0)):INDIRECT("R5.Genéricos!$E"&amp;SUM(53,38*0)),"ERR")&gt;0,"ERROR", IF(COUNTIF(CI20:CI29,"N/T")&gt;0, "EN CURSO", IF(COUNTIF(CI20:CI29,"N/D") &gt; 0,"EN CURSO", IF(COUNT($B20:$B29) = COUNTIF(CI20:CI29,"N/A"), "N/A", IF(COUNTIF(CI20:CI29,"Falla")&gt;('DATA - Oculta'!$C$25*((COUNTIF(CI20:CI29,"Pasa")+COUNTIF(CI20:CI29,"Falla")))), "NO CONFORME","CONFORME"))))))</f>
        <v>N/A</v>
      </c>
      <c r="CJ30" s="217" t="str">
        <f aca="true">IF(OR('03.Muestra'!$D$20=0,COUNTIF('03.Muestra'!$D$8:$D$17,"Página Web")=0),"N/A", IF(COUNTIF(INDIRECT("R5.Genéricos!$E"&amp;SUM(19,38*0)):INDIRECT("R5.Genéricos!$E"&amp;SUM(53,38*0)),"ERR")&gt;0,"ERROR", IF(COUNTIF(CJ20:CJ29,"N/T")&gt;0, "EN CURSO", IF(COUNTIF(CJ20:CJ29,"N/D") &gt; 0,"EN CURSO", IF(COUNT($B20:$B29) = COUNTIF(CJ20:CJ29,"N/A"), "N/A", IF(COUNTIF(CJ20:CJ29,"Falla")&gt;('DATA - Oculta'!$C$25*((COUNTIF(CJ20:CJ29,"Pasa")+COUNTIF(CJ20:CJ29,"Falla")))), "NO CONFORME","CONFORME"))))))</f>
        <v>N/A</v>
      </c>
      <c r="CK30" s="217" t="str">
        <f aca="true">IF(OR('03.Muestra'!$D$20=0,COUNTIF('03.Muestra'!$D$8:$D$17,"Página Web")=0),"N/A", IF(COUNTIF(INDIRECT("R5.Genéricos!$E"&amp;SUM(19,38*0)):INDIRECT("R5.Genéricos!$E"&amp;SUM(53,38*0)),"ERR")&gt;0,"ERROR", IF(COUNTIF(CK20:CK29,"N/T")&gt;0, "EN CURSO", IF(COUNTIF(CK20:CK29,"N/D") &gt; 0,"EN CURSO", IF(COUNT($B20:$B29) = COUNTIF(CK20:CK29,"N/A"), "N/A", IF(COUNTIF(CK20:CK29,"Falla")&gt;('DATA - Oculta'!$C$25*((COUNTIF(CK20:CK29,"Pasa")+COUNTIF(CK20:CK29,"Falla")))), "NO CONFORME","CONFORME"))))))</f>
        <v>N/A</v>
      </c>
      <c r="CL30" s="217" t="str">
        <f aca="true">IF(OR('03.Muestra'!$D$20=0,COUNTIF('03.Muestra'!$D$8:$D$17,"Página Web")=0),"N/A", IF(COUNTIF(INDIRECT("R5.Genéricos!$E"&amp;SUM(19,38*0)):INDIRECT("R5.Genéricos!$E"&amp;SUM(53,38*0)),"ERR")&gt;0,"ERROR", IF(COUNTIF(CL20:CL29,"N/T")&gt;0, "EN CURSO", IF(COUNTIF(CL20:CL29,"N/D") &gt; 0,"EN CURSO", IF(COUNT($B20:$B29) = COUNTIF(CL20:CL29,"N/A"), "N/A", IF(COUNTIF(CL20:CL29,"Falla")&gt;('DATA - Oculta'!$C$25*((COUNTIF(CL20:CL29,"Pasa")+COUNTIF(CL20:CL29,"Falla")))), "NO CONFORME","CONFORME"))))))</f>
        <v>N/A</v>
      </c>
      <c r="CM30" s="217" t="str">
        <f aca="true">IF(OR('03.Muestra'!$D$20=0,COUNTIF('03.Muestra'!$D$8:$D$17,"Página Web")=0),"N/A", IF(COUNTIF(INDIRECT("R5.Genéricos!$E"&amp;SUM(19,38*0)):INDIRECT("R5.Genéricos!$E"&amp;SUM(53,38*0)),"ERR")&gt;0,"ERROR", IF(COUNTIF(CM20:CM29,"N/T")&gt;0, "EN CURSO", IF(COUNTIF(CM20:CM29,"N/D") &gt; 0,"EN CURSO", IF(COUNT($B20:$B29) = COUNTIF(CM20:CM29,"N/A"), "N/A", IF(COUNTIF(CM20:CM29,"Falla")&gt;('DATA - Oculta'!$C$25*((COUNTIF(CM20:CM29,"Pasa")+COUNTIF(CM20:CM29,"Falla")))), "NO CONFORME","CONFORME"))))))</f>
        <v>N/A</v>
      </c>
      <c r="CN30" s="217" t="str">
        <f aca="true">IF(OR('03.Muestra'!$D$20=0,COUNTIF('03.Muestra'!$D$8:$D$17,"Página Web")=0),"N/A", IF(COUNTIF(INDIRECT("R5.Genéricos!$E"&amp;SUM(19,38*0)):INDIRECT("R5.Genéricos!$E"&amp;SUM(53,38*0)),"ERR")&gt;0,"ERROR", IF(COUNTIF(CN20:CN29,"N/T")&gt;0, "EN CURSO", IF(COUNTIF(CN20:CN29,"N/D") &gt; 0,"EN CURSO", IF(COUNT($B20:$B29) = COUNTIF(CN20:CN29,"N/A"), "N/A", IF(COUNTIF(CN20:CN29,"Falla")&gt;('DATA - Oculta'!$C$25*((COUNTIF(CN20:CN29,"Pasa")+COUNTIF(CN20:CN29,"Falla")))), "NO CONFORME","CONFORME"))))))</f>
        <v>N/A</v>
      </c>
      <c r="CO30" s="217" t="str">
        <f aca="true">IF(OR('03.Muestra'!$D$20=0,COUNTIF('03.Muestra'!$D$8:$D$17,"Página Web")=0),"N/A", IF(COUNTIF(INDIRECT("R5.Genéricos!$E"&amp;SUM(19,38*0)):INDIRECT("R5.Genéricos!$E"&amp;SUM(53,38*0)),"ERR")&gt;0,"ERROR", IF(COUNTIF(CO20:CO29,"N/T")&gt;0, "EN CURSO", IF(COUNTIF(CO20:CO29,"N/D") &gt; 0,"EN CURSO", IF(COUNT($B20:$B29) = COUNTIF(CO20:CO29,"N/A"), "N/A", IF(COUNTIF(CO20:CO29,"Falla")&gt;('DATA - Oculta'!$C$25*((COUNTIF(CO20:CO29,"Pasa")+COUNTIF(CO20:CO29,"Falla")))), "NO CONFORME","CONFORME"))))))</f>
        <v>N/A</v>
      </c>
      <c r="CP30" s="217" t="str">
        <f aca="true">IF(OR('03.Muestra'!$D$20=0,COUNTIF('03.Muestra'!$D$8:$D$17,"Página Web")=0),"N/A", IF(COUNTIF(INDIRECT("R5.Genéricos!$E"&amp;SUM(19,38*0)):INDIRECT("R5.Genéricos!$E"&amp;SUM(53,38*0)),"ERR")&gt;0,"ERROR", IF(COUNTIF(CP20:CP29,"N/T")&gt;0, "EN CURSO", IF(COUNTIF(CP20:CP29,"N/D") &gt; 0,"EN CURSO", IF(COUNT($B20:$B29) = COUNTIF(CP20:CP29,"N/A"), "N/A", IF(COUNTIF(CP20:CP29,"Falla")&gt;('DATA - Oculta'!$C$25*((COUNTIF(CP20:CP29,"Pasa")+COUNTIF(CP20:CP29,"Falla")))), "NO CONFORME","CONFORME"))))))</f>
        <v>NO CONFORME</v>
      </c>
      <c r="CQ30" s="217" t="str">
        <f aca="true">IF(OR('03.Muestra'!$D$20=0,COUNTIF('03.Muestra'!$D$8:$D$17,"Página Web")=0),"N/A", IF(COUNTIF(INDIRECT("R5.Genéricos!$E"&amp;SUM(19,38*0)):INDIRECT("R5.Genéricos!$E"&amp;SUM(53,38*0)),"ERR")&gt;0,"ERROR", IF(COUNTIF(CQ20:CQ29,"N/T")&gt;0, "EN CURSO", IF(COUNTIF(CQ20:CQ29,"N/D") &gt; 0,"EN CURSO", IF(COUNT($B20:$B29) = COUNTIF(CQ20:CQ29,"N/A"), "N/A", IF(COUNTIF(CQ20:CQ29,"Falla")&gt;('DATA - Oculta'!$C$25*((COUNTIF(CQ20:CQ29,"Pasa")+COUNTIF(CQ20:CQ29,"Falla")))), "NO CONFORME","CONFORME"))))))</f>
        <v>CONFORME</v>
      </c>
      <c r="CR30" s="217" t="str">
        <f aca="true">IF(OR('03.Muestra'!$D$20=0,COUNTIF('03.Muestra'!$D$8:$D$17,"Página Web")=0),"N/A", IF(COUNTIF(INDIRECT("R5.Genéricos!$E"&amp;SUM(19,38*0)):INDIRECT("R5.Genéricos!$E"&amp;SUM(53,38*0)),"ERR")&gt;0,"ERROR", IF(COUNTIF(CR20:CR29,"N/T")&gt;0, "EN CURSO", IF(COUNTIF(CR20:CR29,"N/D") &gt; 0,"EN CURSO", IF(COUNT($B20:$B29) = COUNTIF(CR20:CR29,"N/A"), "N/A", IF(COUNTIF(CR20:CR29,"Falla")&gt;('DATA - Oculta'!$C$25*((COUNTIF(CR20:CR29,"Pasa")+COUNTIF(CR20:CR29,"Falla")))), "NO CONFORME","CONFORME"))))))</f>
        <v>N/A</v>
      </c>
    </row>
    <row r="31" customFormat="false" ht="20.25" hidden="false" customHeight="true" outlineLevel="0" collapsed="false">
      <c r="E31" s="70"/>
      <c r="AI31" s="215"/>
    </row>
    <row r="33" customFormat="false" ht="30.75" hidden="false" customHeight="true" outlineLevel="0" collapsed="false">
      <c r="B33" s="218" t="s">
        <v>287</v>
      </c>
      <c r="C33" s="218"/>
      <c r="D33" s="218"/>
    </row>
    <row r="34" customFormat="false" ht="23.25" hidden="false" customHeight="true" outlineLevel="0" collapsed="false">
      <c r="B34" s="209" t="s">
        <v>293</v>
      </c>
      <c r="C34" s="209"/>
      <c r="D34" s="209"/>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row>
    <row r="35" customFormat="false" ht="21.75" hidden="false" customHeight="true" outlineLevel="0" collapsed="false">
      <c r="B35" s="209" t="s">
        <v>119</v>
      </c>
      <c r="C35" s="209" t="s">
        <v>294</v>
      </c>
      <c r="D35" s="209" t="s">
        <v>388</v>
      </c>
      <c r="E35" s="209" t="s">
        <v>389</v>
      </c>
      <c r="F35" s="209" t="s">
        <v>390</v>
      </c>
      <c r="G35" s="209" t="s">
        <v>391</v>
      </c>
      <c r="H35" s="209" t="s">
        <v>392</v>
      </c>
      <c r="I35" s="209" t="s">
        <v>393</v>
      </c>
      <c r="J35" s="209" t="s">
        <v>394</v>
      </c>
      <c r="K35" s="210" t="s">
        <v>395</v>
      </c>
      <c r="L35" s="209" t="s">
        <v>396</v>
      </c>
      <c r="M35" s="209" t="s">
        <v>397</v>
      </c>
      <c r="N35" s="209" t="s">
        <v>398</v>
      </c>
      <c r="O35" s="209" t="s">
        <v>399</v>
      </c>
      <c r="P35" s="209" t="s">
        <v>400</v>
      </c>
      <c r="Q35" s="209" t="s">
        <v>401</v>
      </c>
      <c r="R35" s="209" t="s">
        <v>402</v>
      </c>
      <c r="S35" s="209" t="s">
        <v>403</v>
      </c>
      <c r="T35" s="209" t="s">
        <v>404</v>
      </c>
      <c r="U35" s="209" t="s">
        <v>405</v>
      </c>
      <c r="V35" s="209" t="s">
        <v>406</v>
      </c>
      <c r="W35" s="209" t="s">
        <v>407</v>
      </c>
      <c r="X35" s="209" t="s">
        <v>408</v>
      </c>
      <c r="Y35" s="209" t="s">
        <v>409</v>
      </c>
      <c r="Z35" s="209" t="s">
        <v>410</v>
      </c>
      <c r="AA35" s="209" t="s">
        <v>411</v>
      </c>
      <c r="AB35" s="209" t="s">
        <v>412</v>
      </c>
      <c r="AC35" s="209" t="s">
        <v>413</v>
      </c>
      <c r="AD35" s="209" t="s">
        <v>414</v>
      </c>
      <c r="AE35" s="209" t="s">
        <v>415</v>
      </c>
      <c r="AF35" s="209" t="s">
        <v>416</v>
      </c>
      <c r="AG35" s="209" t="s">
        <v>417</v>
      </c>
      <c r="AH35" s="209" t="s">
        <v>418</v>
      </c>
      <c r="AI35" s="209" t="s">
        <v>419</v>
      </c>
      <c r="AJ35" s="209" t="s">
        <v>420</v>
      </c>
      <c r="AK35" s="209" t="s">
        <v>421</v>
      </c>
      <c r="AL35" s="209" t="s">
        <v>422</v>
      </c>
      <c r="AM35" s="209" t="s">
        <v>423</v>
      </c>
      <c r="AN35" s="209" t="s">
        <v>424</v>
      </c>
      <c r="AO35" s="209" t="s">
        <v>425</v>
      </c>
      <c r="AP35" s="209" t="s">
        <v>426</v>
      </c>
      <c r="AQ35" s="209" t="s">
        <v>427</v>
      </c>
      <c r="AR35" s="209" t="s">
        <v>428</v>
      </c>
      <c r="AS35" s="209" t="s">
        <v>429</v>
      </c>
      <c r="AT35" s="209" t="s">
        <v>430</v>
      </c>
      <c r="AU35" s="209" t="s">
        <v>431</v>
      </c>
      <c r="AV35" s="209" t="s">
        <v>432</v>
      </c>
      <c r="AW35" s="209" t="s">
        <v>433</v>
      </c>
    </row>
    <row r="36" customFormat="false" ht="20.25" hidden="false" customHeight="true" outlineLevel="0" collapsed="false">
      <c r="B36" s="110" t="str">
        <f aca="false" t="array" ref="B36:B36">IFERROR(INDEX('03.Muestra'!$B$8:$B$17,SMALL(IF("Documento no web"='03.Muestra'!$D$8:$D$17,ROW('03.Muestra'!$B$8:$B$17)-MIN(ROW('03.Muestra'!$D$8:$D$17))+1,""),ROW()-35)),"")</f>
        <v/>
      </c>
      <c r="C36" s="211" t="str">
        <f aca="false" t="array" ref="C36:C36">IFERROR(INDEX('03.Muestra'!$C$8:$C$17,SMALL(IF("Documento no web"='03.Muestra'!$D$8:$D$17,ROW('03.Muestra'!$C$8:$C$17)-MIN(ROW('03.Muestra'!$D$8:$D$17))+1,""),ROW()-35)),"")</f>
        <v/>
      </c>
      <c r="D36" s="212" t="str">
        <f aca="false" t="array" ref="D36:D36">IFERROR(INDEX('03.Muestra'!$F$8:$F$17,SMALL(IF("Documento no web"='03.Muestra'!$D$8:$D$17,ROW('03.Muestra'!$F$8:$F$17)-MIN(ROW('03.Muestra'!$D$8:$D$17))+1,""),ROW()-35)),"")</f>
        <v/>
      </c>
      <c r="E36" s="213" t="str">
        <f aca="true" t="array" ref="E36:E36">IF($B36="","",IF(ISBLANK(INDIRECT("'R10.Documentos no web'!D"&amp;SUM(21,17*0,1))),"",INDIRECT("'R10.Documentos no web'!D"&amp;SUM(21,17*0,1))))</f>
        <v/>
      </c>
      <c r="F36" s="213" t="str">
        <f aca="true" t="array" ref="F36:F36">IF($B36="","",IF(ISBLANK(INDIRECT("'R10.Documentos no web'!D"&amp;SUM(21,17*1,1))),"",INDIRECT("'R10.Documentos no web'!D"&amp;SUM(21,17*1,1))))</f>
        <v/>
      </c>
      <c r="G36" s="213" t="str">
        <f aca="true" t="array" ref="G36:G36">IF($B36="","",IF(ISBLANK(INDIRECT("'R10.Documentos no web'!D"&amp;SUM(21,17*2,1))),"",INDIRECT("'R10.Documentos no web'!D"&amp;SUM(21,17*2,1))))</f>
        <v/>
      </c>
      <c r="H36" s="213" t="str">
        <f aca="true" t="array" ref="H36:H36">IF($B36="","",IF(ISBLANK(INDIRECT("'R10.Documentos no web'!D"&amp;SUM(21,17*3,1))),"",INDIRECT("'R10.Documentos no web'!D"&amp;SUM(21,17*3,1))))</f>
        <v/>
      </c>
      <c r="I36" s="213" t="str">
        <f aca="true" t="array" ref="I36:I36">IF($B36="","",IF(ISBLANK(INDIRECT("'R10.Documentos no web'!D"&amp;SUM(21,17*4,1))),"",INDIRECT("'R10.Documentos no web'!D"&amp;SUM(21,17*4,1))))</f>
        <v/>
      </c>
      <c r="J36" s="213" t="str">
        <f aca="true" t="array" ref="J36:J36">IF($B36="","",IF(ISBLANK(INDIRECT("'R10.Documentos no web'!D"&amp;SUM(21,17*5,1))),"",INDIRECT("'R10.Documentos no web'!D"&amp;SUM(21,17*5,1))))</f>
        <v/>
      </c>
      <c r="K36" s="213" t="str">
        <f aca="true" t="array" ref="K36:K36">IF($B36="","",IF(ISBLANK(INDIRECT("'R10.Documentos no web'!D"&amp;SUM(21,17*6,1))),"",INDIRECT("'R10.Documentos no web'!D"&amp;SUM(21,17*6,1))))</f>
        <v/>
      </c>
      <c r="L36" s="213" t="str">
        <f aca="true" t="array" ref="L36:L36">IF($B36="","",IF(ISBLANK(INDIRECT("'R10.Documentos no web'!D"&amp;SUM(21,17*7,1))),"",INDIRECT("'R10.Documentos no web'!D"&amp;SUM(21,17*7,1))))</f>
        <v/>
      </c>
      <c r="M36" s="213" t="str">
        <f aca="true" t="array" ref="M36:M36">IF($B36="","",IF(ISBLANK(INDIRECT("'R10.Documentos no web'!D"&amp;SUM(21,17*8,1))),"",INDIRECT("'R10.Documentos no web'!D"&amp;SUM(21,17*8,1))))</f>
        <v/>
      </c>
      <c r="N36" s="213" t="str">
        <f aca="true" t="array" ref="N36:N36">IF($B36="","",IF(ISBLANK(INDIRECT("'R10.Documentos no web'!D"&amp;SUM(21,17*9,1))),"",INDIRECT("'R10.Documentos no web'!D"&amp;SUM(21,17*9,1))))</f>
        <v/>
      </c>
      <c r="O36" s="213" t="str">
        <f aca="true" t="array" ref="O36:O36">IF($B36="","",IF(ISBLANK(INDIRECT("'R10.Documentos no web'!D"&amp;SUM(21,17*10,1))),"",INDIRECT("'R10.Documentos no web'!D"&amp;SUM(21,17*10,1))))</f>
        <v/>
      </c>
      <c r="P36" s="213" t="str">
        <f aca="true" t="array" ref="P36:P36">IF($B36="","",IF(ISBLANK(INDIRECT("'R10.Documentos no web'!D"&amp;SUM(21,17*11,1))),"",INDIRECT("'R10.Documentos no web'!D"&amp;SUM(21,17*11,1))))</f>
        <v/>
      </c>
      <c r="Q36" s="213" t="str">
        <f aca="true" t="array" ref="Q36:Q36">IF($B36="","",IF(ISBLANK(INDIRECT("'R10.Documentos no web'!D"&amp;SUM(21,17*12,1))),"",INDIRECT("'R10.Documentos no web'!D"&amp;SUM(21,17*12,1))))</f>
        <v/>
      </c>
      <c r="R36" s="213" t="str">
        <f aca="true" t="array" ref="R36:R36">IF($B36="","",IF(ISBLANK(INDIRECT("'R10.Documentos no web'!D"&amp;SUM(21,17*13,1))),"",INDIRECT("'R10.Documentos no web'!D"&amp;SUM(21,17*13,1))))</f>
        <v/>
      </c>
      <c r="S36" s="213" t="str">
        <f aca="true" t="array" ref="S36:S36">IF($B36="","",IF(ISBLANK(INDIRECT("'R10.Documentos no web'!D"&amp;SUM(21,17*14,1))),"",INDIRECT("'R10.Documentos no web'!D"&amp;SUM(21,17*14,1))))</f>
        <v/>
      </c>
      <c r="T36" s="213" t="str">
        <f aca="true" t="array" ref="T36:T36">IF($B36="","",IF(ISBLANK(INDIRECT("'R10.Documentos no web'!D"&amp;SUM(21,17*15,1))),"",INDIRECT("'R10.Documentos no web'!D"&amp;SUM(21,17*15,1))))</f>
        <v/>
      </c>
      <c r="U36" s="213" t="str">
        <f aca="true" t="array" ref="U36:U36">IF($B36="","",IF(ISBLANK(INDIRECT("'R10.Documentos no web'!D"&amp;SUM(21,17*16,1))),"",INDIRECT("'R10.Documentos no web'!D"&amp;SUM(21,17*16,1))))</f>
        <v/>
      </c>
      <c r="V36" s="213" t="str">
        <f aca="true" t="array" ref="V36:V36">IF($B36="","",IF(ISBLANK(INDIRECT("'R10.Documentos no web'!D"&amp;SUM(21,17*17,1))),"",INDIRECT("'R10.Documentos no web'!D"&amp;SUM(21,17*17,1))))</f>
        <v/>
      </c>
      <c r="W36" s="213" t="str">
        <f aca="true" t="array" ref="W36:W36">IF($B36="","",IF(ISBLANK(INDIRECT("'R10.Documentos no web'!D"&amp;SUM(21,17*18,1))),"",INDIRECT("'R10.Documentos no web'!D"&amp;SUM(21,17*18,1))))</f>
        <v/>
      </c>
      <c r="X36" s="213" t="str">
        <f aca="true" t="array" ref="X36:X36">IF($B36="","",IF(ISBLANK(INDIRECT("'R10.Documentos no web'!D"&amp;SUM(21,17*19,1))),"",INDIRECT("'R10.Documentos no web'!D"&amp;SUM(21,17*19,1))))</f>
        <v/>
      </c>
      <c r="Y36" s="213" t="str">
        <f aca="true" t="array" ref="Y36:Y36">IF($B36="","",IF(ISBLANK(INDIRECT("'R10.Documentos no web'!D"&amp;SUM(21,17*20,1))),"",INDIRECT("'R10.Documentos no web'!D"&amp;SUM(21,17*20,1))))</f>
        <v/>
      </c>
      <c r="Z36" s="213" t="str">
        <f aca="true" t="array" ref="Z36:Z36">IF($B36="","",IF(ISBLANK(INDIRECT("'R10.Documentos no web'!D"&amp;SUM(21,17*21,1))),"",INDIRECT("'R10.Documentos no web'!D"&amp;SUM(21,17*21,1))))</f>
        <v/>
      </c>
      <c r="AA36" s="213" t="str">
        <f aca="true" t="array" ref="AA36:AA36">IF($B36="","",IF(ISBLANK(INDIRECT("'R10.Documentos no web'!D"&amp;SUM(21,17*22,1))),"",INDIRECT("'R10.Documentos no web'!D"&amp;SUM(21,17*22,1))))</f>
        <v/>
      </c>
      <c r="AB36" s="213" t="str">
        <f aca="true" t="array" ref="AB36:AB36">IF($B36="","",IF(ISBLANK(INDIRECT("'R10.Documentos no web'!D"&amp;SUM(21,17*23,1))),"",INDIRECT("'R10.Documentos no web'!D"&amp;SUM(21,17*23,1))))</f>
        <v/>
      </c>
      <c r="AC36" s="213" t="str">
        <f aca="true" t="array" ref="AC36:AC36">IF($B36="","",IF(ISBLANK(INDIRECT("'R10.Documentos no web'!D"&amp;SUM(21,17*24,1))),"",INDIRECT("'R10.Documentos no web'!D"&amp;SUM(21,17*24,1))))</f>
        <v/>
      </c>
      <c r="AD36" s="213" t="str">
        <f aca="true" t="array" ref="AD36:AD36">IF($B36="","",IF(ISBLANK(INDIRECT("'R10.Documentos no web'!D"&amp;SUM(21,17*25,1))),"",INDIRECT("'R10.Documentos no web'!D"&amp;SUM(21,17*25,1))))</f>
        <v/>
      </c>
      <c r="AE36" s="213" t="str">
        <f aca="true" t="array" ref="AE36:AE36">IF($B36="","",IF(ISBLANK(INDIRECT("'R10.Documentos no web'!D"&amp;SUM(21,17*26,1))),"",INDIRECT("'R10.Documentos no web'!D"&amp;SUM(21,17*26,1))))</f>
        <v/>
      </c>
      <c r="AF36" s="213" t="str">
        <f aca="true" t="array" ref="AF36:AF36">IF($B36="","",IF(ISBLANK(INDIRECT("'R10.Documentos no web'!D"&amp;SUM(21,17*27,1))),"",INDIRECT("'R10.Documentos no web'!D"&amp;SUM(21,17*27,1))))</f>
        <v/>
      </c>
      <c r="AG36" s="213" t="str">
        <f aca="true" t="array" ref="AG36:AG36">IF($B36="","",IF(ISBLANK(INDIRECT("'R10.Documentos no web'!D"&amp;SUM(21,17*28,1))),"",INDIRECT("'R10.Documentos no web'!D"&amp;SUM(21,17*28,1))))</f>
        <v/>
      </c>
      <c r="AH36" s="213" t="str">
        <f aca="true" t="array" ref="AH36:AH36">IF($B36="","",IF(ISBLANK(INDIRECT("'R10.Documentos no web'!D"&amp;SUM(21,17*29,1))),"",INDIRECT("'R10.Documentos no web'!D"&amp;SUM(21,17*29,1))))</f>
        <v/>
      </c>
      <c r="AI36" s="213" t="str">
        <f aca="true" t="array" ref="AI36:AI36">IF($B36="","",IF(ISBLANK(INDIRECT("'R10.Documentos no web'!D"&amp;SUM(21,17*30,1))),"",INDIRECT("'R10.Documentos no web'!D"&amp;SUM(21,17*30,1))))</f>
        <v/>
      </c>
      <c r="AJ36" s="213" t="str">
        <f aca="true" t="array" ref="AJ36:AJ36">IF($B36="","",IF(ISBLANK(INDIRECT("'R10.Documentos no web'!D"&amp;SUM(21,17*31,1))),"",INDIRECT("'R10.Documentos no web'!D"&amp;SUM(21,17*31,1))))</f>
        <v/>
      </c>
      <c r="AK36" s="213" t="str">
        <f aca="true" t="array" ref="AK36:AK36">IF($B36="","",IF(ISBLANK(INDIRECT("'R10.Documentos no web'!D"&amp;SUM(21,17*32,1))),"",INDIRECT("'R10.Documentos no web'!D"&amp;SUM(21,17*32,1))))</f>
        <v/>
      </c>
      <c r="AL36" s="213" t="str">
        <f aca="true" t="array" ref="AL36:AL36">IF($B36="","",IF(ISBLANK(INDIRECT("'R10.Documentos no web'!D"&amp;SUM(21,17*33,1))),"",INDIRECT("'R10.Documentos no web'!D"&amp;SUM(21,17*33,1))))</f>
        <v/>
      </c>
      <c r="AM36" s="213" t="str">
        <f aca="true" t="array" ref="AM36:AM36">IF($B36="","",IF(ISBLANK(INDIRECT("'R10.Documentos no web'!D"&amp;SUM(21,17*34,1))),"",INDIRECT("'R10.Documentos no web'!D"&amp;SUM(21,17*34,1))))</f>
        <v/>
      </c>
      <c r="AN36" s="213" t="str">
        <f aca="true" t="array" ref="AN36:AN36">IF($B36="","",IF(ISBLANK(INDIRECT("'R10.Documentos no web'!D"&amp;SUM(21,17*35,1))),"",INDIRECT("'R10.Documentos no web'!D"&amp;SUM(21,17*35,1))))</f>
        <v/>
      </c>
      <c r="AO36" s="213" t="str">
        <f aca="true" t="array" ref="AO36:AO36">IF($B36="","",IF(ISBLANK(INDIRECT("'R10.Documentos no web'!D"&amp;SUM(21,17*36,1))),"",INDIRECT("'R10.Documentos no web'!D"&amp;SUM(21,17*36,1))))</f>
        <v/>
      </c>
      <c r="AP36" s="213" t="str">
        <f aca="true" t="array" ref="AP36:AP36">IF($B36="","",IF(ISBLANK(INDIRECT("'R10.Documentos no web'!D"&amp;SUM(21,17*37,1))),"",INDIRECT("'R10.Documentos no web'!D"&amp;SUM(21,17*37,1))))</f>
        <v/>
      </c>
      <c r="AQ36" s="213" t="str">
        <f aca="true" t="array" ref="AQ36:AQ36">IF($B36="","",IF(ISBLANK(INDIRECT("'R10.Documentos no web'!D"&amp;SUM(21,17*38,1))),"",INDIRECT("'R10.Documentos no web'!D"&amp;SUM(21,17*38,1))))</f>
        <v/>
      </c>
      <c r="AR36" s="213" t="str">
        <f aca="true" t="array" ref="AR36:AR36">IF($B36="","",IF(ISBLANK(INDIRECT("'R10.Documentos no web'!D"&amp;SUM(21,17*39,1))),"",INDIRECT("'R10.Documentos no web'!D"&amp;SUM(21,17*39,1))))</f>
        <v/>
      </c>
      <c r="AS36" s="213" t="str">
        <f aca="true" t="array" ref="AS36:AS36">IF($B36="","",IF(ISBLANK(INDIRECT("'R10.Documentos no web'!D"&amp;SUM(21,17*40,1))),"",INDIRECT("'R10.Documentos no web'!D"&amp;SUM(21,17*40,1))))</f>
        <v/>
      </c>
      <c r="AT36" s="213" t="str">
        <f aca="true" t="array" ref="AT36:AT36">IF($B36="","",IF(ISBLANK(INDIRECT("'R10.Documentos no web'!D"&amp;SUM(21,17*41,1))),"",INDIRECT("'R10.Documentos no web'!D"&amp;SUM(21,17*41,1))))</f>
        <v/>
      </c>
      <c r="AU36" s="213" t="str">
        <f aca="true" t="array" ref="AU36:AU36">IF($B36="","",IF(ISBLANK(INDIRECT("'R10.Documentos no web'!D"&amp;SUM(21,17*42,1))),"",INDIRECT("'R10.Documentos no web'!D"&amp;SUM(21,17*42,1))))</f>
        <v/>
      </c>
      <c r="AV36" s="213" t="str">
        <f aca="true" t="array" ref="AV36:AV36">IF($B36="","",IF(ISBLANK(INDIRECT("'R10.Documentos no web'!D"&amp;SUM(21,17*43,1))),"",INDIRECT("'R10.Documentos no web'!D"&amp;SUM(21,17*43,1))))</f>
        <v/>
      </c>
      <c r="AW36" s="213" t="str">
        <f aca="true" t="array" ref="AW36:AW36">IF($B36="","",IF(ISBLANK(INDIRECT("'R10.Documentos no web'!D"&amp;SUM(21,17*44,1))),"",INDIRECT("'R10.Documentos no web'!D"&amp;SUM(21,17*44,1))))</f>
        <v/>
      </c>
    </row>
    <row r="37" customFormat="false" ht="20.25" hidden="false" customHeight="true" outlineLevel="0" collapsed="false">
      <c r="B37" s="110" t="str">
        <f aca="false" t="array" ref="B37:B37">IFERROR(INDEX('03.Muestra'!$B$8:$B$17,SMALL(IF("Documento no web"='03.Muestra'!$D$8:$D$17,ROW('03.Muestra'!$B$8:$B$17)-MIN(ROW('03.Muestra'!$D$8:$D$17))+1,""),ROW()-35)),"")</f>
        <v/>
      </c>
      <c r="C37" s="211" t="str">
        <f aca="false" t="array" ref="C37:C37">IFERROR(INDEX('03.Muestra'!$C$8:$C$17,SMALL(IF("Documento no web"='03.Muestra'!$D$8:$D$17,ROW('03.Muestra'!$C$8:$C$17)-MIN(ROW('03.Muestra'!$D$8:$D$17))+1,""),ROW()-35)),"")</f>
        <v/>
      </c>
      <c r="D37" s="212" t="str">
        <f aca="false" t="array" ref="D37:D37">IFERROR(INDEX('03.Muestra'!$F$8:$F$17,SMALL(IF("Documento no web"='03.Muestra'!$D$8:$D$17,ROW('03.Muestra'!$F$8:$F$17)-MIN(ROW('03.Muestra'!$D$8:$D$17))+1,""),ROW()-35)),"")</f>
        <v/>
      </c>
      <c r="E37" s="213" t="str">
        <f aca="true" t="array" ref="E37:E37">IF($B37="","",IF(ISBLANK(INDIRECT("'R10.Documentos no web'!D"&amp;SUM(21,17*0,1))),"",INDIRECT("'R10.Documentos no web'!D"&amp;SUM(21,17*0,1))))</f>
        <v/>
      </c>
      <c r="F37" s="213" t="str">
        <f aca="true" t="array" ref="F37:F37">IF($B37="","",IF(ISBLANK(INDIRECT("'R10.Documentos no web'!D"&amp;SUM(21,17*1,1))),"",INDIRECT("'R10.Documentos no web'!D"&amp;SUM(21,17*1,1))))</f>
        <v/>
      </c>
      <c r="G37" s="213" t="str">
        <f aca="true" t="array" ref="G37:G37">IF($B37="","",IF(ISBLANK(INDIRECT("'R10.Documentos no web'!D"&amp;SUM(21,17*2,1))),"",INDIRECT("'R10.Documentos no web'!D"&amp;SUM(21,17*2,1))))</f>
        <v/>
      </c>
      <c r="H37" s="213" t="str">
        <f aca="true" t="array" ref="H37:H37">IF($B37="","",IF(ISBLANK(INDIRECT("'R10.Documentos no web'!D"&amp;SUM(21,17*3,1))),"",INDIRECT("'R10.Documentos no web'!D"&amp;SUM(21,17*3,1))))</f>
        <v/>
      </c>
      <c r="I37" s="213" t="str">
        <f aca="true" t="array" ref="I37:I37">IF($B37="","",IF(ISBLANK(INDIRECT("'R10.Documentos no web'!D"&amp;SUM(21,17*4,1))),"",INDIRECT("'R10.Documentos no web'!D"&amp;SUM(21,17*4,1))))</f>
        <v/>
      </c>
      <c r="J37" s="213" t="str">
        <f aca="true" t="array" ref="J37:J37">IF($B37="","",IF(ISBLANK(INDIRECT("'R10.Documentos no web'!D"&amp;SUM(21,17*5,1))),"",INDIRECT("'R10.Documentos no web'!D"&amp;SUM(21,17*5,1))))</f>
        <v/>
      </c>
      <c r="K37" s="213" t="str">
        <f aca="true" t="array" ref="K37:K37">IF($B37="","",IF(ISBLANK(INDIRECT("'R10.Documentos no web'!D"&amp;SUM(21,17*6,1))),"",INDIRECT("'R10.Documentos no web'!D"&amp;SUM(21,17*6,1))))</f>
        <v/>
      </c>
      <c r="L37" s="213" t="str">
        <f aca="true" t="array" ref="L37:L37">IF($B37="","",IF(ISBLANK(INDIRECT("'R10.Documentos no web'!D"&amp;SUM(21,17*7,1))),"",INDIRECT("'R10.Documentos no web'!D"&amp;SUM(21,17*7,1))))</f>
        <v/>
      </c>
      <c r="M37" s="213" t="str">
        <f aca="true" t="array" ref="M37:M37">IF($B37="","",IF(ISBLANK(INDIRECT("'R10.Documentos no web'!D"&amp;SUM(21,17*8,1))),"",INDIRECT("'R10.Documentos no web'!D"&amp;SUM(21,17*8,1))))</f>
        <v/>
      </c>
      <c r="N37" s="213" t="str">
        <f aca="true" t="array" ref="N37:N37">IF($B37="","",IF(ISBLANK(INDIRECT("'R10.Documentos no web'!D"&amp;SUM(21,17*9,1))),"",INDIRECT("'R10.Documentos no web'!D"&amp;SUM(21,17*9,1))))</f>
        <v/>
      </c>
      <c r="O37" s="213" t="str">
        <f aca="true" t="array" ref="O37:O37">IF($B37="","",IF(ISBLANK(INDIRECT("'R10.Documentos no web'!D"&amp;SUM(21,17*10,1))),"",INDIRECT("'R10.Documentos no web'!D"&amp;SUM(21,17*10,1))))</f>
        <v/>
      </c>
      <c r="P37" s="213" t="str">
        <f aca="true" t="array" ref="P37:P37">IF($B37="","",IF(ISBLANK(INDIRECT("'R10.Documentos no web'!D"&amp;SUM(21,17*11,1))),"",INDIRECT("'R10.Documentos no web'!D"&amp;SUM(21,17*11,1))))</f>
        <v/>
      </c>
      <c r="Q37" s="213" t="str">
        <f aca="true" t="array" ref="Q37:Q37">IF($B37="","",IF(ISBLANK(INDIRECT("'R10.Documentos no web'!D"&amp;SUM(21,17*12,1))),"",INDIRECT("'R10.Documentos no web'!D"&amp;SUM(21,17*12,1))))</f>
        <v/>
      </c>
      <c r="R37" s="213" t="str">
        <f aca="true" t="array" ref="R37:R37">IF($B37="","",IF(ISBLANK(INDIRECT("'R10.Documentos no web'!D"&amp;SUM(21,17*13,1))),"",INDIRECT("'R10.Documentos no web'!D"&amp;SUM(21,17*13,1))))</f>
        <v/>
      </c>
      <c r="S37" s="213" t="str">
        <f aca="true" t="array" ref="S37:S37">IF($B37="","",IF(ISBLANK(INDIRECT("'R10.Documentos no web'!D"&amp;SUM(21,17*14,1))),"",INDIRECT("'R10.Documentos no web'!D"&amp;SUM(21,17*14,1))))</f>
        <v/>
      </c>
      <c r="T37" s="213" t="str">
        <f aca="true" t="array" ref="T37:T37">IF($B37="","",IF(ISBLANK(INDIRECT("'R10.Documentos no web'!D"&amp;SUM(21,17*15,1))),"",INDIRECT("'R10.Documentos no web'!D"&amp;SUM(21,17*15,1))))</f>
        <v/>
      </c>
      <c r="U37" s="213" t="str">
        <f aca="true" t="array" ref="U37:U37">IF($B37="","",IF(ISBLANK(INDIRECT("'R10.Documentos no web'!D"&amp;SUM(21,17*16,1))),"",INDIRECT("'R10.Documentos no web'!D"&amp;SUM(21,17*16,1))))</f>
        <v/>
      </c>
      <c r="V37" s="213" t="str">
        <f aca="true" t="array" ref="V37:V37">IF($B37="","",IF(ISBLANK(INDIRECT("'R10.Documentos no web'!D"&amp;SUM(21,17*17,1))),"",INDIRECT("'R10.Documentos no web'!D"&amp;SUM(21,17*17,1))))</f>
        <v/>
      </c>
      <c r="W37" s="213" t="str">
        <f aca="true" t="array" ref="W37:W37">IF($B37="","",IF(ISBLANK(INDIRECT("'R10.Documentos no web'!D"&amp;SUM(21,17*18,1))),"",INDIRECT("'R10.Documentos no web'!D"&amp;SUM(21,17*18,1))))</f>
        <v/>
      </c>
      <c r="X37" s="213" t="str">
        <f aca="true" t="array" ref="X37:X37">IF($B37="","",IF(ISBLANK(INDIRECT("'R10.Documentos no web'!D"&amp;SUM(21,17*19,1))),"",INDIRECT("'R10.Documentos no web'!D"&amp;SUM(21,17*19,1))))</f>
        <v/>
      </c>
      <c r="Y37" s="213" t="str">
        <f aca="true" t="array" ref="Y37:Y37">IF($B37="","",IF(ISBLANK(INDIRECT("'R10.Documentos no web'!D"&amp;SUM(21,17*20,1))),"",INDIRECT("'R10.Documentos no web'!D"&amp;SUM(21,17*20,1))))</f>
        <v/>
      </c>
      <c r="Z37" s="213" t="str">
        <f aca="true" t="array" ref="Z37:Z37">IF($B37="","",IF(ISBLANK(INDIRECT("'R10.Documentos no web'!D"&amp;SUM(21,17*21,1))),"",INDIRECT("'R10.Documentos no web'!D"&amp;SUM(21,17*21,1))))</f>
        <v/>
      </c>
      <c r="AA37" s="213" t="str">
        <f aca="true" t="array" ref="AA37:AA37">IF($B37="","",IF(ISBLANK(INDIRECT("'R10.Documentos no web'!D"&amp;SUM(21,17*22,1))),"",INDIRECT("'R10.Documentos no web'!D"&amp;SUM(21,17*22,1))))</f>
        <v/>
      </c>
      <c r="AB37" s="213" t="str">
        <f aca="true" t="array" ref="AB37:AB37">IF($B37="","",IF(ISBLANK(INDIRECT("'R10.Documentos no web'!D"&amp;SUM(21,17*23,1))),"",INDIRECT("'R10.Documentos no web'!D"&amp;SUM(21,17*23,1))))</f>
        <v/>
      </c>
      <c r="AC37" s="213" t="str">
        <f aca="true" t="array" ref="AC37:AC37">IF($B37="","",IF(ISBLANK(INDIRECT("'R10.Documentos no web'!D"&amp;SUM(21,17*24,1))),"",INDIRECT("'R10.Documentos no web'!D"&amp;SUM(21,17*24,1))))</f>
        <v/>
      </c>
      <c r="AD37" s="213" t="str">
        <f aca="true" t="array" ref="AD37:AD37">IF($B37="","",IF(ISBLANK(INDIRECT("'R10.Documentos no web'!D"&amp;SUM(21,17*25,1))),"",INDIRECT("'R10.Documentos no web'!D"&amp;SUM(21,17*25,1))))</f>
        <v/>
      </c>
      <c r="AE37" s="213" t="str">
        <f aca="true" t="array" ref="AE37:AE37">IF($B37="","",IF(ISBLANK(INDIRECT("'R10.Documentos no web'!D"&amp;SUM(21,17*26,1))),"",INDIRECT("'R10.Documentos no web'!D"&amp;SUM(21,17*26,1))))</f>
        <v/>
      </c>
      <c r="AF37" s="213" t="str">
        <f aca="true" t="array" ref="AF37:AF37">IF($B37="","",IF(ISBLANK(INDIRECT("'R10.Documentos no web'!D"&amp;SUM(21,17*27,1))),"",INDIRECT("'R10.Documentos no web'!D"&amp;SUM(21,17*27,1))))</f>
        <v/>
      </c>
      <c r="AG37" s="213" t="str">
        <f aca="true" t="array" ref="AG37:AG37">IF($B37="","",IF(ISBLANK(INDIRECT("'R10.Documentos no web'!D"&amp;SUM(21,17*28,1))),"",INDIRECT("'R10.Documentos no web'!D"&amp;SUM(21,17*28,1))))</f>
        <v/>
      </c>
      <c r="AH37" s="213" t="str">
        <f aca="true" t="array" ref="AH37:AH37">IF($B37="","",IF(ISBLANK(INDIRECT("'R10.Documentos no web'!D"&amp;SUM(21,17*29,1))),"",INDIRECT("'R10.Documentos no web'!D"&amp;SUM(21,17*29,1))))</f>
        <v/>
      </c>
      <c r="AI37" s="213" t="str">
        <f aca="true" t="array" ref="AI37:AI37">IF($B37="","",IF(ISBLANK(INDIRECT("'R10.Documentos no web'!D"&amp;SUM(21,17*30,1))),"",INDIRECT("'R10.Documentos no web'!D"&amp;SUM(21,17*30,1))))</f>
        <v/>
      </c>
      <c r="AJ37" s="213" t="str">
        <f aca="true" t="array" ref="AJ37:AJ37">IF($B37="","",IF(ISBLANK(INDIRECT("'R10.Documentos no web'!D"&amp;SUM(21,17*31,1))),"",INDIRECT("'R10.Documentos no web'!D"&amp;SUM(21,17*31,1))))</f>
        <v/>
      </c>
      <c r="AK37" s="213" t="str">
        <f aca="true" t="array" ref="AK37:AK37">IF($B37="","",IF(ISBLANK(INDIRECT("'R10.Documentos no web'!D"&amp;SUM(21,17*32,1))),"",INDIRECT("'R10.Documentos no web'!D"&amp;SUM(21,17*32,1))))</f>
        <v/>
      </c>
      <c r="AL37" s="213" t="str">
        <f aca="true" t="array" ref="AL37:AL37">IF($B37="","",IF(ISBLANK(INDIRECT("'R10.Documentos no web'!D"&amp;SUM(21,17*33,1))),"",INDIRECT("'R10.Documentos no web'!D"&amp;SUM(21,17*33,1))))</f>
        <v/>
      </c>
      <c r="AM37" s="213" t="str">
        <f aca="true" t="array" ref="AM37:AM37">IF($B37="","",IF(ISBLANK(INDIRECT("'R10.Documentos no web'!D"&amp;SUM(21,17*34,1))),"",INDIRECT("'R10.Documentos no web'!D"&amp;SUM(21,17*34,1))))</f>
        <v/>
      </c>
      <c r="AN37" s="213" t="str">
        <f aca="true" t="array" ref="AN37:AN37">IF($B37="","",IF(ISBLANK(INDIRECT("'R10.Documentos no web'!D"&amp;SUM(21,17*35,1))),"",INDIRECT("'R10.Documentos no web'!D"&amp;SUM(21,17*35,1))))</f>
        <v/>
      </c>
      <c r="AO37" s="213" t="str">
        <f aca="true" t="array" ref="AO37:AO37">IF($B37="","",IF(ISBLANK(INDIRECT("'R10.Documentos no web'!D"&amp;SUM(21,17*36,1))),"",INDIRECT("'R10.Documentos no web'!D"&amp;SUM(21,17*36,1))))</f>
        <v/>
      </c>
      <c r="AP37" s="213" t="str">
        <f aca="true" t="array" ref="AP37:AP37">IF($B37="","",IF(ISBLANK(INDIRECT("'R10.Documentos no web'!D"&amp;SUM(21,17*37,1))),"",INDIRECT("'R10.Documentos no web'!D"&amp;SUM(21,17*37,1))))</f>
        <v/>
      </c>
      <c r="AQ37" s="213" t="str">
        <f aca="true" t="array" ref="AQ37:AQ37">IF($B37="","",IF(ISBLANK(INDIRECT("'R10.Documentos no web'!D"&amp;SUM(21,17*38,1))),"",INDIRECT("'R10.Documentos no web'!D"&amp;SUM(21,17*38,1))))</f>
        <v/>
      </c>
      <c r="AR37" s="213" t="str">
        <f aca="true" t="array" ref="AR37:AR37">IF($B37="","",IF(ISBLANK(INDIRECT("'R10.Documentos no web'!D"&amp;SUM(21,17*39,1))),"",INDIRECT("'R10.Documentos no web'!D"&amp;SUM(21,17*39,1))))</f>
        <v/>
      </c>
      <c r="AS37" s="213" t="str">
        <f aca="true" t="array" ref="AS37:AS37">IF($B37="","",IF(ISBLANK(INDIRECT("'R10.Documentos no web'!D"&amp;SUM(21,17*40,1))),"",INDIRECT("'R10.Documentos no web'!D"&amp;SUM(21,17*40,1))))</f>
        <v/>
      </c>
      <c r="AT37" s="213" t="str">
        <f aca="true" t="array" ref="AT37:AT37">IF($B37="","",IF(ISBLANK(INDIRECT("'R10.Documentos no web'!D"&amp;SUM(21,17*41,1))),"",INDIRECT("'R10.Documentos no web'!D"&amp;SUM(21,17*41,1))))</f>
        <v/>
      </c>
      <c r="AU37" s="213" t="str">
        <f aca="true" t="array" ref="AU37:AU37">IF($B37="","",IF(ISBLANK(INDIRECT("'R10.Documentos no web'!D"&amp;SUM(21,17*42,1))),"",INDIRECT("'R10.Documentos no web'!D"&amp;SUM(21,17*42,1))))</f>
        <v/>
      </c>
      <c r="AV37" s="213" t="str">
        <f aca="true" t="array" ref="AV37:AV37">IF($B37="","",IF(ISBLANK(INDIRECT("'R10.Documentos no web'!D"&amp;SUM(21,17*43,1))),"",INDIRECT("'R10.Documentos no web'!D"&amp;SUM(21,17*43,1))))</f>
        <v/>
      </c>
      <c r="AW37" s="213" t="str">
        <f aca="true" t="array" ref="AW37:AW37">IF($B37="","",IF(ISBLANK(INDIRECT("'R10.Documentos no web'!D"&amp;SUM(21,17*44,1))),"",INDIRECT("'R10.Documentos no web'!D"&amp;SUM(21,17*44,1))))</f>
        <v/>
      </c>
    </row>
    <row r="38" customFormat="false" ht="20.25" hidden="false" customHeight="true" outlineLevel="0" collapsed="false">
      <c r="B38" s="110" t="str">
        <f aca="false" t="array" ref="B38:B38">IFERROR(INDEX('03.Muestra'!$B$8:$B$17,SMALL(IF("Documento no web"='03.Muestra'!$D$8:$D$17,ROW('03.Muestra'!$B$8:$B$17)-MIN(ROW('03.Muestra'!$D$8:$D$17))+1,""),ROW()-35)),"")</f>
        <v/>
      </c>
      <c r="C38" s="211" t="str">
        <f aca="false" t="array" ref="C38:C38">IFERROR(INDEX('03.Muestra'!$C$8:$C$17,SMALL(IF("Documento no web"='03.Muestra'!$D$8:$D$17,ROW('03.Muestra'!$C$8:$C$17)-MIN(ROW('03.Muestra'!$D$8:$D$17))+1,""),ROW()-35)),"")</f>
        <v/>
      </c>
      <c r="D38" s="212" t="str">
        <f aca="false" t="array" ref="D38:D38">IFERROR(INDEX('03.Muestra'!$F$8:$F$17,SMALL(IF("Documento no web"='03.Muestra'!$D$8:$D$17,ROW('03.Muestra'!$F$8:$F$17)-MIN(ROW('03.Muestra'!$D$8:$D$17))+1,""),ROW()-35)),"")</f>
        <v/>
      </c>
      <c r="E38" s="213" t="str">
        <f aca="true" t="array" ref="E38:E38">IF($B38="","",IF(ISBLANK(INDIRECT("'R10.Documentos no web'!D"&amp;SUM(21,17*0,1))),"",INDIRECT("'R10.Documentos no web'!D"&amp;SUM(21,17*0,1))))</f>
        <v/>
      </c>
      <c r="F38" s="213" t="str">
        <f aca="true" t="array" ref="F38:F38">IF($B38="","",IF(ISBLANK(INDIRECT("'R10.Documentos no web'!D"&amp;SUM(21,17*1,1))),"",INDIRECT("'R10.Documentos no web'!D"&amp;SUM(21,17*1,1))))</f>
        <v/>
      </c>
      <c r="G38" s="213" t="str">
        <f aca="true" t="array" ref="G38:G38">IF($B38="","",IF(ISBLANK(INDIRECT("'R10.Documentos no web'!D"&amp;SUM(21,17*2,1))),"",INDIRECT("'R10.Documentos no web'!D"&amp;SUM(21,17*2,1))))</f>
        <v/>
      </c>
      <c r="H38" s="213" t="str">
        <f aca="true" t="array" ref="H38:H38">IF($B38="","",IF(ISBLANK(INDIRECT("'R10.Documentos no web'!D"&amp;SUM(21,17*3,1))),"",INDIRECT("'R10.Documentos no web'!D"&amp;SUM(21,17*3,1))))</f>
        <v/>
      </c>
      <c r="I38" s="213" t="str">
        <f aca="true" t="array" ref="I38:I38">IF($B38="","",IF(ISBLANK(INDIRECT("'R10.Documentos no web'!D"&amp;SUM(21,17*4,1))),"",INDIRECT("'R10.Documentos no web'!D"&amp;SUM(21,17*4,1))))</f>
        <v/>
      </c>
      <c r="J38" s="213" t="str">
        <f aca="true" t="array" ref="J38:J38">IF($B38="","",IF(ISBLANK(INDIRECT("'R10.Documentos no web'!D"&amp;SUM(21,17*5,1))),"",INDIRECT("'R10.Documentos no web'!D"&amp;SUM(21,17*5,1))))</f>
        <v/>
      </c>
      <c r="K38" s="213" t="str">
        <f aca="true" t="array" ref="K38:K38">IF($B38="","",IF(ISBLANK(INDIRECT("'R10.Documentos no web'!D"&amp;SUM(21,17*6,1))),"",INDIRECT("'R10.Documentos no web'!D"&amp;SUM(21,17*6,1))))</f>
        <v/>
      </c>
      <c r="L38" s="213" t="str">
        <f aca="true" t="array" ref="L38:L38">IF($B38="","",IF(ISBLANK(INDIRECT("'R10.Documentos no web'!D"&amp;SUM(21,17*7,1))),"",INDIRECT("'R10.Documentos no web'!D"&amp;SUM(21,17*7,1))))</f>
        <v/>
      </c>
      <c r="M38" s="213" t="str">
        <f aca="true" t="array" ref="M38:M38">IF($B38="","",IF(ISBLANK(INDIRECT("'R10.Documentos no web'!D"&amp;SUM(21,17*8,1))),"",INDIRECT("'R10.Documentos no web'!D"&amp;SUM(21,17*8,1))))</f>
        <v/>
      </c>
      <c r="N38" s="213" t="str">
        <f aca="true" t="array" ref="N38:N38">IF($B38="","",IF(ISBLANK(INDIRECT("'R10.Documentos no web'!D"&amp;SUM(21,17*9,1))),"",INDIRECT("'R10.Documentos no web'!D"&amp;SUM(21,17*9,1))))</f>
        <v/>
      </c>
      <c r="O38" s="213" t="str">
        <f aca="true" t="array" ref="O38:O38">IF($B38="","",IF(ISBLANK(INDIRECT("'R10.Documentos no web'!D"&amp;SUM(21,17*10,1))),"",INDIRECT("'R10.Documentos no web'!D"&amp;SUM(21,17*10,1))))</f>
        <v/>
      </c>
      <c r="P38" s="213" t="str">
        <f aca="true" t="array" ref="P38:P38">IF($B38="","",IF(ISBLANK(INDIRECT("'R10.Documentos no web'!D"&amp;SUM(21,17*11,1))),"",INDIRECT("'R10.Documentos no web'!D"&amp;SUM(21,17*11,1))))</f>
        <v/>
      </c>
      <c r="Q38" s="213" t="str">
        <f aca="true" t="array" ref="Q38:Q38">IF($B38="","",IF(ISBLANK(INDIRECT("'R10.Documentos no web'!D"&amp;SUM(21,17*12,1))),"",INDIRECT("'R10.Documentos no web'!D"&amp;SUM(21,17*12,1))))</f>
        <v/>
      </c>
      <c r="R38" s="213" t="str">
        <f aca="true" t="array" ref="R38:R38">IF($B38="","",IF(ISBLANK(INDIRECT("'R10.Documentos no web'!D"&amp;SUM(21,17*13,1))),"",INDIRECT("'R10.Documentos no web'!D"&amp;SUM(21,17*13,1))))</f>
        <v/>
      </c>
      <c r="S38" s="213" t="str">
        <f aca="true" t="array" ref="S38:S38">IF($B38="","",IF(ISBLANK(INDIRECT("'R10.Documentos no web'!D"&amp;SUM(21,17*14,1))),"",INDIRECT("'R10.Documentos no web'!D"&amp;SUM(21,17*14,1))))</f>
        <v/>
      </c>
      <c r="T38" s="213" t="str">
        <f aca="true" t="array" ref="T38:T38">IF($B38="","",IF(ISBLANK(INDIRECT("'R10.Documentos no web'!D"&amp;SUM(21,17*15,1))),"",INDIRECT("'R10.Documentos no web'!D"&amp;SUM(21,17*15,1))))</f>
        <v/>
      </c>
      <c r="U38" s="213" t="str">
        <f aca="true" t="array" ref="U38:U38">IF($B38="","",IF(ISBLANK(INDIRECT("'R10.Documentos no web'!D"&amp;SUM(21,17*16,1))),"",INDIRECT("'R10.Documentos no web'!D"&amp;SUM(21,17*16,1))))</f>
        <v/>
      </c>
      <c r="V38" s="213" t="str">
        <f aca="true" t="array" ref="V38:V38">IF($B38="","",IF(ISBLANK(INDIRECT("'R10.Documentos no web'!D"&amp;SUM(21,17*17,1))),"",INDIRECT("'R10.Documentos no web'!D"&amp;SUM(21,17*17,1))))</f>
        <v/>
      </c>
      <c r="W38" s="213" t="str">
        <f aca="true" t="array" ref="W38:W38">IF($B38="","",IF(ISBLANK(INDIRECT("'R10.Documentos no web'!D"&amp;SUM(21,17*18,1))),"",INDIRECT("'R10.Documentos no web'!D"&amp;SUM(21,17*18,1))))</f>
        <v/>
      </c>
      <c r="X38" s="213" t="str">
        <f aca="true" t="array" ref="X38:X38">IF($B38="","",IF(ISBLANK(INDIRECT("'R10.Documentos no web'!D"&amp;SUM(21,17*19,1))),"",INDIRECT("'R10.Documentos no web'!D"&amp;SUM(21,17*19,1))))</f>
        <v/>
      </c>
      <c r="Y38" s="213" t="str">
        <f aca="true" t="array" ref="Y38:Y38">IF($B38="","",IF(ISBLANK(INDIRECT("'R10.Documentos no web'!D"&amp;SUM(21,17*20,1))),"",INDIRECT("'R10.Documentos no web'!D"&amp;SUM(21,17*20,1))))</f>
        <v/>
      </c>
      <c r="Z38" s="213" t="str">
        <f aca="true" t="array" ref="Z38:Z38">IF($B38="","",IF(ISBLANK(INDIRECT("'R10.Documentos no web'!D"&amp;SUM(21,17*21,1))),"",INDIRECT("'R10.Documentos no web'!D"&amp;SUM(21,17*21,1))))</f>
        <v/>
      </c>
      <c r="AA38" s="213" t="str">
        <f aca="true" t="array" ref="AA38:AA38">IF($B38="","",IF(ISBLANK(INDIRECT("'R10.Documentos no web'!D"&amp;SUM(21,17*22,1))),"",INDIRECT("'R10.Documentos no web'!D"&amp;SUM(21,17*22,1))))</f>
        <v/>
      </c>
      <c r="AB38" s="213" t="str">
        <f aca="true" t="array" ref="AB38:AB38">IF($B38="","",IF(ISBLANK(INDIRECT("'R10.Documentos no web'!D"&amp;SUM(21,17*23,1))),"",INDIRECT("'R10.Documentos no web'!D"&amp;SUM(21,17*23,1))))</f>
        <v/>
      </c>
      <c r="AC38" s="213" t="str">
        <f aca="true" t="array" ref="AC38:AC38">IF($B38="","",IF(ISBLANK(INDIRECT("'R10.Documentos no web'!D"&amp;SUM(21,17*24,1))),"",INDIRECT("'R10.Documentos no web'!D"&amp;SUM(21,17*24,1))))</f>
        <v/>
      </c>
      <c r="AD38" s="213" t="str">
        <f aca="true" t="array" ref="AD38:AD38">IF($B38="","",IF(ISBLANK(INDIRECT("'R10.Documentos no web'!D"&amp;SUM(21,17*25,1))),"",INDIRECT("'R10.Documentos no web'!D"&amp;SUM(21,17*25,1))))</f>
        <v/>
      </c>
      <c r="AE38" s="213" t="str">
        <f aca="true" t="array" ref="AE38:AE38">IF($B38="","",IF(ISBLANK(INDIRECT("'R10.Documentos no web'!D"&amp;SUM(21,17*26,1))),"",INDIRECT("'R10.Documentos no web'!D"&amp;SUM(21,17*26,1))))</f>
        <v/>
      </c>
      <c r="AF38" s="213" t="str">
        <f aca="true" t="array" ref="AF38:AF38">IF($B38="","",IF(ISBLANK(INDIRECT("'R10.Documentos no web'!D"&amp;SUM(21,17*27,1))),"",INDIRECT("'R10.Documentos no web'!D"&amp;SUM(21,17*27,1))))</f>
        <v/>
      </c>
      <c r="AG38" s="213" t="str">
        <f aca="true" t="array" ref="AG38:AG38">IF($B38="","",IF(ISBLANK(INDIRECT("'R10.Documentos no web'!D"&amp;SUM(21,17*28,1))),"",INDIRECT("'R10.Documentos no web'!D"&amp;SUM(21,17*28,1))))</f>
        <v/>
      </c>
      <c r="AH38" s="213" t="str">
        <f aca="true" t="array" ref="AH38:AH38">IF($B38="","",IF(ISBLANK(INDIRECT("'R10.Documentos no web'!D"&amp;SUM(21,17*29,1))),"",INDIRECT("'R10.Documentos no web'!D"&amp;SUM(21,17*29,1))))</f>
        <v/>
      </c>
      <c r="AI38" s="213" t="str">
        <f aca="true" t="array" ref="AI38:AI38">IF($B38="","",IF(ISBLANK(INDIRECT("'R10.Documentos no web'!D"&amp;SUM(21,17*30,1))),"",INDIRECT("'R10.Documentos no web'!D"&amp;SUM(21,17*30,1))))</f>
        <v/>
      </c>
      <c r="AJ38" s="213" t="str">
        <f aca="true" t="array" ref="AJ38:AJ38">IF($B38="","",IF(ISBLANK(INDIRECT("'R10.Documentos no web'!D"&amp;SUM(21,17*31,1))),"",INDIRECT("'R10.Documentos no web'!D"&amp;SUM(21,17*31,1))))</f>
        <v/>
      </c>
      <c r="AK38" s="213" t="str">
        <f aca="true" t="array" ref="AK38:AK38">IF($B38="","",IF(ISBLANK(INDIRECT("'R10.Documentos no web'!D"&amp;SUM(21,17*32,1))),"",INDIRECT("'R10.Documentos no web'!D"&amp;SUM(21,17*32,1))))</f>
        <v/>
      </c>
      <c r="AL38" s="213" t="str">
        <f aca="true" t="array" ref="AL38:AL38">IF($B38="","",IF(ISBLANK(INDIRECT("'R10.Documentos no web'!D"&amp;SUM(21,17*33,1))),"",INDIRECT("'R10.Documentos no web'!D"&amp;SUM(21,17*33,1))))</f>
        <v/>
      </c>
      <c r="AM38" s="213" t="str">
        <f aca="true" t="array" ref="AM38:AM38">IF($B38="","",IF(ISBLANK(INDIRECT("'R10.Documentos no web'!D"&amp;SUM(21,17*34,1))),"",INDIRECT("'R10.Documentos no web'!D"&amp;SUM(21,17*34,1))))</f>
        <v/>
      </c>
      <c r="AN38" s="213" t="str">
        <f aca="true" t="array" ref="AN38:AN38">IF($B38="","",IF(ISBLANK(INDIRECT("'R10.Documentos no web'!D"&amp;SUM(21,17*35,1))),"",INDIRECT("'R10.Documentos no web'!D"&amp;SUM(21,17*35,1))))</f>
        <v/>
      </c>
      <c r="AO38" s="213" t="str">
        <f aca="true" t="array" ref="AO38:AO38">IF($B38="","",IF(ISBLANK(INDIRECT("'R10.Documentos no web'!D"&amp;SUM(21,17*36,1))),"",INDIRECT("'R10.Documentos no web'!D"&amp;SUM(21,17*36,1))))</f>
        <v/>
      </c>
      <c r="AP38" s="213" t="str">
        <f aca="true" t="array" ref="AP38:AP38">IF($B38="","",IF(ISBLANK(INDIRECT("'R10.Documentos no web'!D"&amp;SUM(21,17*37,1))),"",INDIRECT("'R10.Documentos no web'!D"&amp;SUM(21,17*37,1))))</f>
        <v/>
      </c>
      <c r="AQ38" s="213" t="str">
        <f aca="true" t="array" ref="AQ38:AQ38">IF($B38="","",IF(ISBLANK(INDIRECT("'R10.Documentos no web'!D"&amp;SUM(21,17*38,1))),"",INDIRECT("'R10.Documentos no web'!D"&amp;SUM(21,17*38,1))))</f>
        <v/>
      </c>
      <c r="AR38" s="213" t="str">
        <f aca="true" t="array" ref="AR38:AR38">IF($B38="","",IF(ISBLANK(INDIRECT("'R10.Documentos no web'!D"&amp;SUM(21,17*39,1))),"",INDIRECT("'R10.Documentos no web'!D"&amp;SUM(21,17*39,1))))</f>
        <v/>
      </c>
      <c r="AS38" s="213" t="str">
        <f aca="true" t="array" ref="AS38:AS38">IF($B38="","",IF(ISBLANK(INDIRECT("'R10.Documentos no web'!D"&amp;SUM(21,17*40,1))),"",INDIRECT("'R10.Documentos no web'!D"&amp;SUM(21,17*40,1))))</f>
        <v/>
      </c>
      <c r="AT38" s="213" t="str">
        <f aca="true" t="array" ref="AT38:AT38">IF($B38="","",IF(ISBLANK(INDIRECT("'R10.Documentos no web'!D"&amp;SUM(21,17*41,1))),"",INDIRECT("'R10.Documentos no web'!D"&amp;SUM(21,17*41,1))))</f>
        <v/>
      </c>
      <c r="AU38" s="213" t="str">
        <f aca="true" t="array" ref="AU38:AU38">IF($B38="","",IF(ISBLANK(INDIRECT("'R10.Documentos no web'!D"&amp;SUM(21,17*42,1))),"",INDIRECT("'R10.Documentos no web'!D"&amp;SUM(21,17*42,1))))</f>
        <v/>
      </c>
      <c r="AV38" s="213" t="str">
        <f aca="true" t="array" ref="AV38:AV38">IF($B38="","",IF(ISBLANK(INDIRECT("'R10.Documentos no web'!D"&amp;SUM(21,17*43,1))),"",INDIRECT("'R10.Documentos no web'!D"&amp;SUM(21,17*43,1))))</f>
        <v/>
      </c>
      <c r="AW38" s="213" t="str">
        <f aca="true" t="array" ref="AW38:AW38">IF($B38="","",IF(ISBLANK(INDIRECT("'R10.Documentos no web'!D"&amp;SUM(21,17*44,1))),"",INDIRECT("'R10.Documentos no web'!D"&amp;SUM(21,17*44,1))))</f>
        <v/>
      </c>
    </row>
    <row r="39" customFormat="false" ht="20.25" hidden="false" customHeight="true" outlineLevel="0" collapsed="false">
      <c r="B39" s="110" t="str">
        <f aca="false" t="array" ref="B39:B39">IFERROR(INDEX('03.Muestra'!$B$8:$B$17,SMALL(IF("Documento no web"='03.Muestra'!$D$8:$D$17,ROW('03.Muestra'!$B$8:$B$17)-MIN(ROW('03.Muestra'!$D$8:$D$17))+1,""),ROW()-35)),"")</f>
        <v/>
      </c>
      <c r="C39" s="211" t="str">
        <f aca="false" t="array" ref="C39:C39">IFERROR(INDEX('03.Muestra'!$C$8:$C$17,SMALL(IF("Documento no web"='03.Muestra'!$D$8:$D$17,ROW('03.Muestra'!$C$8:$C$17)-MIN(ROW('03.Muestra'!$D$8:$D$17))+1,""),ROW()-35)),"")</f>
        <v/>
      </c>
      <c r="D39" s="212" t="str">
        <f aca="false" t="array" ref="D39:D39">IFERROR(INDEX('03.Muestra'!$F$8:$F$17,SMALL(IF("Documento no web"='03.Muestra'!$D$8:$D$17,ROW('03.Muestra'!$F$8:$F$17)-MIN(ROW('03.Muestra'!$D$8:$D$17))+1,""),ROW()-35)),"")</f>
        <v/>
      </c>
      <c r="E39" s="213" t="str">
        <f aca="true" t="array" ref="E39:E39">IF($B39="","",IF(ISBLANK(INDIRECT("'R10.Documentos no web'!D"&amp;SUM(21,17*0,1))),"",INDIRECT("'R10.Documentos no web'!D"&amp;SUM(21,17*0,1))))</f>
        <v/>
      </c>
      <c r="F39" s="213" t="str">
        <f aca="true" t="array" ref="F39:F39">IF($B39="","",IF(ISBLANK(INDIRECT("'R10.Documentos no web'!D"&amp;SUM(21,17*1,1))),"",INDIRECT("'R10.Documentos no web'!D"&amp;SUM(21,17*1,1))))</f>
        <v/>
      </c>
      <c r="G39" s="213" t="str">
        <f aca="true" t="array" ref="G39:G39">IF($B39="","",IF(ISBLANK(INDIRECT("'R10.Documentos no web'!D"&amp;SUM(21,17*2,1))),"",INDIRECT("'R10.Documentos no web'!D"&amp;SUM(21,17*2,1))))</f>
        <v/>
      </c>
      <c r="H39" s="213" t="str">
        <f aca="true" t="array" ref="H39:H39">IF($B39="","",IF(ISBLANK(INDIRECT("'R10.Documentos no web'!D"&amp;SUM(21,17*3,1))),"",INDIRECT("'R10.Documentos no web'!D"&amp;SUM(21,17*3,1))))</f>
        <v/>
      </c>
      <c r="I39" s="213" t="str">
        <f aca="true" t="array" ref="I39:I39">IF($B39="","",IF(ISBLANK(INDIRECT("'R10.Documentos no web'!D"&amp;SUM(21,17*4,1))),"",INDIRECT("'R10.Documentos no web'!D"&amp;SUM(21,17*4,1))))</f>
        <v/>
      </c>
      <c r="J39" s="213" t="str">
        <f aca="true" t="array" ref="J39:J39">IF($B39="","",IF(ISBLANK(INDIRECT("'R10.Documentos no web'!D"&amp;SUM(21,17*5,1))),"",INDIRECT("'R10.Documentos no web'!D"&amp;SUM(21,17*5,1))))</f>
        <v/>
      </c>
      <c r="K39" s="213" t="str">
        <f aca="true" t="array" ref="K39:K39">IF($B39="","",IF(ISBLANK(INDIRECT("'R10.Documentos no web'!D"&amp;SUM(21,17*6,1))),"",INDIRECT("'R10.Documentos no web'!D"&amp;SUM(21,17*6,1))))</f>
        <v/>
      </c>
      <c r="L39" s="213" t="str">
        <f aca="true" t="array" ref="L39:L39">IF($B39="","",IF(ISBLANK(INDIRECT("'R10.Documentos no web'!D"&amp;SUM(21,17*7,1))),"",INDIRECT("'R10.Documentos no web'!D"&amp;SUM(21,17*7,1))))</f>
        <v/>
      </c>
      <c r="M39" s="213" t="str">
        <f aca="true" t="array" ref="M39:M39">IF($B39="","",IF(ISBLANK(INDIRECT("'R10.Documentos no web'!D"&amp;SUM(21,17*8,1))),"",INDIRECT("'R10.Documentos no web'!D"&amp;SUM(21,17*8,1))))</f>
        <v/>
      </c>
      <c r="N39" s="213" t="str">
        <f aca="true" t="array" ref="N39:N39">IF($B39="","",IF(ISBLANK(INDIRECT("'R10.Documentos no web'!D"&amp;SUM(21,17*9,1))),"",INDIRECT("'R10.Documentos no web'!D"&amp;SUM(21,17*9,1))))</f>
        <v/>
      </c>
      <c r="O39" s="213" t="str">
        <f aca="true" t="array" ref="O39:O39">IF($B39="","",IF(ISBLANK(INDIRECT("'R10.Documentos no web'!D"&amp;SUM(21,17*10,1))),"",INDIRECT("'R10.Documentos no web'!D"&amp;SUM(21,17*10,1))))</f>
        <v/>
      </c>
      <c r="P39" s="213" t="str">
        <f aca="true" t="array" ref="P39:P39">IF($B39="","",IF(ISBLANK(INDIRECT("'R10.Documentos no web'!D"&amp;SUM(21,17*11,1))),"",INDIRECT("'R10.Documentos no web'!D"&amp;SUM(21,17*11,1))))</f>
        <v/>
      </c>
      <c r="Q39" s="213" t="str">
        <f aca="true" t="array" ref="Q39:Q39">IF($B39="","",IF(ISBLANK(INDIRECT("'R10.Documentos no web'!D"&amp;SUM(21,17*12,1))),"",INDIRECT("'R10.Documentos no web'!D"&amp;SUM(21,17*12,1))))</f>
        <v/>
      </c>
      <c r="R39" s="213" t="str">
        <f aca="true" t="array" ref="R39:R39">IF($B39="","",IF(ISBLANK(INDIRECT("'R10.Documentos no web'!D"&amp;SUM(21,17*13,1))),"",INDIRECT("'R10.Documentos no web'!D"&amp;SUM(21,17*13,1))))</f>
        <v/>
      </c>
      <c r="S39" s="213" t="str">
        <f aca="true" t="array" ref="S39:S39">IF($B39="","",IF(ISBLANK(INDIRECT("'R10.Documentos no web'!D"&amp;SUM(21,17*14,1))),"",INDIRECT("'R10.Documentos no web'!D"&amp;SUM(21,17*14,1))))</f>
        <v/>
      </c>
      <c r="T39" s="213" t="str">
        <f aca="true" t="array" ref="T39:T39">IF($B39="","",IF(ISBLANK(INDIRECT("'R10.Documentos no web'!D"&amp;SUM(21,17*15,1))),"",INDIRECT("'R10.Documentos no web'!D"&amp;SUM(21,17*15,1))))</f>
        <v/>
      </c>
      <c r="U39" s="213" t="str">
        <f aca="true" t="array" ref="U39:U39">IF($B39="","",IF(ISBLANK(INDIRECT("'R10.Documentos no web'!D"&amp;SUM(21,17*16,1))),"",INDIRECT("'R10.Documentos no web'!D"&amp;SUM(21,17*16,1))))</f>
        <v/>
      </c>
      <c r="V39" s="213" t="str">
        <f aca="true" t="array" ref="V39:V39">IF($B39="","",IF(ISBLANK(INDIRECT("'R10.Documentos no web'!D"&amp;SUM(21,17*17,1))),"",INDIRECT("'R10.Documentos no web'!D"&amp;SUM(21,17*17,1))))</f>
        <v/>
      </c>
      <c r="W39" s="213" t="str">
        <f aca="true" t="array" ref="W39:W39">IF($B39="","",IF(ISBLANK(INDIRECT("'R10.Documentos no web'!D"&amp;SUM(21,17*18,1))),"",INDIRECT("'R10.Documentos no web'!D"&amp;SUM(21,17*18,1))))</f>
        <v/>
      </c>
      <c r="X39" s="213" t="str">
        <f aca="true" t="array" ref="X39:X39">IF($B39="","",IF(ISBLANK(INDIRECT("'R10.Documentos no web'!D"&amp;SUM(21,17*19,1))),"",INDIRECT("'R10.Documentos no web'!D"&amp;SUM(21,17*19,1))))</f>
        <v/>
      </c>
      <c r="Y39" s="213" t="str">
        <f aca="true" t="array" ref="Y39:Y39">IF($B39="","",IF(ISBLANK(INDIRECT("'R10.Documentos no web'!D"&amp;SUM(21,17*20,1))),"",INDIRECT("'R10.Documentos no web'!D"&amp;SUM(21,17*20,1))))</f>
        <v/>
      </c>
      <c r="Z39" s="213" t="str">
        <f aca="true" t="array" ref="Z39:Z39">IF($B39="","",IF(ISBLANK(INDIRECT("'R10.Documentos no web'!D"&amp;SUM(21,17*21,1))),"",INDIRECT("'R10.Documentos no web'!D"&amp;SUM(21,17*21,1))))</f>
        <v/>
      </c>
      <c r="AA39" s="213" t="str">
        <f aca="true" t="array" ref="AA39:AA39">IF($B39="","",IF(ISBLANK(INDIRECT("'R10.Documentos no web'!D"&amp;SUM(21,17*22,1))),"",INDIRECT("'R10.Documentos no web'!D"&amp;SUM(21,17*22,1))))</f>
        <v/>
      </c>
      <c r="AB39" s="213" t="str">
        <f aca="true" t="array" ref="AB39:AB39">IF($B39="","",IF(ISBLANK(INDIRECT("'R10.Documentos no web'!D"&amp;SUM(21,17*23,1))),"",INDIRECT("'R10.Documentos no web'!D"&amp;SUM(21,17*23,1))))</f>
        <v/>
      </c>
      <c r="AC39" s="213" t="str">
        <f aca="true" t="array" ref="AC39:AC39">IF($B39="","",IF(ISBLANK(INDIRECT("'R10.Documentos no web'!D"&amp;SUM(21,17*24,1))),"",INDIRECT("'R10.Documentos no web'!D"&amp;SUM(21,17*24,1))))</f>
        <v/>
      </c>
      <c r="AD39" s="213" t="str">
        <f aca="true" t="array" ref="AD39:AD39">IF($B39="","",IF(ISBLANK(INDIRECT("'R10.Documentos no web'!D"&amp;SUM(21,17*25,1))),"",INDIRECT("'R10.Documentos no web'!D"&amp;SUM(21,17*25,1))))</f>
        <v/>
      </c>
      <c r="AE39" s="213" t="str">
        <f aca="true" t="array" ref="AE39:AE39">IF($B39="","",IF(ISBLANK(INDIRECT("'R10.Documentos no web'!D"&amp;SUM(21,17*26,1))),"",INDIRECT("'R10.Documentos no web'!D"&amp;SUM(21,17*26,1))))</f>
        <v/>
      </c>
      <c r="AF39" s="213" t="str">
        <f aca="true" t="array" ref="AF39:AF39">IF($B39="","",IF(ISBLANK(INDIRECT("'R10.Documentos no web'!D"&amp;SUM(21,17*27,1))),"",INDIRECT("'R10.Documentos no web'!D"&amp;SUM(21,17*27,1))))</f>
        <v/>
      </c>
      <c r="AG39" s="213" t="str">
        <f aca="true" t="array" ref="AG39:AG39">IF($B39="","",IF(ISBLANK(INDIRECT("'R10.Documentos no web'!D"&amp;SUM(21,17*28,1))),"",INDIRECT("'R10.Documentos no web'!D"&amp;SUM(21,17*28,1))))</f>
        <v/>
      </c>
      <c r="AH39" s="213" t="str">
        <f aca="true" t="array" ref="AH39:AH39">IF($B39="","",IF(ISBLANK(INDIRECT("'R10.Documentos no web'!D"&amp;SUM(21,17*29,1))),"",INDIRECT("'R10.Documentos no web'!D"&amp;SUM(21,17*29,1))))</f>
        <v/>
      </c>
      <c r="AI39" s="213" t="str">
        <f aca="true" t="array" ref="AI39:AI39">IF($B39="","",IF(ISBLANK(INDIRECT("'R10.Documentos no web'!D"&amp;SUM(21,17*30,1))),"",INDIRECT("'R10.Documentos no web'!D"&amp;SUM(21,17*30,1))))</f>
        <v/>
      </c>
      <c r="AJ39" s="213" t="str">
        <f aca="true" t="array" ref="AJ39:AJ39">IF($B39="","",IF(ISBLANK(INDIRECT("'R10.Documentos no web'!D"&amp;SUM(21,17*31,1))),"",INDIRECT("'R10.Documentos no web'!D"&amp;SUM(21,17*31,1))))</f>
        <v/>
      </c>
      <c r="AK39" s="213" t="str">
        <f aca="true" t="array" ref="AK39:AK39">IF($B39="","",IF(ISBLANK(INDIRECT("'R10.Documentos no web'!D"&amp;SUM(21,17*32,1))),"",INDIRECT("'R10.Documentos no web'!D"&amp;SUM(21,17*32,1))))</f>
        <v/>
      </c>
      <c r="AL39" s="213" t="str">
        <f aca="true" t="array" ref="AL39:AL39">IF($B39="","",IF(ISBLANK(INDIRECT("'R10.Documentos no web'!D"&amp;SUM(21,17*33,1))),"",INDIRECT("'R10.Documentos no web'!D"&amp;SUM(21,17*33,1))))</f>
        <v/>
      </c>
      <c r="AM39" s="213" t="str">
        <f aca="true" t="array" ref="AM39:AM39">IF($B39="","",IF(ISBLANK(INDIRECT("'R10.Documentos no web'!D"&amp;SUM(21,17*34,1))),"",INDIRECT("'R10.Documentos no web'!D"&amp;SUM(21,17*34,1))))</f>
        <v/>
      </c>
      <c r="AN39" s="213" t="str">
        <f aca="true" t="array" ref="AN39:AN39">IF($B39="","",IF(ISBLANK(INDIRECT("'R10.Documentos no web'!D"&amp;SUM(21,17*35,1))),"",INDIRECT("'R10.Documentos no web'!D"&amp;SUM(21,17*35,1))))</f>
        <v/>
      </c>
      <c r="AO39" s="213" t="str">
        <f aca="true" t="array" ref="AO39:AO39">IF($B39="","",IF(ISBLANK(INDIRECT("'R10.Documentos no web'!D"&amp;SUM(21,17*36,1))),"",INDIRECT("'R10.Documentos no web'!D"&amp;SUM(21,17*36,1))))</f>
        <v/>
      </c>
      <c r="AP39" s="213" t="str">
        <f aca="true" t="array" ref="AP39:AP39">IF($B39="","",IF(ISBLANK(INDIRECT("'R10.Documentos no web'!D"&amp;SUM(21,17*37,1))),"",INDIRECT("'R10.Documentos no web'!D"&amp;SUM(21,17*37,1))))</f>
        <v/>
      </c>
      <c r="AQ39" s="213" t="str">
        <f aca="true" t="array" ref="AQ39:AQ39">IF($B39="","",IF(ISBLANK(INDIRECT("'R10.Documentos no web'!D"&amp;SUM(21,17*38,1))),"",INDIRECT("'R10.Documentos no web'!D"&amp;SUM(21,17*38,1))))</f>
        <v/>
      </c>
      <c r="AR39" s="213" t="str">
        <f aca="true" t="array" ref="AR39:AR39">IF($B39="","",IF(ISBLANK(INDIRECT("'R10.Documentos no web'!D"&amp;SUM(21,17*39,1))),"",INDIRECT("'R10.Documentos no web'!D"&amp;SUM(21,17*39,1))))</f>
        <v/>
      </c>
      <c r="AS39" s="213" t="str">
        <f aca="true" t="array" ref="AS39:AS39">IF($B39="","",IF(ISBLANK(INDIRECT("'R10.Documentos no web'!D"&amp;SUM(21,17*40,1))),"",INDIRECT("'R10.Documentos no web'!D"&amp;SUM(21,17*40,1))))</f>
        <v/>
      </c>
      <c r="AT39" s="213" t="str">
        <f aca="true" t="array" ref="AT39:AT39">IF($B39="","",IF(ISBLANK(INDIRECT("'R10.Documentos no web'!D"&amp;SUM(21,17*41,1))),"",INDIRECT("'R10.Documentos no web'!D"&amp;SUM(21,17*41,1))))</f>
        <v/>
      </c>
      <c r="AU39" s="213" t="str">
        <f aca="true" t="array" ref="AU39:AU39">IF($B39="","",IF(ISBLANK(INDIRECT("'R10.Documentos no web'!D"&amp;SUM(21,17*42,1))),"",INDIRECT("'R10.Documentos no web'!D"&amp;SUM(21,17*42,1))))</f>
        <v/>
      </c>
      <c r="AV39" s="213" t="str">
        <f aca="true" t="array" ref="AV39:AV39">IF($B39="","",IF(ISBLANK(INDIRECT("'R10.Documentos no web'!D"&amp;SUM(21,17*43,1))),"",INDIRECT("'R10.Documentos no web'!D"&amp;SUM(21,17*43,1))))</f>
        <v/>
      </c>
      <c r="AW39" s="213" t="str">
        <f aca="true" t="array" ref="AW39:AW39">IF($B39="","",IF(ISBLANK(INDIRECT("'R10.Documentos no web'!D"&amp;SUM(21,17*44,1))),"",INDIRECT("'R10.Documentos no web'!D"&amp;SUM(21,17*44,1))))</f>
        <v/>
      </c>
    </row>
    <row r="40" customFormat="false" ht="20.25" hidden="false" customHeight="true" outlineLevel="0" collapsed="false">
      <c r="B40" s="110" t="str">
        <f aca="false" t="array" ref="B40:B40">IFERROR(INDEX('03.Muestra'!$B$8:$B$17,SMALL(IF("Documento no web"='03.Muestra'!$D$8:$D$17,ROW('03.Muestra'!$B$8:$B$17)-MIN(ROW('03.Muestra'!$D$8:$D$17))+1,""),ROW()-35)),"")</f>
        <v/>
      </c>
      <c r="C40" s="211" t="str">
        <f aca="false" t="array" ref="C40:C40">IFERROR(INDEX('03.Muestra'!$C$8:$C$17,SMALL(IF("Documento no web"='03.Muestra'!$D$8:$D$17,ROW('03.Muestra'!$C$8:$C$17)-MIN(ROW('03.Muestra'!$D$8:$D$17))+1,""),ROW()-35)),"")</f>
        <v/>
      </c>
      <c r="D40" s="212" t="str">
        <f aca="false" t="array" ref="D40:D40">IFERROR(INDEX('03.Muestra'!$F$8:$F$17,SMALL(IF("Documento no web"='03.Muestra'!$D$8:$D$17,ROW('03.Muestra'!$F$8:$F$17)-MIN(ROW('03.Muestra'!$D$8:$D$17))+1,""),ROW()-35)),"")</f>
        <v/>
      </c>
      <c r="E40" s="213" t="str">
        <f aca="true" t="array" ref="E40:E40">IF($B40="","",IF(ISBLANK(INDIRECT("'R10.Documentos no web'!D"&amp;SUM(21,17*0,1))),"",INDIRECT("'R10.Documentos no web'!D"&amp;SUM(21,17*0,1))))</f>
        <v/>
      </c>
      <c r="F40" s="213" t="str">
        <f aca="true" t="array" ref="F40:F40">IF($B40="","",IF(ISBLANK(INDIRECT("'R10.Documentos no web'!D"&amp;SUM(21,17*1,1))),"",INDIRECT("'R10.Documentos no web'!D"&amp;SUM(21,17*1,1))))</f>
        <v/>
      </c>
      <c r="G40" s="213" t="str">
        <f aca="true" t="array" ref="G40:G40">IF($B40="","",IF(ISBLANK(INDIRECT("'R10.Documentos no web'!D"&amp;SUM(21,17*2,1))),"",INDIRECT("'R10.Documentos no web'!D"&amp;SUM(21,17*2,1))))</f>
        <v/>
      </c>
      <c r="H40" s="213" t="str">
        <f aca="true" t="array" ref="H40:H40">IF($B40="","",IF(ISBLANK(INDIRECT("'R10.Documentos no web'!D"&amp;SUM(21,17*3,1))),"",INDIRECT("'R10.Documentos no web'!D"&amp;SUM(21,17*3,1))))</f>
        <v/>
      </c>
      <c r="I40" s="213" t="str">
        <f aca="true" t="array" ref="I40:I40">IF($B40="","",IF(ISBLANK(INDIRECT("'R10.Documentos no web'!D"&amp;SUM(21,17*4,1))),"",INDIRECT("'R10.Documentos no web'!D"&amp;SUM(21,17*4,1))))</f>
        <v/>
      </c>
      <c r="J40" s="213" t="str">
        <f aca="true" t="array" ref="J40:J40">IF($B40="","",IF(ISBLANK(INDIRECT("'R10.Documentos no web'!D"&amp;SUM(21,17*5,1))),"",INDIRECT("'R10.Documentos no web'!D"&amp;SUM(21,17*5,1))))</f>
        <v/>
      </c>
      <c r="K40" s="213" t="str">
        <f aca="true" t="array" ref="K40:K40">IF($B40="","",IF(ISBLANK(INDIRECT("'R10.Documentos no web'!D"&amp;SUM(21,17*6,1))),"",INDIRECT("'R10.Documentos no web'!D"&amp;SUM(21,17*6,1))))</f>
        <v/>
      </c>
      <c r="L40" s="213" t="str">
        <f aca="true" t="array" ref="L40:L40">IF($B40="","",IF(ISBLANK(INDIRECT("'R10.Documentos no web'!D"&amp;SUM(21,17*7,1))),"",INDIRECT("'R10.Documentos no web'!D"&amp;SUM(21,17*7,1))))</f>
        <v/>
      </c>
      <c r="M40" s="213" t="str">
        <f aca="true" t="array" ref="M40:M40">IF($B40="","",IF(ISBLANK(INDIRECT("'R10.Documentos no web'!D"&amp;SUM(21,17*8,1))),"",INDIRECT("'R10.Documentos no web'!D"&amp;SUM(21,17*8,1))))</f>
        <v/>
      </c>
      <c r="N40" s="213" t="str">
        <f aca="true" t="array" ref="N40:N40">IF($B40="","",IF(ISBLANK(INDIRECT("'R10.Documentos no web'!D"&amp;SUM(21,17*9,1))),"",INDIRECT("'R10.Documentos no web'!D"&amp;SUM(21,17*9,1))))</f>
        <v/>
      </c>
      <c r="O40" s="213" t="str">
        <f aca="true" t="array" ref="O40:O40">IF($B40="","",IF(ISBLANK(INDIRECT("'R10.Documentos no web'!D"&amp;SUM(21,17*10,1))),"",INDIRECT("'R10.Documentos no web'!D"&amp;SUM(21,17*10,1))))</f>
        <v/>
      </c>
      <c r="P40" s="213" t="str">
        <f aca="true" t="array" ref="P40:P40">IF($B40="","",IF(ISBLANK(INDIRECT("'R10.Documentos no web'!D"&amp;SUM(21,17*11,1))),"",INDIRECT("'R10.Documentos no web'!D"&amp;SUM(21,17*11,1))))</f>
        <v/>
      </c>
      <c r="Q40" s="213" t="str">
        <f aca="true" t="array" ref="Q40:Q40">IF($B40="","",IF(ISBLANK(INDIRECT("'R10.Documentos no web'!D"&amp;SUM(21,17*12,1))),"",INDIRECT("'R10.Documentos no web'!D"&amp;SUM(21,17*12,1))))</f>
        <v/>
      </c>
      <c r="R40" s="213" t="str">
        <f aca="true" t="array" ref="R40:R40">IF($B40="","",IF(ISBLANK(INDIRECT("'R10.Documentos no web'!D"&amp;SUM(21,17*13,1))),"",INDIRECT("'R10.Documentos no web'!D"&amp;SUM(21,17*13,1))))</f>
        <v/>
      </c>
      <c r="S40" s="213" t="str">
        <f aca="true" t="array" ref="S40:S40">IF($B40="","",IF(ISBLANK(INDIRECT("'R10.Documentos no web'!D"&amp;SUM(21,17*14,1))),"",INDIRECT("'R10.Documentos no web'!D"&amp;SUM(21,17*14,1))))</f>
        <v/>
      </c>
      <c r="T40" s="213" t="str">
        <f aca="true" t="array" ref="T40:T40">IF($B40="","",IF(ISBLANK(INDIRECT("'R10.Documentos no web'!D"&amp;SUM(21,17*15,1))),"",INDIRECT("'R10.Documentos no web'!D"&amp;SUM(21,17*15,1))))</f>
        <v/>
      </c>
      <c r="U40" s="213" t="str">
        <f aca="true" t="array" ref="U40:U40">IF($B40="","",IF(ISBLANK(INDIRECT("'R10.Documentos no web'!D"&amp;SUM(21,17*16,1))),"",INDIRECT("'R10.Documentos no web'!D"&amp;SUM(21,17*16,1))))</f>
        <v/>
      </c>
      <c r="V40" s="213" t="str">
        <f aca="true" t="array" ref="V40:V40">IF($B40="","",IF(ISBLANK(INDIRECT("'R10.Documentos no web'!D"&amp;SUM(21,17*17,1))),"",INDIRECT("'R10.Documentos no web'!D"&amp;SUM(21,17*17,1))))</f>
        <v/>
      </c>
      <c r="W40" s="213" t="str">
        <f aca="true" t="array" ref="W40:W40">IF($B40="","",IF(ISBLANK(INDIRECT("'R10.Documentos no web'!D"&amp;SUM(21,17*18,1))),"",INDIRECT("'R10.Documentos no web'!D"&amp;SUM(21,17*18,1))))</f>
        <v/>
      </c>
      <c r="X40" s="213" t="str">
        <f aca="true" t="array" ref="X40:X40">IF($B40="","",IF(ISBLANK(INDIRECT("'R10.Documentos no web'!D"&amp;SUM(21,17*19,1))),"",INDIRECT("'R10.Documentos no web'!D"&amp;SUM(21,17*19,1))))</f>
        <v/>
      </c>
      <c r="Y40" s="213" t="str">
        <f aca="true" t="array" ref="Y40:Y40">IF($B40="","",IF(ISBLANK(INDIRECT("'R10.Documentos no web'!D"&amp;SUM(21,17*20,1))),"",INDIRECT("'R10.Documentos no web'!D"&amp;SUM(21,17*20,1))))</f>
        <v/>
      </c>
      <c r="Z40" s="213" t="str">
        <f aca="true" t="array" ref="Z40:Z40">IF($B40="","",IF(ISBLANK(INDIRECT("'R10.Documentos no web'!D"&amp;SUM(21,17*21,1))),"",INDIRECT("'R10.Documentos no web'!D"&amp;SUM(21,17*21,1))))</f>
        <v/>
      </c>
      <c r="AA40" s="213" t="str">
        <f aca="true" t="array" ref="AA40:AA40">IF($B40="","",IF(ISBLANK(INDIRECT("'R10.Documentos no web'!D"&amp;SUM(21,17*22,1))),"",INDIRECT("'R10.Documentos no web'!D"&amp;SUM(21,17*22,1))))</f>
        <v/>
      </c>
      <c r="AB40" s="213" t="str">
        <f aca="true" t="array" ref="AB40:AB40">IF($B40="","",IF(ISBLANK(INDIRECT("'R10.Documentos no web'!D"&amp;SUM(21,17*23,1))),"",INDIRECT("'R10.Documentos no web'!D"&amp;SUM(21,17*23,1))))</f>
        <v/>
      </c>
      <c r="AC40" s="213" t="str">
        <f aca="true" t="array" ref="AC40:AC40">IF($B40="","",IF(ISBLANK(INDIRECT("'R10.Documentos no web'!D"&amp;SUM(21,17*24,1))),"",INDIRECT("'R10.Documentos no web'!D"&amp;SUM(21,17*24,1))))</f>
        <v/>
      </c>
      <c r="AD40" s="213" t="str">
        <f aca="true" t="array" ref="AD40:AD40">IF($B40="","",IF(ISBLANK(INDIRECT("'R10.Documentos no web'!D"&amp;SUM(21,17*25,1))),"",INDIRECT("'R10.Documentos no web'!D"&amp;SUM(21,17*25,1))))</f>
        <v/>
      </c>
      <c r="AE40" s="213" t="str">
        <f aca="true" t="array" ref="AE40:AE40">IF($B40="","",IF(ISBLANK(INDIRECT("'R10.Documentos no web'!D"&amp;SUM(21,17*26,1))),"",INDIRECT("'R10.Documentos no web'!D"&amp;SUM(21,17*26,1))))</f>
        <v/>
      </c>
      <c r="AF40" s="213" t="str">
        <f aca="true" t="array" ref="AF40:AF40">IF($B40="","",IF(ISBLANK(INDIRECT("'R10.Documentos no web'!D"&amp;SUM(21,17*27,1))),"",INDIRECT("'R10.Documentos no web'!D"&amp;SUM(21,17*27,1))))</f>
        <v/>
      </c>
      <c r="AG40" s="213" t="str">
        <f aca="true" t="array" ref="AG40:AG40">IF($B40="","",IF(ISBLANK(INDIRECT("'R10.Documentos no web'!D"&amp;SUM(21,17*28,1))),"",INDIRECT("'R10.Documentos no web'!D"&amp;SUM(21,17*28,1))))</f>
        <v/>
      </c>
      <c r="AH40" s="213" t="str">
        <f aca="true" t="array" ref="AH40:AH40">IF($B40="","",IF(ISBLANK(INDIRECT("'R10.Documentos no web'!D"&amp;SUM(21,17*29,1))),"",INDIRECT("'R10.Documentos no web'!D"&amp;SUM(21,17*29,1))))</f>
        <v/>
      </c>
      <c r="AI40" s="213" t="str">
        <f aca="true" t="array" ref="AI40:AI40">IF($B40="","",IF(ISBLANK(INDIRECT("'R10.Documentos no web'!D"&amp;SUM(21,17*30,1))),"",INDIRECT("'R10.Documentos no web'!D"&amp;SUM(21,17*30,1))))</f>
        <v/>
      </c>
      <c r="AJ40" s="213" t="str">
        <f aca="true" t="array" ref="AJ40:AJ40">IF($B40="","",IF(ISBLANK(INDIRECT("'R10.Documentos no web'!D"&amp;SUM(21,17*31,1))),"",INDIRECT("'R10.Documentos no web'!D"&amp;SUM(21,17*31,1))))</f>
        <v/>
      </c>
      <c r="AK40" s="213" t="str">
        <f aca="true" t="array" ref="AK40:AK40">IF($B40="","",IF(ISBLANK(INDIRECT("'R10.Documentos no web'!D"&amp;SUM(21,17*32,1))),"",INDIRECT("'R10.Documentos no web'!D"&amp;SUM(21,17*32,1))))</f>
        <v/>
      </c>
      <c r="AL40" s="213" t="str">
        <f aca="true" t="array" ref="AL40:AL40">IF($B40="","",IF(ISBLANK(INDIRECT("'R10.Documentos no web'!D"&amp;SUM(21,17*33,1))),"",INDIRECT("'R10.Documentos no web'!D"&amp;SUM(21,17*33,1))))</f>
        <v/>
      </c>
      <c r="AM40" s="213" t="str">
        <f aca="true" t="array" ref="AM40:AM40">IF($B40="","",IF(ISBLANK(INDIRECT("'R10.Documentos no web'!D"&amp;SUM(21,17*34,1))),"",INDIRECT("'R10.Documentos no web'!D"&amp;SUM(21,17*34,1))))</f>
        <v/>
      </c>
      <c r="AN40" s="213" t="str">
        <f aca="true" t="array" ref="AN40:AN40">IF($B40="","",IF(ISBLANK(INDIRECT("'R10.Documentos no web'!D"&amp;SUM(21,17*35,1))),"",INDIRECT("'R10.Documentos no web'!D"&amp;SUM(21,17*35,1))))</f>
        <v/>
      </c>
      <c r="AO40" s="213" t="str">
        <f aca="true" t="array" ref="AO40:AO40">IF($B40="","",IF(ISBLANK(INDIRECT("'R10.Documentos no web'!D"&amp;SUM(21,17*36,1))),"",INDIRECT("'R10.Documentos no web'!D"&amp;SUM(21,17*36,1))))</f>
        <v/>
      </c>
      <c r="AP40" s="213" t="str">
        <f aca="true" t="array" ref="AP40:AP40">IF($B40="","",IF(ISBLANK(INDIRECT("'R10.Documentos no web'!D"&amp;SUM(21,17*37,1))),"",INDIRECT("'R10.Documentos no web'!D"&amp;SUM(21,17*37,1))))</f>
        <v/>
      </c>
      <c r="AQ40" s="213" t="str">
        <f aca="true" t="array" ref="AQ40:AQ40">IF($B40="","",IF(ISBLANK(INDIRECT("'R10.Documentos no web'!D"&amp;SUM(21,17*38,1))),"",INDIRECT("'R10.Documentos no web'!D"&amp;SUM(21,17*38,1))))</f>
        <v/>
      </c>
      <c r="AR40" s="213" t="str">
        <f aca="true" t="array" ref="AR40:AR40">IF($B40="","",IF(ISBLANK(INDIRECT("'R10.Documentos no web'!D"&amp;SUM(21,17*39,1))),"",INDIRECT("'R10.Documentos no web'!D"&amp;SUM(21,17*39,1))))</f>
        <v/>
      </c>
      <c r="AS40" s="213" t="str">
        <f aca="true" t="array" ref="AS40:AS40">IF($B40="","",IF(ISBLANK(INDIRECT("'R10.Documentos no web'!D"&amp;SUM(21,17*40,1))),"",INDIRECT("'R10.Documentos no web'!D"&amp;SUM(21,17*40,1))))</f>
        <v/>
      </c>
      <c r="AT40" s="213" t="str">
        <f aca="true" t="array" ref="AT40:AT40">IF($B40="","",IF(ISBLANK(INDIRECT("'R10.Documentos no web'!D"&amp;SUM(21,17*41,1))),"",INDIRECT("'R10.Documentos no web'!D"&amp;SUM(21,17*41,1))))</f>
        <v/>
      </c>
      <c r="AU40" s="213" t="str">
        <f aca="true" t="array" ref="AU40:AU40">IF($B40="","",IF(ISBLANK(INDIRECT("'R10.Documentos no web'!D"&amp;SUM(21,17*42,1))),"",INDIRECT("'R10.Documentos no web'!D"&amp;SUM(21,17*42,1))))</f>
        <v/>
      </c>
      <c r="AV40" s="213" t="str">
        <f aca="true" t="array" ref="AV40:AV40">IF($B40="","",IF(ISBLANK(INDIRECT("'R10.Documentos no web'!D"&amp;SUM(21,17*43,1))),"",INDIRECT("'R10.Documentos no web'!D"&amp;SUM(21,17*43,1))))</f>
        <v/>
      </c>
      <c r="AW40" s="213" t="str">
        <f aca="true" t="array" ref="AW40:AW40">IF($B40="","",IF(ISBLANK(INDIRECT("'R10.Documentos no web'!D"&amp;SUM(21,17*44,1))),"",INDIRECT("'R10.Documentos no web'!D"&amp;SUM(21,17*44,1))))</f>
        <v/>
      </c>
    </row>
    <row r="41" customFormat="false" ht="20.25" hidden="false" customHeight="true" outlineLevel="0" collapsed="false">
      <c r="B41" s="110" t="str">
        <f aca="false" t="array" ref="B41:B41">IFERROR(INDEX('03.Muestra'!$B$8:$B$17,SMALL(IF("Documento no web"='03.Muestra'!$D$8:$D$17,ROW('03.Muestra'!$B$8:$B$17)-MIN(ROW('03.Muestra'!$D$8:$D$17))+1,""),ROW()-35)),"")</f>
        <v/>
      </c>
      <c r="C41" s="211" t="str">
        <f aca="false" t="array" ref="C41:C41">IFERROR(INDEX('03.Muestra'!$C$8:$C$17,SMALL(IF("Documento no web"='03.Muestra'!$D$8:$D$17,ROW('03.Muestra'!$C$8:$C$17)-MIN(ROW('03.Muestra'!$D$8:$D$17))+1,""),ROW()-35)),"")</f>
        <v/>
      </c>
      <c r="D41" s="212" t="str">
        <f aca="false" t="array" ref="D41:D41">IFERROR(INDEX('03.Muestra'!$F$8:$F$17,SMALL(IF("Documento no web"='03.Muestra'!$D$8:$D$17,ROW('03.Muestra'!$F$8:$F$17)-MIN(ROW('03.Muestra'!$D$8:$D$17))+1,""),ROW()-35)),"")</f>
        <v/>
      </c>
      <c r="E41" s="213" t="str">
        <f aca="true" t="array" ref="E41:E41">IF($B41="","",IF(ISBLANK(INDIRECT("'R10.Documentos no web'!D"&amp;SUM(21,17*0,1))),"",INDIRECT("'R10.Documentos no web'!D"&amp;SUM(21,17*0,1))))</f>
        <v/>
      </c>
      <c r="F41" s="213" t="str">
        <f aca="true" t="array" ref="F41:F41">IF($B41="","",IF(ISBLANK(INDIRECT("'R10.Documentos no web'!D"&amp;SUM(21,17*1,1))),"",INDIRECT("'R10.Documentos no web'!D"&amp;SUM(21,17*1,1))))</f>
        <v/>
      </c>
      <c r="G41" s="213" t="str">
        <f aca="true" t="array" ref="G41:G41">IF($B41="","",IF(ISBLANK(INDIRECT("'R10.Documentos no web'!D"&amp;SUM(21,17*2,1))),"",INDIRECT("'R10.Documentos no web'!D"&amp;SUM(21,17*2,1))))</f>
        <v/>
      </c>
      <c r="H41" s="213" t="str">
        <f aca="true" t="array" ref="H41:H41">IF($B41="","",IF(ISBLANK(INDIRECT("'R10.Documentos no web'!D"&amp;SUM(21,17*3,1))),"",INDIRECT("'R10.Documentos no web'!D"&amp;SUM(21,17*3,1))))</f>
        <v/>
      </c>
      <c r="I41" s="213" t="str">
        <f aca="true" t="array" ref="I41:I41">IF($B41="","",IF(ISBLANK(INDIRECT("'R10.Documentos no web'!D"&amp;SUM(21,17*4,1))),"",INDIRECT("'R10.Documentos no web'!D"&amp;SUM(21,17*4,1))))</f>
        <v/>
      </c>
      <c r="J41" s="213" t="str">
        <f aca="true" t="array" ref="J41:J41">IF($B41="","",IF(ISBLANK(INDIRECT("'R10.Documentos no web'!D"&amp;SUM(21,17*5,1))),"",INDIRECT("'R10.Documentos no web'!D"&amp;SUM(21,17*5,1))))</f>
        <v/>
      </c>
      <c r="K41" s="213" t="str">
        <f aca="true" t="array" ref="K41:K41">IF($B41="","",IF(ISBLANK(INDIRECT("'R10.Documentos no web'!D"&amp;SUM(21,17*6,1))),"",INDIRECT("'R10.Documentos no web'!D"&amp;SUM(21,17*6,1))))</f>
        <v/>
      </c>
      <c r="L41" s="213" t="str">
        <f aca="true" t="array" ref="L41:L41">IF($B41="","",IF(ISBLANK(INDIRECT("'R10.Documentos no web'!D"&amp;SUM(21,17*7,1))),"",INDIRECT("'R10.Documentos no web'!D"&amp;SUM(21,17*7,1))))</f>
        <v/>
      </c>
      <c r="M41" s="213" t="str">
        <f aca="true" t="array" ref="M41:M41">IF($B41="","",IF(ISBLANK(INDIRECT("'R10.Documentos no web'!D"&amp;SUM(21,17*8,1))),"",INDIRECT("'R10.Documentos no web'!D"&amp;SUM(21,17*8,1))))</f>
        <v/>
      </c>
      <c r="N41" s="213" t="str">
        <f aca="true" t="array" ref="N41:N41">IF($B41="","",IF(ISBLANK(INDIRECT("'R10.Documentos no web'!D"&amp;SUM(21,17*9,1))),"",INDIRECT("'R10.Documentos no web'!D"&amp;SUM(21,17*9,1))))</f>
        <v/>
      </c>
      <c r="O41" s="213" t="str">
        <f aca="true" t="array" ref="O41:O41">IF($B41="","",IF(ISBLANK(INDIRECT("'R10.Documentos no web'!D"&amp;SUM(21,17*10,1))),"",INDIRECT("'R10.Documentos no web'!D"&amp;SUM(21,17*10,1))))</f>
        <v/>
      </c>
      <c r="P41" s="213" t="str">
        <f aca="true" t="array" ref="P41:P41">IF($B41="","",IF(ISBLANK(INDIRECT("'R10.Documentos no web'!D"&amp;SUM(21,17*11,1))),"",INDIRECT("'R10.Documentos no web'!D"&amp;SUM(21,17*11,1))))</f>
        <v/>
      </c>
      <c r="Q41" s="213" t="str">
        <f aca="true" t="array" ref="Q41:Q41">IF($B41="","",IF(ISBLANK(INDIRECT("'R10.Documentos no web'!D"&amp;SUM(21,17*12,1))),"",INDIRECT("'R10.Documentos no web'!D"&amp;SUM(21,17*12,1))))</f>
        <v/>
      </c>
      <c r="R41" s="213" t="str">
        <f aca="true" t="array" ref="R41:R41">IF($B41="","",IF(ISBLANK(INDIRECT("'R10.Documentos no web'!D"&amp;SUM(21,17*13,1))),"",INDIRECT("'R10.Documentos no web'!D"&amp;SUM(21,17*13,1))))</f>
        <v/>
      </c>
      <c r="S41" s="213" t="str">
        <f aca="true" t="array" ref="S41:S41">IF($B41="","",IF(ISBLANK(INDIRECT("'R10.Documentos no web'!D"&amp;SUM(21,17*14,1))),"",INDIRECT("'R10.Documentos no web'!D"&amp;SUM(21,17*14,1))))</f>
        <v/>
      </c>
      <c r="T41" s="213" t="str">
        <f aca="true" t="array" ref="T41:T41">IF($B41="","",IF(ISBLANK(INDIRECT("'R10.Documentos no web'!D"&amp;SUM(21,17*15,1))),"",INDIRECT("'R10.Documentos no web'!D"&amp;SUM(21,17*15,1))))</f>
        <v/>
      </c>
      <c r="U41" s="213" t="str">
        <f aca="true" t="array" ref="U41:U41">IF($B41="","",IF(ISBLANK(INDIRECT("'R10.Documentos no web'!D"&amp;SUM(21,17*16,1))),"",INDIRECT("'R10.Documentos no web'!D"&amp;SUM(21,17*16,1))))</f>
        <v/>
      </c>
      <c r="V41" s="213" t="str">
        <f aca="true" t="array" ref="V41:V41">IF($B41="","",IF(ISBLANK(INDIRECT("'R10.Documentos no web'!D"&amp;SUM(21,17*17,1))),"",INDIRECT("'R10.Documentos no web'!D"&amp;SUM(21,17*17,1))))</f>
        <v/>
      </c>
      <c r="W41" s="213" t="str">
        <f aca="true" t="array" ref="W41:W41">IF($B41="","",IF(ISBLANK(INDIRECT("'R10.Documentos no web'!D"&amp;SUM(21,17*18,1))),"",INDIRECT("'R10.Documentos no web'!D"&amp;SUM(21,17*18,1))))</f>
        <v/>
      </c>
      <c r="X41" s="213" t="str">
        <f aca="true" t="array" ref="X41:X41">IF($B41="","",IF(ISBLANK(INDIRECT("'R10.Documentos no web'!D"&amp;SUM(21,17*19,1))),"",INDIRECT("'R10.Documentos no web'!D"&amp;SUM(21,17*19,1))))</f>
        <v/>
      </c>
      <c r="Y41" s="213" t="str">
        <f aca="true" t="array" ref="Y41:Y41">IF($B41="","",IF(ISBLANK(INDIRECT("'R10.Documentos no web'!D"&amp;SUM(21,17*20,1))),"",INDIRECT("'R10.Documentos no web'!D"&amp;SUM(21,17*20,1))))</f>
        <v/>
      </c>
      <c r="Z41" s="213" t="str">
        <f aca="true" t="array" ref="Z41:Z41">IF($B41="","",IF(ISBLANK(INDIRECT("'R10.Documentos no web'!D"&amp;SUM(21,17*21,1))),"",INDIRECT("'R10.Documentos no web'!D"&amp;SUM(21,17*21,1))))</f>
        <v/>
      </c>
      <c r="AA41" s="213" t="str">
        <f aca="true" t="array" ref="AA41:AA41">IF($B41="","",IF(ISBLANK(INDIRECT("'R10.Documentos no web'!D"&amp;SUM(21,17*22,1))),"",INDIRECT("'R10.Documentos no web'!D"&amp;SUM(21,17*22,1))))</f>
        <v/>
      </c>
      <c r="AB41" s="213" t="str">
        <f aca="true" t="array" ref="AB41:AB41">IF($B41="","",IF(ISBLANK(INDIRECT("'R10.Documentos no web'!D"&amp;SUM(21,17*23,1))),"",INDIRECT("'R10.Documentos no web'!D"&amp;SUM(21,17*23,1))))</f>
        <v/>
      </c>
      <c r="AC41" s="213" t="str">
        <f aca="true" t="array" ref="AC41:AC41">IF($B41="","",IF(ISBLANK(INDIRECT("'R10.Documentos no web'!D"&amp;SUM(21,17*24,1))),"",INDIRECT("'R10.Documentos no web'!D"&amp;SUM(21,17*24,1))))</f>
        <v/>
      </c>
      <c r="AD41" s="213" t="str">
        <f aca="true" t="array" ref="AD41:AD41">IF($B41="","",IF(ISBLANK(INDIRECT("'R10.Documentos no web'!D"&amp;SUM(21,17*25,1))),"",INDIRECT("'R10.Documentos no web'!D"&amp;SUM(21,17*25,1))))</f>
        <v/>
      </c>
      <c r="AE41" s="213" t="str">
        <f aca="true" t="array" ref="AE41:AE41">IF($B41="","",IF(ISBLANK(INDIRECT("'R10.Documentos no web'!D"&amp;SUM(21,17*26,1))),"",INDIRECT("'R10.Documentos no web'!D"&amp;SUM(21,17*26,1))))</f>
        <v/>
      </c>
      <c r="AF41" s="213" t="str">
        <f aca="true" t="array" ref="AF41:AF41">IF($B41="","",IF(ISBLANK(INDIRECT("'R10.Documentos no web'!D"&amp;SUM(21,17*27,1))),"",INDIRECT("'R10.Documentos no web'!D"&amp;SUM(21,17*27,1))))</f>
        <v/>
      </c>
      <c r="AG41" s="213" t="str">
        <f aca="true" t="array" ref="AG41:AG41">IF($B41="","",IF(ISBLANK(INDIRECT("'R10.Documentos no web'!D"&amp;SUM(21,17*28,1))),"",INDIRECT("'R10.Documentos no web'!D"&amp;SUM(21,17*28,1))))</f>
        <v/>
      </c>
      <c r="AH41" s="213" t="str">
        <f aca="true" t="array" ref="AH41:AH41">IF($B41="","",IF(ISBLANK(INDIRECT("'R10.Documentos no web'!D"&amp;SUM(21,17*29,1))),"",INDIRECT("'R10.Documentos no web'!D"&amp;SUM(21,17*29,1))))</f>
        <v/>
      </c>
      <c r="AI41" s="213" t="str">
        <f aca="true" t="array" ref="AI41:AI41">IF($B41="","",IF(ISBLANK(INDIRECT("'R10.Documentos no web'!D"&amp;SUM(21,17*30,1))),"",INDIRECT("'R10.Documentos no web'!D"&amp;SUM(21,17*30,1))))</f>
        <v/>
      </c>
      <c r="AJ41" s="213" t="str">
        <f aca="true" t="array" ref="AJ41:AJ41">IF($B41="","",IF(ISBLANK(INDIRECT("'R10.Documentos no web'!D"&amp;SUM(21,17*31,1))),"",INDIRECT("'R10.Documentos no web'!D"&amp;SUM(21,17*31,1))))</f>
        <v/>
      </c>
      <c r="AK41" s="213" t="str">
        <f aca="true" t="array" ref="AK41:AK41">IF($B41="","",IF(ISBLANK(INDIRECT("'R10.Documentos no web'!D"&amp;SUM(21,17*32,1))),"",INDIRECT("'R10.Documentos no web'!D"&amp;SUM(21,17*32,1))))</f>
        <v/>
      </c>
      <c r="AL41" s="213" t="str">
        <f aca="true" t="array" ref="AL41:AL41">IF($B41="","",IF(ISBLANK(INDIRECT("'R10.Documentos no web'!D"&amp;SUM(21,17*33,1))),"",INDIRECT("'R10.Documentos no web'!D"&amp;SUM(21,17*33,1))))</f>
        <v/>
      </c>
      <c r="AM41" s="213" t="str">
        <f aca="true" t="array" ref="AM41:AM41">IF($B41="","",IF(ISBLANK(INDIRECT("'R10.Documentos no web'!D"&amp;SUM(21,17*34,1))),"",INDIRECT("'R10.Documentos no web'!D"&amp;SUM(21,17*34,1))))</f>
        <v/>
      </c>
      <c r="AN41" s="213" t="str">
        <f aca="true" t="array" ref="AN41:AN41">IF($B41="","",IF(ISBLANK(INDIRECT("'R10.Documentos no web'!D"&amp;SUM(21,17*35,1))),"",INDIRECT("'R10.Documentos no web'!D"&amp;SUM(21,17*35,1))))</f>
        <v/>
      </c>
      <c r="AO41" s="213" t="str">
        <f aca="true" t="array" ref="AO41:AO41">IF($B41="","",IF(ISBLANK(INDIRECT("'R10.Documentos no web'!D"&amp;SUM(21,17*36,1))),"",INDIRECT("'R10.Documentos no web'!D"&amp;SUM(21,17*36,1))))</f>
        <v/>
      </c>
      <c r="AP41" s="213" t="str">
        <f aca="true" t="array" ref="AP41:AP41">IF($B41="","",IF(ISBLANK(INDIRECT("'R10.Documentos no web'!D"&amp;SUM(21,17*37,1))),"",INDIRECT("'R10.Documentos no web'!D"&amp;SUM(21,17*37,1))))</f>
        <v/>
      </c>
      <c r="AQ41" s="213" t="str">
        <f aca="true" t="array" ref="AQ41:AQ41">IF($B41="","",IF(ISBLANK(INDIRECT("'R10.Documentos no web'!D"&amp;SUM(21,17*38,1))),"",INDIRECT("'R10.Documentos no web'!D"&amp;SUM(21,17*38,1))))</f>
        <v/>
      </c>
      <c r="AR41" s="213" t="str">
        <f aca="true" t="array" ref="AR41:AR41">IF($B41="","",IF(ISBLANK(INDIRECT("'R10.Documentos no web'!D"&amp;SUM(21,17*39,1))),"",INDIRECT("'R10.Documentos no web'!D"&amp;SUM(21,17*39,1))))</f>
        <v/>
      </c>
      <c r="AS41" s="213" t="str">
        <f aca="true" t="array" ref="AS41:AS41">IF($B41="","",IF(ISBLANK(INDIRECT("'R10.Documentos no web'!D"&amp;SUM(21,17*40,1))),"",INDIRECT("'R10.Documentos no web'!D"&amp;SUM(21,17*40,1))))</f>
        <v/>
      </c>
      <c r="AT41" s="213" t="str">
        <f aca="true" t="array" ref="AT41:AT41">IF($B41="","",IF(ISBLANK(INDIRECT("'R10.Documentos no web'!D"&amp;SUM(21,17*41,1))),"",INDIRECT("'R10.Documentos no web'!D"&amp;SUM(21,17*41,1))))</f>
        <v/>
      </c>
      <c r="AU41" s="213" t="str">
        <f aca="true" t="array" ref="AU41:AU41">IF($B41="","",IF(ISBLANK(INDIRECT("'R10.Documentos no web'!D"&amp;SUM(21,17*42,1))),"",INDIRECT("'R10.Documentos no web'!D"&amp;SUM(21,17*42,1))))</f>
        <v/>
      </c>
      <c r="AV41" s="213" t="str">
        <f aca="true" t="array" ref="AV41:AV41">IF($B41="","",IF(ISBLANK(INDIRECT("'R10.Documentos no web'!D"&amp;SUM(21,17*43,1))),"",INDIRECT("'R10.Documentos no web'!D"&amp;SUM(21,17*43,1))))</f>
        <v/>
      </c>
      <c r="AW41" s="213" t="str">
        <f aca="true" t="array" ref="AW41:AW41">IF($B41="","",IF(ISBLANK(INDIRECT("'R10.Documentos no web'!D"&amp;SUM(21,17*44,1))),"",INDIRECT("'R10.Documentos no web'!D"&amp;SUM(21,17*44,1))))</f>
        <v/>
      </c>
    </row>
    <row r="42" customFormat="false" ht="20.25" hidden="false" customHeight="true" outlineLevel="0" collapsed="false">
      <c r="B42" s="110" t="str">
        <f aca="false" t="array" ref="B42:B42">IFERROR(INDEX('03.Muestra'!$B$8:$B$17,SMALL(IF("Documento no web"='03.Muestra'!$D$8:$D$17,ROW('03.Muestra'!$B$8:$B$17)-MIN(ROW('03.Muestra'!$D$8:$D$17))+1,""),ROW()-35)),"")</f>
        <v/>
      </c>
      <c r="C42" s="211" t="str">
        <f aca="false" t="array" ref="C42:C42">IFERROR(INDEX('03.Muestra'!$C$8:$C$17,SMALL(IF("Documento no web"='03.Muestra'!$D$8:$D$17,ROW('03.Muestra'!$C$8:$C$17)-MIN(ROW('03.Muestra'!$D$8:$D$17))+1,""),ROW()-35)),"")</f>
        <v/>
      </c>
      <c r="D42" s="212" t="str">
        <f aca="false" t="array" ref="D42:D42">IFERROR(INDEX('03.Muestra'!$F$8:$F$17,SMALL(IF("Documento no web"='03.Muestra'!$D$8:$D$17,ROW('03.Muestra'!$F$8:$F$17)-MIN(ROW('03.Muestra'!$D$8:$D$17))+1,""),ROW()-35)),"")</f>
        <v/>
      </c>
      <c r="E42" s="213" t="str">
        <f aca="true" t="array" ref="E42:E42">IF($B42="","",IF(ISBLANK(INDIRECT("'R10.Documentos no web'!D"&amp;SUM(21,17*0,1))),"",INDIRECT("'R10.Documentos no web'!D"&amp;SUM(21,17*0,1))))</f>
        <v/>
      </c>
      <c r="F42" s="213" t="str">
        <f aca="true" t="array" ref="F42:F42">IF($B42="","",IF(ISBLANK(INDIRECT("'R10.Documentos no web'!D"&amp;SUM(21,17*1,1))),"",INDIRECT("'R10.Documentos no web'!D"&amp;SUM(21,17*1,1))))</f>
        <v/>
      </c>
      <c r="G42" s="213" t="str">
        <f aca="true" t="array" ref="G42:G42">IF($B42="","",IF(ISBLANK(INDIRECT("'R10.Documentos no web'!D"&amp;SUM(21,17*2,1))),"",INDIRECT("'R10.Documentos no web'!D"&amp;SUM(21,17*2,1))))</f>
        <v/>
      </c>
      <c r="H42" s="213" t="str">
        <f aca="true" t="array" ref="H42:H42">IF($B42="","",IF(ISBLANK(INDIRECT("'R10.Documentos no web'!D"&amp;SUM(21,17*3,1))),"",INDIRECT("'R10.Documentos no web'!D"&amp;SUM(21,17*3,1))))</f>
        <v/>
      </c>
      <c r="I42" s="213" t="str">
        <f aca="true" t="array" ref="I42:I42">IF($B42="","",IF(ISBLANK(INDIRECT("'R10.Documentos no web'!D"&amp;SUM(21,17*4,1))),"",INDIRECT("'R10.Documentos no web'!D"&amp;SUM(21,17*4,1))))</f>
        <v/>
      </c>
      <c r="J42" s="213" t="str">
        <f aca="true" t="array" ref="J42:J42">IF($B42="","",IF(ISBLANK(INDIRECT("'R10.Documentos no web'!D"&amp;SUM(21,17*5,1))),"",INDIRECT("'R10.Documentos no web'!D"&amp;SUM(21,17*5,1))))</f>
        <v/>
      </c>
      <c r="K42" s="213" t="str">
        <f aca="true" t="array" ref="K42:K42">IF($B42="","",IF(ISBLANK(INDIRECT("'R10.Documentos no web'!D"&amp;SUM(21,17*6,1))),"",INDIRECT("'R10.Documentos no web'!D"&amp;SUM(21,17*6,1))))</f>
        <v/>
      </c>
      <c r="L42" s="213" t="str">
        <f aca="true" t="array" ref="L42:L42">IF($B42="","",IF(ISBLANK(INDIRECT("'R10.Documentos no web'!D"&amp;SUM(21,17*7,1))),"",INDIRECT("'R10.Documentos no web'!D"&amp;SUM(21,17*7,1))))</f>
        <v/>
      </c>
      <c r="M42" s="213" t="str">
        <f aca="true" t="array" ref="M42:M42">IF($B42="","",IF(ISBLANK(INDIRECT("'R10.Documentos no web'!D"&amp;SUM(21,17*8,1))),"",INDIRECT("'R10.Documentos no web'!D"&amp;SUM(21,17*8,1))))</f>
        <v/>
      </c>
      <c r="N42" s="213" t="str">
        <f aca="true" t="array" ref="N42:N42">IF($B42="","",IF(ISBLANK(INDIRECT("'R10.Documentos no web'!D"&amp;SUM(21,17*9,1))),"",INDIRECT("'R10.Documentos no web'!D"&amp;SUM(21,17*9,1))))</f>
        <v/>
      </c>
      <c r="O42" s="213" t="str">
        <f aca="true" t="array" ref="O42:O42">IF($B42="","",IF(ISBLANK(INDIRECT("'R10.Documentos no web'!D"&amp;SUM(21,17*10,1))),"",INDIRECT("'R10.Documentos no web'!D"&amp;SUM(21,17*10,1))))</f>
        <v/>
      </c>
      <c r="P42" s="213" t="str">
        <f aca="true" t="array" ref="P42:P42">IF($B42="","",IF(ISBLANK(INDIRECT("'R10.Documentos no web'!D"&amp;SUM(21,17*11,1))),"",INDIRECT("'R10.Documentos no web'!D"&amp;SUM(21,17*11,1))))</f>
        <v/>
      </c>
      <c r="Q42" s="213" t="str">
        <f aca="true" t="array" ref="Q42:Q42">IF($B42="","",IF(ISBLANK(INDIRECT("'R10.Documentos no web'!D"&amp;SUM(21,17*12,1))),"",INDIRECT("'R10.Documentos no web'!D"&amp;SUM(21,17*12,1))))</f>
        <v/>
      </c>
      <c r="R42" s="213" t="str">
        <f aca="true" t="array" ref="R42:R42">IF($B42="","",IF(ISBLANK(INDIRECT("'R10.Documentos no web'!D"&amp;SUM(21,17*13,1))),"",INDIRECT("'R10.Documentos no web'!D"&amp;SUM(21,17*13,1))))</f>
        <v/>
      </c>
      <c r="S42" s="213" t="str">
        <f aca="true" t="array" ref="S42:S42">IF($B42="","",IF(ISBLANK(INDIRECT("'R10.Documentos no web'!D"&amp;SUM(21,17*14,1))),"",INDIRECT("'R10.Documentos no web'!D"&amp;SUM(21,17*14,1))))</f>
        <v/>
      </c>
      <c r="T42" s="213" t="str">
        <f aca="true" t="array" ref="T42:T42">IF($B42="","",IF(ISBLANK(INDIRECT("'R10.Documentos no web'!D"&amp;SUM(21,17*15,1))),"",INDIRECT("'R10.Documentos no web'!D"&amp;SUM(21,17*15,1))))</f>
        <v/>
      </c>
      <c r="U42" s="213" t="str">
        <f aca="true" t="array" ref="U42:U42">IF($B42="","",IF(ISBLANK(INDIRECT("'R10.Documentos no web'!D"&amp;SUM(21,17*16,1))),"",INDIRECT("'R10.Documentos no web'!D"&amp;SUM(21,17*16,1))))</f>
        <v/>
      </c>
      <c r="V42" s="213" t="str">
        <f aca="true" t="array" ref="V42:V42">IF($B42="","",IF(ISBLANK(INDIRECT("'R10.Documentos no web'!D"&amp;SUM(21,17*17,1))),"",INDIRECT("'R10.Documentos no web'!D"&amp;SUM(21,17*17,1))))</f>
        <v/>
      </c>
      <c r="W42" s="213" t="str">
        <f aca="true" t="array" ref="W42:W42">IF($B42="","",IF(ISBLANK(INDIRECT("'R10.Documentos no web'!D"&amp;SUM(21,17*18,1))),"",INDIRECT("'R10.Documentos no web'!D"&amp;SUM(21,17*18,1))))</f>
        <v/>
      </c>
      <c r="X42" s="213" t="str">
        <f aca="true" t="array" ref="X42:X42">IF($B42="","",IF(ISBLANK(INDIRECT("'R10.Documentos no web'!D"&amp;SUM(21,17*19,1))),"",INDIRECT("'R10.Documentos no web'!D"&amp;SUM(21,17*19,1))))</f>
        <v/>
      </c>
      <c r="Y42" s="213" t="str">
        <f aca="true" t="array" ref="Y42:Y42">IF($B42="","",IF(ISBLANK(INDIRECT("'R10.Documentos no web'!D"&amp;SUM(21,17*20,1))),"",INDIRECT("'R10.Documentos no web'!D"&amp;SUM(21,17*20,1))))</f>
        <v/>
      </c>
      <c r="Z42" s="213" t="str">
        <f aca="true" t="array" ref="Z42:Z42">IF($B42="","",IF(ISBLANK(INDIRECT("'R10.Documentos no web'!D"&amp;SUM(21,17*21,1))),"",INDIRECT("'R10.Documentos no web'!D"&amp;SUM(21,17*21,1))))</f>
        <v/>
      </c>
      <c r="AA42" s="213" t="str">
        <f aca="true" t="array" ref="AA42:AA42">IF($B42="","",IF(ISBLANK(INDIRECT("'R10.Documentos no web'!D"&amp;SUM(21,17*22,1))),"",INDIRECT("'R10.Documentos no web'!D"&amp;SUM(21,17*22,1))))</f>
        <v/>
      </c>
      <c r="AB42" s="213" t="str">
        <f aca="true" t="array" ref="AB42:AB42">IF($B42="","",IF(ISBLANK(INDIRECT("'R10.Documentos no web'!D"&amp;SUM(21,17*23,1))),"",INDIRECT("'R10.Documentos no web'!D"&amp;SUM(21,17*23,1))))</f>
        <v/>
      </c>
      <c r="AC42" s="213" t="str">
        <f aca="true" t="array" ref="AC42:AC42">IF($B42="","",IF(ISBLANK(INDIRECT("'R10.Documentos no web'!D"&amp;SUM(21,17*24,1))),"",INDIRECT("'R10.Documentos no web'!D"&amp;SUM(21,17*24,1))))</f>
        <v/>
      </c>
      <c r="AD42" s="213" t="str">
        <f aca="true" t="array" ref="AD42:AD42">IF($B42="","",IF(ISBLANK(INDIRECT("'R10.Documentos no web'!D"&amp;SUM(21,17*25,1))),"",INDIRECT("'R10.Documentos no web'!D"&amp;SUM(21,17*25,1))))</f>
        <v/>
      </c>
      <c r="AE42" s="213" t="str">
        <f aca="true" t="array" ref="AE42:AE42">IF($B42="","",IF(ISBLANK(INDIRECT("'R10.Documentos no web'!D"&amp;SUM(21,17*26,1))),"",INDIRECT("'R10.Documentos no web'!D"&amp;SUM(21,17*26,1))))</f>
        <v/>
      </c>
      <c r="AF42" s="213" t="str">
        <f aca="true" t="array" ref="AF42:AF42">IF($B42="","",IF(ISBLANK(INDIRECT("'R10.Documentos no web'!D"&amp;SUM(21,17*27,1))),"",INDIRECT("'R10.Documentos no web'!D"&amp;SUM(21,17*27,1))))</f>
        <v/>
      </c>
      <c r="AG42" s="213" t="str">
        <f aca="true" t="array" ref="AG42:AG42">IF($B42="","",IF(ISBLANK(INDIRECT("'R10.Documentos no web'!D"&amp;SUM(21,17*28,1))),"",INDIRECT("'R10.Documentos no web'!D"&amp;SUM(21,17*28,1))))</f>
        <v/>
      </c>
      <c r="AH42" s="213" t="str">
        <f aca="true" t="array" ref="AH42:AH42">IF($B42="","",IF(ISBLANK(INDIRECT("'R10.Documentos no web'!D"&amp;SUM(21,17*29,1))),"",INDIRECT("'R10.Documentos no web'!D"&amp;SUM(21,17*29,1))))</f>
        <v/>
      </c>
      <c r="AI42" s="213" t="str">
        <f aca="true" t="array" ref="AI42:AI42">IF($B42="","",IF(ISBLANK(INDIRECT("'R10.Documentos no web'!D"&amp;SUM(21,17*30,1))),"",INDIRECT("'R10.Documentos no web'!D"&amp;SUM(21,17*30,1))))</f>
        <v/>
      </c>
      <c r="AJ42" s="213" t="str">
        <f aca="true" t="array" ref="AJ42:AJ42">IF($B42="","",IF(ISBLANK(INDIRECT("'R10.Documentos no web'!D"&amp;SUM(21,17*31,1))),"",INDIRECT("'R10.Documentos no web'!D"&amp;SUM(21,17*31,1))))</f>
        <v/>
      </c>
      <c r="AK42" s="213" t="str">
        <f aca="true" t="array" ref="AK42:AK42">IF($B42="","",IF(ISBLANK(INDIRECT("'R10.Documentos no web'!D"&amp;SUM(21,17*32,1))),"",INDIRECT("'R10.Documentos no web'!D"&amp;SUM(21,17*32,1))))</f>
        <v/>
      </c>
      <c r="AL42" s="213" t="str">
        <f aca="true" t="array" ref="AL42:AL42">IF($B42="","",IF(ISBLANK(INDIRECT("'R10.Documentos no web'!D"&amp;SUM(21,17*33,1))),"",INDIRECT("'R10.Documentos no web'!D"&amp;SUM(21,17*33,1))))</f>
        <v/>
      </c>
      <c r="AM42" s="213" t="str">
        <f aca="true" t="array" ref="AM42:AM42">IF($B42="","",IF(ISBLANK(INDIRECT("'R10.Documentos no web'!D"&amp;SUM(21,17*34,1))),"",INDIRECT("'R10.Documentos no web'!D"&amp;SUM(21,17*34,1))))</f>
        <v/>
      </c>
      <c r="AN42" s="213" t="str">
        <f aca="true" t="array" ref="AN42:AN42">IF($B42="","",IF(ISBLANK(INDIRECT("'R10.Documentos no web'!D"&amp;SUM(21,17*35,1))),"",INDIRECT("'R10.Documentos no web'!D"&amp;SUM(21,17*35,1))))</f>
        <v/>
      </c>
      <c r="AO42" s="213" t="str">
        <f aca="true" t="array" ref="AO42:AO42">IF($B42="","",IF(ISBLANK(INDIRECT("'R10.Documentos no web'!D"&amp;SUM(21,17*36,1))),"",INDIRECT("'R10.Documentos no web'!D"&amp;SUM(21,17*36,1))))</f>
        <v/>
      </c>
      <c r="AP42" s="213" t="str">
        <f aca="true" t="array" ref="AP42:AP42">IF($B42="","",IF(ISBLANK(INDIRECT("'R10.Documentos no web'!D"&amp;SUM(21,17*37,1))),"",INDIRECT("'R10.Documentos no web'!D"&amp;SUM(21,17*37,1))))</f>
        <v/>
      </c>
      <c r="AQ42" s="213" t="str">
        <f aca="true" t="array" ref="AQ42:AQ42">IF($B42="","",IF(ISBLANK(INDIRECT("'R10.Documentos no web'!D"&amp;SUM(21,17*38,1))),"",INDIRECT("'R10.Documentos no web'!D"&amp;SUM(21,17*38,1))))</f>
        <v/>
      </c>
      <c r="AR42" s="213" t="str">
        <f aca="true" t="array" ref="AR42:AR42">IF($B42="","",IF(ISBLANK(INDIRECT("'R10.Documentos no web'!D"&amp;SUM(21,17*39,1))),"",INDIRECT("'R10.Documentos no web'!D"&amp;SUM(21,17*39,1))))</f>
        <v/>
      </c>
      <c r="AS42" s="213" t="str">
        <f aca="true" t="array" ref="AS42:AS42">IF($B42="","",IF(ISBLANK(INDIRECT("'R10.Documentos no web'!D"&amp;SUM(21,17*40,1))),"",INDIRECT("'R10.Documentos no web'!D"&amp;SUM(21,17*40,1))))</f>
        <v/>
      </c>
      <c r="AT42" s="213" t="str">
        <f aca="true" t="array" ref="AT42:AT42">IF($B42="","",IF(ISBLANK(INDIRECT("'R10.Documentos no web'!D"&amp;SUM(21,17*41,1))),"",INDIRECT("'R10.Documentos no web'!D"&amp;SUM(21,17*41,1))))</f>
        <v/>
      </c>
      <c r="AU42" s="213" t="str">
        <f aca="true" t="array" ref="AU42:AU42">IF($B42="","",IF(ISBLANK(INDIRECT("'R10.Documentos no web'!D"&amp;SUM(21,17*42,1))),"",INDIRECT("'R10.Documentos no web'!D"&amp;SUM(21,17*42,1))))</f>
        <v/>
      </c>
      <c r="AV42" s="213" t="str">
        <f aca="true" t="array" ref="AV42:AV42">IF($B42="","",IF(ISBLANK(INDIRECT("'R10.Documentos no web'!D"&amp;SUM(21,17*43,1))),"",INDIRECT("'R10.Documentos no web'!D"&amp;SUM(21,17*43,1))))</f>
        <v/>
      </c>
      <c r="AW42" s="213" t="str">
        <f aca="true" t="array" ref="AW42:AW42">IF($B42="","",IF(ISBLANK(INDIRECT("'R10.Documentos no web'!D"&amp;SUM(21,17*44,1))),"",INDIRECT("'R10.Documentos no web'!D"&amp;SUM(21,17*44,1))))</f>
        <v/>
      </c>
    </row>
    <row r="43" customFormat="false" ht="20.25" hidden="false" customHeight="true" outlineLevel="0" collapsed="false">
      <c r="B43" s="110" t="str">
        <f aca="false" t="array" ref="B43:B43">IFERROR(INDEX('03.Muestra'!$B$8:$B$17,SMALL(IF("Documento no web"='03.Muestra'!$D$8:$D$17,ROW('03.Muestra'!$B$8:$B$17)-MIN(ROW('03.Muestra'!$D$8:$D$17))+1,""),ROW()-35)),"")</f>
        <v/>
      </c>
      <c r="C43" s="211" t="str">
        <f aca="false" t="array" ref="C43:C43">IFERROR(INDEX('03.Muestra'!$C$8:$C$17,SMALL(IF("Documento no web"='03.Muestra'!$D$8:$D$17,ROW('03.Muestra'!$C$8:$C$17)-MIN(ROW('03.Muestra'!$D$8:$D$17))+1,""),ROW()-35)),"")</f>
        <v/>
      </c>
      <c r="D43" s="212" t="str">
        <f aca="false" t="array" ref="D43:D43">IFERROR(INDEX('03.Muestra'!$F$8:$F$17,SMALL(IF("Documento no web"='03.Muestra'!$D$8:$D$17,ROW('03.Muestra'!$F$8:$F$17)-MIN(ROW('03.Muestra'!$D$8:$D$17))+1,""),ROW()-35)),"")</f>
        <v/>
      </c>
      <c r="E43" s="213" t="str">
        <f aca="true" t="array" ref="E43:E43">IF($B43="","",IF(ISBLANK(INDIRECT("'R10.Documentos no web'!D"&amp;SUM(21,17*0,1))),"",INDIRECT("'R10.Documentos no web'!D"&amp;SUM(21,17*0,1))))</f>
        <v/>
      </c>
      <c r="F43" s="213" t="str">
        <f aca="true" t="array" ref="F43:F43">IF($B43="","",IF(ISBLANK(INDIRECT("'R10.Documentos no web'!D"&amp;SUM(21,17*1,1))),"",INDIRECT("'R10.Documentos no web'!D"&amp;SUM(21,17*1,1))))</f>
        <v/>
      </c>
      <c r="G43" s="213" t="str">
        <f aca="true" t="array" ref="G43:G43">IF($B43="","",IF(ISBLANK(INDIRECT("'R10.Documentos no web'!D"&amp;SUM(21,17*2,1))),"",INDIRECT("'R10.Documentos no web'!D"&amp;SUM(21,17*2,1))))</f>
        <v/>
      </c>
      <c r="H43" s="213" t="str">
        <f aca="true" t="array" ref="H43:H43">IF($B43="","",IF(ISBLANK(INDIRECT("'R10.Documentos no web'!D"&amp;SUM(21,17*3,1))),"",INDIRECT("'R10.Documentos no web'!D"&amp;SUM(21,17*3,1))))</f>
        <v/>
      </c>
      <c r="I43" s="213" t="str">
        <f aca="true" t="array" ref="I43:I43">IF($B43="","",IF(ISBLANK(INDIRECT("'R10.Documentos no web'!D"&amp;SUM(21,17*4,1))),"",INDIRECT("'R10.Documentos no web'!D"&amp;SUM(21,17*4,1))))</f>
        <v/>
      </c>
      <c r="J43" s="213" t="str">
        <f aca="true" t="array" ref="J43:J43">IF($B43="","",IF(ISBLANK(INDIRECT("'R10.Documentos no web'!D"&amp;SUM(21,17*5,1))),"",INDIRECT("'R10.Documentos no web'!D"&amp;SUM(21,17*5,1))))</f>
        <v/>
      </c>
      <c r="K43" s="213" t="str">
        <f aca="true" t="array" ref="K43:K43">IF($B43="","",IF(ISBLANK(INDIRECT("'R10.Documentos no web'!D"&amp;SUM(21,17*6,1))),"",INDIRECT("'R10.Documentos no web'!D"&amp;SUM(21,17*6,1))))</f>
        <v/>
      </c>
      <c r="L43" s="213" t="str">
        <f aca="true" t="array" ref="L43:L43">IF($B43="","",IF(ISBLANK(INDIRECT("'R10.Documentos no web'!D"&amp;SUM(21,17*7,1))),"",INDIRECT("'R10.Documentos no web'!D"&amp;SUM(21,17*7,1))))</f>
        <v/>
      </c>
      <c r="M43" s="213" t="str">
        <f aca="true" t="array" ref="M43:M43">IF($B43="","",IF(ISBLANK(INDIRECT("'R10.Documentos no web'!D"&amp;SUM(21,17*8,1))),"",INDIRECT("'R10.Documentos no web'!D"&amp;SUM(21,17*8,1))))</f>
        <v/>
      </c>
      <c r="N43" s="213" t="str">
        <f aca="true" t="array" ref="N43:N43">IF($B43="","",IF(ISBLANK(INDIRECT("'R10.Documentos no web'!D"&amp;SUM(21,17*9,1))),"",INDIRECT("'R10.Documentos no web'!D"&amp;SUM(21,17*9,1))))</f>
        <v/>
      </c>
      <c r="O43" s="213" t="str">
        <f aca="true" t="array" ref="O43:O43">IF($B43="","",IF(ISBLANK(INDIRECT("'R10.Documentos no web'!D"&amp;SUM(21,17*10,1))),"",INDIRECT("'R10.Documentos no web'!D"&amp;SUM(21,17*10,1))))</f>
        <v/>
      </c>
      <c r="P43" s="213" t="str">
        <f aca="true" t="array" ref="P43:P43">IF($B43="","",IF(ISBLANK(INDIRECT("'R10.Documentos no web'!D"&amp;SUM(21,17*11,1))),"",INDIRECT("'R10.Documentos no web'!D"&amp;SUM(21,17*11,1))))</f>
        <v/>
      </c>
      <c r="Q43" s="213" t="str">
        <f aca="true" t="array" ref="Q43:Q43">IF($B43="","",IF(ISBLANK(INDIRECT("'R10.Documentos no web'!D"&amp;SUM(21,17*12,1))),"",INDIRECT("'R10.Documentos no web'!D"&amp;SUM(21,17*12,1))))</f>
        <v/>
      </c>
      <c r="R43" s="213" t="str">
        <f aca="true" t="array" ref="R43:R43">IF($B43="","",IF(ISBLANK(INDIRECT("'R10.Documentos no web'!D"&amp;SUM(21,17*13,1))),"",INDIRECT("'R10.Documentos no web'!D"&amp;SUM(21,17*13,1))))</f>
        <v/>
      </c>
      <c r="S43" s="213" t="str">
        <f aca="true" t="array" ref="S43:S43">IF($B43="","",IF(ISBLANK(INDIRECT("'R10.Documentos no web'!D"&amp;SUM(21,17*14,1))),"",INDIRECT("'R10.Documentos no web'!D"&amp;SUM(21,17*14,1))))</f>
        <v/>
      </c>
      <c r="T43" s="213" t="str">
        <f aca="true" t="array" ref="T43:T43">IF($B43="","",IF(ISBLANK(INDIRECT("'R10.Documentos no web'!D"&amp;SUM(21,17*15,1))),"",INDIRECT("'R10.Documentos no web'!D"&amp;SUM(21,17*15,1))))</f>
        <v/>
      </c>
      <c r="U43" s="213" t="str">
        <f aca="true" t="array" ref="U43:U43">IF($B43="","",IF(ISBLANK(INDIRECT("'R10.Documentos no web'!D"&amp;SUM(21,17*16,1))),"",INDIRECT("'R10.Documentos no web'!D"&amp;SUM(21,17*16,1))))</f>
        <v/>
      </c>
      <c r="V43" s="213" t="str">
        <f aca="true" t="array" ref="V43:V43">IF($B43="","",IF(ISBLANK(INDIRECT("'R10.Documentos no web'!D"&amp;SUM(21,17*17,1))),"",INDIRECT("'R10.Documentos no web'!D"&amp;SUM(21,17*17,1))))</f>
        <v/>
      </c>
      <c r="W43" s="213" t="str">
        <f aca="true" t="array" ref="W43:W43">IF($B43="","",IF(ISBLANK(INDIRECT("'R10.Documentos no web'!D"&amp;SUM(21,17*18,1))),"",INDIRECT("'R10.Documentos no web'!D"&amp;SUM(21,17*18,1))))</f>
        <v/>
      </c>
      <c r="X43" s="213" t="str">
        <f aca="true" t="array" ref="X43:X43">IF($B43="","",IF(ISBLANK(INDIRECT("'R10.Documentos no web'!D"&amp;SUM(21,17*19,1))),"",INDIRECT("'R10.Documentos no web'!D"&amp;SUM(21,17*19,1))))</f>
        <v/>
      </c>
      <c r="Y43" s="213" t="str">
        <f aca="true" t="array" ref="Y43:Y43">IF($B43="","",IF(ISBLANK(INDIRECT("'R10.Documentos no web'!D"&amp;SUM(21,17*20,1))),"",INDIRECT("'R10.Documentos no web'!D"&amp;SUM(21,17*20,1))))</f>
        <v/>
      </c>
      <c r="Z43" s="213" t="str">
        <f aca="true" t="array" ref="Z43:Z43">IF($B43="","",IF(ISBLANK(INDIRECT("'R10.Documentos no web'!D"&amp;SUM(21,17*21,1))),"",INDIRECT("'R10.Documentos no web'!D"&amp;SUM(21,17*21,1))))</f>
        <v/>
      </c>
      <c r="AA43" s="213" t="str">
        <f aca="true" t="array" ref="AA43:AA43">IF($B43="","",IF(ISBLANK(INDIRECT("'R10.Documentos no web'!D"&amp;SUM(21,17*22,1))),"",INDIRECT("'R10.Documentos no web'!D"&amp;SUM(21,17*22,1))))</f>
        <v/>
      </c>
      <c r="AB43" s="213" t="str">
        <f aca="true" t="array" ref="AB43:AB43">IF($B43="","",IF(ISBLANK(INDIRECT("'R10.Documentos no web'!D"&amp;SUM(21,17*23,1))),"",INDIRECT("'R10.Documentos no web'!D"&amp;SUM(21,17*23,1))))</f>
        <v/>
      </c>
      <c r="AC43" s="213" t="str">
        <f aca="true" t="array" ref="AC43:AC43">IF($B43="","",IF(ISBLANK(INDIRECT("'R10.Documentos no web'!D"&amp;SUM(21,17*24,1))),"",INDIRECT("'R10.Documentos no web'!D"&amp;SUM(21,17*24,1))))</f>
        <v/>
      </c>
      <c r="AD43" s="213" t="str">
        <f aca="true" t="array" ref="AD43:AD43">IF($B43="","",IF(ISBLANK(INDIRECT("'R10.Documentos no web'!D"&amp;SUM(21,17*25,1))),"",INDIRECT("'R10.Documentos no web'!D"&amp;SUM(21,17*25,1))))</f>
        <v/>
      </c>
      <c r="AE43" s="213" t="str">
        <f aca="true" t="array" ref="AE43:AE43">IF($B43="","",IF(ISBLANK(INDIRECT("'R10.Documentos no web'!D"&amp;SUM(21,17*26,1))),"",INDIRECT("'R10.Documentos no web'!D"&amp;SUM(21,17*26,1))))</f>
        <v/>
      </c>
      <c r="AF43" s="213" t="str">
        <f aca="true" t="array" ref="AF43:AF43">IF($B43="","",IF(ISBLANK(INDIRECT("'R10.Documentos no web'!D"&amp;SUM(21,17*27,1))),"",INDIRECT("'R10.Documentos no web'!D"&amp;SUM(21,17*27,1))))</f>
        <v/>
      </c>
      <c r="AG43" s="213" t="str">
        <f aca="true" t="array" ref="AG43:AG43">IF($B43="","",IF(ISBLANK(INDIRECT("'R10.Documentos no web'!D"&amp;SUM(21,17*28,1))),"",INDIRECT("'R10.Documentos no web'!D"&amp;SUM(21,17*28,1))))</f>
        <v/>
      </c>
      <c r="AH43" s="213" t="str">
        <f aca="true" t="array" ref="AH43:AH43">IF($B43="","",IF(ISBLANK(INDIRECT("'R10.Documentos no web'!D"&amp;SUM(21,17*29,1))),"",INDIRECT("'R10.Documentos no web'!D"&amp;SUM(21,17*29,1))))</f>
        <v/>
      </c>
      <c r="AI43" s="213" t="str">
        <f aca="true" t="array" ref="AI43:AI43">IF($B43="","",IF(ISBLANK(INDIRECT("'R10.Documentos no web'!D"&amp;SUM(21,17*30,1))),"",INDIRECT("'R10.Documentos no web'!D"&amp;SUM(21,17*30,1))))</f>
        <v/>
      </c>
      <c r="AJ43" s="213" t="str">
        <f aca="true" t="array" ref="AJ43:AJ43">IF($B43="","",IF(ISBLANK(INDIRECT("'R10.Documentos no web'!D"&amp;SUM(21,17*31,1))),"",INDIRECT("'R10.Documentos no web'!D"&amp;SUM(21,17*31,1))))</f>
        <v/>
      </c>
      <c r="AK43" s="213" t="str">
        <f aca="true" t="array" ref="AK43:AK43">IF($B43="","",IF(ISBLANK(INDIRECT("'R10.Documentos no web'!D"&amp;SUM(21,17*32,1))),"",INDIRECT("'R10.Documentos no web'!D"&amp;SUM(21,17*32,1))))</f>
        <v/>
      </c>
      <c r="AL43" s="213" t="str">
        <f aca="true" t="array" ref="AL43:AL43">IF($B43="","",IF(ISBLANK(INDIRECT("'R10.Documentos no web'!D"&amp;SUM(21,17*33,1))),"",INDIRECT("'R10.Documentos no web'!D"&amp;SUM(21,17*33,1))))</f>
        <v/>
      </c>
      <c r="AM43" s="213" t="str">
        <f aca="true" t="array" ref="AM43:AM43">IF($B43="","",IF(ISBLANK(INDIRECT("'R10.Documentos no web'!D"&amp;SUM(21,17*34,1))),"",INDIRECT("'R10.Documentos no web'!D"&amp;SUM(21,17*34,1))))</f>
        <v/>
      </c>
      <c r="AN43" s="213" t="str">
        <f aca="true" t="array" ref="AN43:AN43">IF($B43="","",IF(ISBLANK(INDIRECT("'R10.Documentos no web'!D"&amp;SUM(21,17*35,1))),"",INDIRECT("'R10.Documentos no web'!D"&amp;SUM(21,17*35,1))))</f>
        <v/>
      </c>
      <c r="AO43" s="213" t="str">
        <f aca="true" t="array" ref="AO43:AO43">IF($B43="","",IF(ISBLANK(INDIRECT("'R10.Documentos no web'!D"&amp;SUM(21,17*36,1))),"",INDIRECT("'R10.Documentos no web'!D"&amp;SUM(21,17*36,1))))</f>
        <v/>
      </c>
      <c r="AP43" s="213" t="str">
        <f aca="true" t="array" ref="AP43:AP43">IF($B43="","",IF(ISBLANK(INDIRECT("'R10.Documentos no web'!D"&amp;SUM(21,17*37,1))),"",INDIRECT("'R10.Documentos no web'!D"&amp;SUM(21,17*37,1))))</f>
        <v/>
      </c>
      <c r="AQ43" s="213" t="str">
        <f aca="true" t="array" ref="AQ43:AQ43">IF($B43="","",IF(ISBLANK(INDIRECT("'R10.Documentos no web'!D"&amp;SUM(21,17*38,1))),"",INDIRECT("'R10.Documentos no web'!D"&amp;SUM(21,17*38,1))))</f>
        <v/>
      </c>
      <c r="AR43" s="213" t="str">
        <f aca="true" t="array" ref="AR43:AR43">IF($B43="","",IF(ISBLANK(INDIRECT("'R10.Documentos no web'!D"&amp;SUM(21,17*39,1))),"",INDIRECT("'R10.Documentos no web'!D"&amp;SUM(21,17*39,1))))</f>
        <v/>
      </c>
      <c r="AS43" s="213" t="str">
        <f aca="true" t="array" ref="AS43:AS43">IF($B43="","",IF(ISBLANK(INDIRECT("'R10.Documentos no web'!D"&amp;SUM(21,17*40,1))),"",INDIRECT("'R10.Documentos no web'!D"&amp;SUM(21,17*40,1))))</f>
        <v/>
      </c>
      <c r="AT43" s="213" t="str">
        <f aca="true" t="array" ref="AT43:AT43">IF($B43="","",IF(ISBLANK(INDIRECT("'R10.Documentos no web'!D"&amp;SUM(21,17*41,1))),"",INDIRECT("'R10.Documentos no web'!D"&amp;SUM(21,17*41,1))))</f>
        <v/>
      </c>
      <c r="AU43" s="213" t="str">
        <f aca="true" t="array" ref="AU43:AU43">IF($B43="","",IF(ISBLANK(INDIRECT("'R10.Documentos no web'!D"&amp;SUM(21,17*42,1))),"",INDIRECT("'R10.Documentos no web'!D"&amp;SUM(21,17*42,1))))</f>
        <v/>
      </c>
      <c r="AV43" s="213" t="str">
        <f aca="true" t="array" ref="AV43:AV43">IF($B43="","",IF(ISBLANK(INDIRECT("'R10.Documentos no web'!D"&amp;SUM(21,17*43,1))),"",INDIRECT("'R10.Documentos no web'!D"&amp;SUM(21,17*43,1))))</f>
        <v/>
      </c>
      <c r="AW43" s="213" t="str">
        <f aca="true" t="array" ref="AW43:AW43">IF($B43="","",IF(ISBLANK(INDIRECT("'R10.Documentos no web'!D"&amp;SUM(21,17*44,1))),"",INDIRECT("'R10.Documentos no web'!D"&amp;SUM(21,17*44,1))))</f>
        <v/>
      </c>
    </row>
    <row r="44" customFormat="false" ht="20.25" hidden="false" customHeight="true" outlineLevel="0" collapsed="false">
      <c r="B44" s="110" t="str">
        <f aca="false" t="array" ref="B44:B44">IFERROR(INDEX('03.Muestra'!$B$8:$B$17,SMALL(IF("Documento no web"='03.Muestra'!$D$8:$D$17,ROW('03.Muestra'!$B$8:$B$17)-MIN(ROW('03.Muestra'!$D$8:$D$17))+1,""),ROW()-35)),"")</f>
        <v/>
      </c>
      <c r="C44" s="211" t="str">
        <f aca="false" t="array" ref="C44:C44">IFERROR(INDEX('03.Muestra'!$C$8:$C$17,SMALL(IF("Documento no web"='03.Muestra'!$D$8:$D$17,ROW('03.Muestra'!$C$8:$C$17)-MIN(ROW('03.Muestra'!$D$8:$D$17))+1,""),ROW()-35)),"")</f>
        <v/>
      </c>
      <c r="D44" s="212" t="str">
        <f aca="false" t="array" ref="D44:D44">IFERROR(INDEX('03.Muestra'!$F$8:$F$17,SMALL(IF("Documento no web"='03.Muestra'!$D$8:$D$17,ROW('03.Muestra'!$F$8:$F$17)-MIN(ROW('03.Muestra'!$D$8:$D$17))+1,""),ROW()-35)),"")</f>
        <v/>
      </c>
      <c r="E44" s="213" t="str">
        <f aca="true" t="array" ref="E44:E44">IF($B44="","",IF(ISBLANK(INDIRECT("'R10.Documentos no web'!D"&amp;SUM(21,17*0,1))),"",INDIRECT("'R10.Documentos no web'!D"&amp;SUM(21,17*0,1))))</f>
        <v/>
      </c>
      <c r="F44" s="213" t="str">
        <f aca="true" t="array" ref="F44:F44">IF($B44="","",IF(ISBLANK(INDIRECT("'R10.Documentos no web'!D"&amp;SUM(21,17*1,1))),"",INDIRECT("'R10.Documentos no web'!D"&amp;SUM(21,17*1,1))))</f>
        <v/>
      </c>
      <c r="G44" s="213" t="str">
        <f aca="true" t="array" ref="G44:G44">IF($B44="","",IF(ISBLANK(INDIRECT("'R10.Documentos no web'!D"&amp;SUM(21,17*2,1))),"",INDIRECT("'R10.Documentos no web'!D"&amp;SUM(21,17*2,1))))</f>
        <v/>
      </c>
      <c r="H44" s="213" t="str">
        <f aca="true" t="array" ref="H44:H44">IF($B44="","",IF(ISBLANK(INDIRECT("'R10.Documentos no web'!D"&amp;SUM(21,17*3,1))),"",INDIRECT("'R10.Documentos no web'!D"&amp;SUM(21,17*3,1))))</f>
        <v/>
      </c>
      <c r="I44" s="213" t="str">
        <f aca="true" t="array" ref="I44:I44">IF($B44="","",IF(ISBLANK(INDIRECT("'R10.Documentos no web'!D"&amp;SUM(21,17*4,1))),"",INDIRECT("'R10.Documentos no web'!D"&amp;SUM(21,17*4,1))))</f>
        <v/>
      </c>
      <c r="J44" s="213" t="str">
        <f aca="true" t="array" ref="J44:J44">IF($B44="","",IF(ISBLANK(INDIRECT("'R10.Documentos no web'!D"&amp;SUM(21,17*5,1))),"",INDIRECT("'R10.Documentos no web'!D"&amp;SUM(21,17*5,1))))</f>
        <v/>
      </c>
      <c r="K44" s="213" t="str">
        <f aca="true" t="array" ref="K44:K44">IF($B44="","",IF(ISBLANK(INDIRECT("'R10.Documentos no web'!D"&amp;SUM(21,17*6,1))),"",INDIRECT("'R10.Documentos no web'!D"&amp;SUM(21,17*6,1))))</f>
        <v/>
      </c>
      <c r="L44" s="213" t="str">
        <f aca="true" t="array" ref="L44:L44">IF($B44="","",IF(ISBLANK(INDIRECT("'R10.Documentos no web'!D"&amp;SUM(21,17*7,1))),"",INDIRECT("'R10.Documentos no web'!D"&amp;SUM(21,17*7,1))))</f>
        <v/>
      </c>
      <c r="M44" s="213" t="str">
        <f aca="true" t="array" ref="M44:M44">IF($B44="","",IF(ISBLANK(INDIRECT("'R10.Documentos no web'!D"&amp;SUM(21,17*8,1))),"",INDIRECT("'R10.Documentos no web'!D"&amp;SUM(21,17*8,1))))</f>
        <v/>
      </c>
      <c r="N44" s="213" t="str">
        <f aca="true" t="array" ref="N44:N44">IF($B44="","",IF(ISBLANK(INDIRECT("'R10.Documentos no web'!D"&amp;SUM(21,17*9,1))),"",INDIRECT("'R10.Documentos no web'!D"&amp;SUM(21,17*9,1))))</f>
        <v/>
      </c>
      <c r="O44" s="213" t="str">
        <f aca="true" t="array" ref="O44:O44">IF($B44="","",IF(ISBLANK(INDIRECT("'R10.Documentos no web'!D"&amp;SUM(21,17*10,1))),"",INDIRECT("'R10.Documentos no web'!D"&amp;SUM(21,17*10,1))))</f>
        <v/>
      </c>
      <c r="P44" s="213" t="str">
        <f aca="true" t="array" ref="P44:P44">IF($B44="","",IF(ISBLANK(INDIRECT("'R10.Documentos no web'!D"&amp;SUM(21,17*11,1))),"",INDIRECT("'R10.Documentos no web'!D"&amp;SUM(21,17*11,1))))</f>
        <v/>
      </c>
      <c r="Q44" s="213" t="str">
        <f aca="true" t="array" ref="Q44:Q44">IF($B44="","",IF(ISBLANK(INDIRECT("'R10.Documentos no web'!D"&amp;SUM(21,17*12,1))),"",INDIRECT("'R10.Documentos no web'!D"&amp;SUM(21,17*12,1))))</f>
        <v/>
      </c>
      <c r="R44" s="213" t="str">
        <f aca="true" t="array" ref="R44:R44">IF($B44="","",IF(ISBLANK(INDIRECT("'R10.Documentos no web'!D"&amp;SUM(21,17*13,1))),"",INDIRECT("'R10.Documentos no web'!D"&amp;SUM(21,17*13,1))))</f>
        <v/>
      </c>
      <c r="S44" s="213" t="str">
        <f aca="true" t="array" ref="S44:S44">IF($B44="","",IF(ISBLANK(INDIRECT("'R10.Documentos no web'!D"&amp;SUM(21,17*14,1))),"",INDIRECT("'R10.Documentos no web'!D"&amp;SUM(21,17*14,1))))</f>
        <v/>
      </c>
      <c r="T44" s="213" t="str">
        <f aca="true" t="array" ref="T44:T44">IF($B44="","",IF(ISBLANK(INDIRECT("'R10.Documentos no web'!D"&amp;SUM(21,17*15,1))),"",INDIRECT("'R10.Documentos no web'!D"&amp;SUM(21,17*15,1))))</f>
        <v/>
      </c>
      <c r="U44" s="213" t="str">
        <f aca="true" t="array" ref="U44:U44">IF($B44="","",IF(ISBLANK(INDIRECT("'R10.Documentos no web'!D"&amp;SUM(21,17*16,1))),"",INDIRECT("'R10.Documentos no web'!D"&amp;SUM(21,17*16,1))))</f>
        <v/>
      </c>
      <c r="V44" s="213" t="str">
        <f aca="true" t="array" ref="V44:V44">IF($B44="","",IF(ISBLANK(INDIRECT("'R10.Documentos no web'!D"&amp;SUM(21,17*17,1))),"",INDIRECT("'R10.Documentos no web'!D"&amp;SUM(21,17*17,1))))</f>
        <v/>
      </c>
      <c r="W44" s="213" t="str">
        <f aca="true" t="array" ref="W44:W44">IF($B44="","",IF(ISBLANK(INDIRECT("'R10.Documentos no web'!D"&amp;SUM(21,17*18,1))),"",INDIRECT("'R10.Documentos no web'!D"&amp;SUM(21,17*18,1))))</f>
        <v/>
      </c>
      <c r="X44" s="213" t="str">
        <f aca="true" t="array" ref="X44:X44">IF($B44="","",IF(ISBLANK(INDIRECT("'R10.Documentos no web'!D"&amp;SUM(21,17*19,1))),"",INDIRECT("'R10.Documentos no web'!D"&amp;SUM(21,17*19,1))))</f>
        <v/>
      </c>
      <c r="Y44" s="213" t="str">
        <f aca="true" t="array" ref="Y44:Y44">IF($B44="","",IF(ISBLANK(INDIRECT("'R10.Documentos no web'!D"&amp;SUM(21,17*20,1))),"",INDIRECT("'R10.Documentos no web'!D"&amp;SUM(21,17*20,1))))</f>
        <v/>
      </c>
      <c r="Z44" s="213" t="str">
        <f aca="true" t="array" ref="Z44:Z44">IF($B44="","",IF(ISBLANK(INDIRECT("'R10.Documentos no web'!D"&amp;SUM(21,17*21,1))),"",INDIRECT("'R10.Documentos no web'!D"&amp;SUM(21,17*21,1))))</f>
        <v/>
      </c>
      <c r="AA44" s="213" t="str">
        <f aca="true" t="array" ref="AA44:AA44">IF($B44="","",IF(ISBLANK(INDIRECT("'R10.Documentos no web'!D"&amp;SUM(21,17*22,1))),"",INDIRECT("'R10.Documentos no web'!D"&amp;SUM(21,17*22,1))))</f>
        <v/>
      </c>
      <c r="AB44" s="213" t="str">
        <f aca="true" t="array" ref="AB44:AB44">IF($B44="","",IF(ISBLANK(INDIRECT("'R10.Documentos no web'!D"&amp;SUM(21,17*23,1))),"",INDIRECT("'R10.Documentos no web'!D"&amp;SUM(21,17*23,1))))</f>
        <v/>
      </c>
      <c r="AC44" s="213" t="str">
        <f aca="true" t="array" ref="AC44:AC44">IF($B44="","",IF(ISBLANK(INDIRECT("'R10.Documentos no web'!D"&amp;SUM(21,17*24,1))),"",INDIRECT("'R10.Documentos no web'!D"&amp;SUM(21,17*24,1))))</f>
        <v/>
      </c>
      <c r="AD44" s="213" t="str">
        <f aca="true" t="array" ref="AD44:AD44">IF($B44="","",IF(ISBLANK(INDIRECT("'R10.Documentos no web'!D"&amp;SUM(21,17*25,1))),"",INDIRECT("'R10.Documentos no web'!D"&amp;SUM(21,17*25,1))))</f>
        <v/>
      </c>
      <c r="AE44" s="213" t="str">
        <f aca="true" t="array" ref="AE44:AE44">IF($B44="","",IF(ISBLANK(INDIRECT("'R10.Documentos no web'!D"&amp;SUM(21,17*26,1))),"",INDIRECT("'R10.Documentos no web'!D"&amp;SUM(21,17*26,1))))</f>
        <v/>
      </c>
      <c r="AF44" s="213" t="str">
        <f aca="true" t="array" ref="AF44:AF44">IF($B44="","",IF(ISBLANK(INDIRECT("'R10.Documentos no web'!D"&amp;SUM(21,17*27,1))),"",INDIRECT("'R10.Documentos no web'!D"&amp;SUM(21,17*27,1))))</f>
        <v/>
      </c>
      <c r="AG44" s="213" t="str">
        <f aca="true" t="array" ref="AG44:AG44">IF($B44="","",IF(ISBLANK(INDIRECT("'R10.Documentos no web'!D"&amp;SUM(21,17*28,1))),"",INDIRECT("'R10.Documentos no web'!D"&amp;SUM(21,17*28,1))))</f>
        <v/>
      </c>
      <c r="AH44" s="213" t="str">
        <f aca="true" t="array" ref="AH44:AH44">IF($B44="","",IF(ISBLANK(INDIRECT("'R10.Documentos no web'!D"&amp;SUM(21,17*29,1))),"",INDIRECT("'R10.Documentos no web'!D"&amp;SUM(21,17*29,1))))</f>
        <v/>
      </c>
      <c r="AI44" s="213" t="str">
        <f aca="true" t="array" ref="AI44:AI44">IF($B44="","",IF(ISBLANK(INDIRECT("'R10.Documentos no web'!D"&amp;SUM(21,17*30,1))),"",INDIRECT("'R10.Documentos no web'!D"&amp;SUM(21,17*30,1))))</f>
        <v/>
      </c>
      <c r="AJ44" s="213" t="str">
        <f aca="true" t="array" ref="AJ44:AJ44">IF($B44="","",IF(ISBLANK(INDIRECT("'R10.Documentos no web'!D"&amp;SUM(21,17*31,1))),"",INDIRECT("'R10.Documentos no web'!D"&amp;SUM(21,17*31,1))))</f>
        <v/>
      </c>
      <c r="AK44" s="213" t="str">
        <f aca="true" t="array" ref="AK44:AK44">IF($B44="","",IF(ISBLANK(INDIRECT("'R10.Documentos no web'!D"&amp;SUM(21,17*32,1))),"",INDIRECT("'R10.Documentos no web'!D"&amp;SUM(21,17*32,1))))</f>
        <v/>
      </c>
      <c r="AL44" s="213" t="str">
        <f aca="true" t="array" ref="AL44:AL44">IF($B44="","",IF(ISBLANK(INDIRECT("'R10.Documentos no web'!D"&amp;SUM(21,17*33,1))),"",INDIRECT("'R10.Documentos no web'!D"&amp;SUM(21,17*33,1))))</f>
        <v/>
      </c>
      <c r="AM44" s="213" t="str">
        <f aca="true" t="array" ref="AM44:AM44">IF($B44="","",IF(ISBLANK(INDIRECT("'R10.Documentos no web'!D"&amp;SUM(21,17*34,1))),"",INDIRECT("'R10.Documentos no web'!D"&amp;SUM(21,17*34,1))))</f>
        <v/>
      </c>
      <c r="AN44" s="213" t="str">
        <f aca="true" t="array" ref="AN44:AN44">IF($B44="","",IF(ISBLANK(INDIRECT("'R10.Documentos no web'!D"&amp;SUM(21,17*35,1))),"",INDIRECT("'R10.Documentos no web'!D"&amp;SUM(21,17*35,1))))</f>
        <v/>
      </c>
      <c r="AO44" s="213" t="str">
        <f aca="true" t="array" ref="AO44:AO44">IF($B44="","",IF(ISBLANK(INDIRECT("'R10.Documentos no web'!D"&amp;SUM(21,17*36,1))),"",INDIRECT("'R10.Documentos no web'!D"&amp;SUM(21,17*36,1))))</f>
        <v/>
      </c>
      <c r="AP44" s="213" t="str">
        <f aca="true" t="array" ref="AP44:AP44">IF($B44="","",IF(ISBLANK(INDIRECT("'R10.Documentos no web'!D"&amp;SUM(21,17*37,1))),"",INDIRECT("'R10.Documentos no web'!D"&amp;SUM(21,17*37,1))))</f>
        <v/>
      </c>
      <c r="AQ44" s="213" t="str">
        <f aca="true" t="array" ref="AQ44:AQ44">IF($B44="","",IF(ISBLANK(INDIRECT("'R10.Documentos no web'!D"&amp;SUM(21,17*38,1))),"",INDIRECT("'R10.Documentos no web'!D"&amp;SUM(21,17*38,1))))</f>
        <v/>
      </c>
      <c r="AR44" s="213" t="str">
        <f aca="true" t="array" ref="AR44:AR44">IF($B44="","",IF(ISBLANK(INDIRECT("'R10.Documentos no web'!D"&amp;SUM(21,17*39,1))),"",INDIRECT("'R10.Documentos no web'!D"&amp;SUM(21,17*39,1))))</f>
        <v/>
      </c>
      <c r="AS44" s="213" t="str">
        <f aca="true" t="array" ref="AS44:AS44">IF($B44="","",IF(ISBLANK(INDIRECT("'R10.Documentos no web'!D"&amp;SUM(21,17*40,1))),"",INDIRECT("'R10.Documentos no web'!D"&amp;SUM(21,17*40,1))))</f>
        <v/>
      </c>
      <c r="AT44" s="213" t="str">
        <f aca="true" t="array" ref="AT44:AT44">IF($B44="","",IF(ISBLANK(INDIRECT("'R10.Documentos no web'!D"&amp;SUM(21,17*41,1))),"",INDIRECT("'R10.Documentos no web'!D"&amp;SUM(21,17*41,1))))</f>
        <v/>
      </c>
      <c r="AU44" s="213" t="str">
        <f aca="true" t="array" ref="AU44:AU44">IF($B44="","",IF(ISBLANK(INDIRECT("'R10.Documentos no web'!D"&amp;SUM(21,17*42,1))),"",INDIRECT("'R10.Documentos no web'!D"&amp;SUM(21,17*42,1))))</f>
        <v/>
      </c>
      <c r="AV44" s="213" t="str">
        <f aca="true" t="array" ref="AV44:AV44">IF($B44="","",IF(ISBLANK(INDIRECT("'R10.Documentos no web'!D"&amp;SUM(21,17*43,1))),"",INDIRECT("'R10.Documentos no web'!D"&amp;SUM(21,17*43,1))))</f>
        <v/>
      </c>
      <c r="AW44" s="213" t="str">
        <f aca="true" t="array" ref="AW44:AW44">IF($B44="","",IF(ISBLANK(INDIRECT("'R10.Documentos no web'!D"&amp;SUM(21,17*44,1))),"",INDIRECT("'R10.Documentos no web'!D"&amp;SUM(21,17*44,1))))</f>
        <v/>
      </c>
    </row>
    <row r="45" customFormat="false" ht="20.25" hidden="false" customHeight="true" outlineLevel="0" collapsed="false">
      <c r="B45" s="110" t="str">
        <f aca="false" t="array" ref="B45:B45">IFERROR(INDEX('03.Muestra'!$B$8:$B$17,SMALL(IF("Documento no web"='03.Muestra'!$D$8:$D$17,ROW('03.Muestra'!$B$8:$B$17)-MIN(ROW('03.Muestra'!$D$8:$D$17))+1,""),ROW()-35)),"")</f>
        <v/>
      </c>
      <c r="C45" s="211" t="str">
        <f aca="false" t="array" ref="C45:C45">IFERROR(INDEX('03.Muestra'!$C$8:$C$17,SMALL(IF("Documento no web"='03.Muestra'!$D$8:$D$17,ROW('03.Muestra'!$C$8:$C$17)-MIN(ROW('03.Muestra'!$D$8:$D$17))+1,""),ROW()-35)),"")</f>
        <v/>
      </c>
      <c r="D45" s="212" t="str">
        <f aca="false" t="array" ref="D45:D45">IFERROR(INDEX('03.Muestra'!$F$8:$F$17,SMALL(IF("Documento no web"='03.Muestra'!$D$8:$D$17,ROW('03.Muestra'!$F$8:$F$17)-MIN(ROW('03.Muestra'!$D$8:$D$17))+1,""),ROW()-35)),"")</f>
        <v/>
      </c>
      <c r="E45" s="213" t="str">
        <f aca="true" t="array" ref="E45:E45">IF($B45="","",IF(ISBLANK(INDIRECT("'R10.Documentos no web'!D"&amp;SUM(21,17*0,1))),"",INDIRECT("'R10.Documentos no web'!D"&amp;SUM(21,17*0,1))))</f>
        <v/>
      </c>
      <c r="F45" s="213" t="str">
        <f aca="true" t="array" ref="F45:F45">IF($B45="","",IF(ISBLANK(INDIRECT("'R10.Documentos no web'!D"&amp;SUM(21,17*1,1))),"",INDIRECT("'R10.Documentos no web'!D"&amp;SUM(21,17*1,1))))</f>
        <v/>
      </c>
      <c r="G45" s="213" t="str">
        <f aca="true" t="array" ref="G45:G45">IF($B45="","",IF(ISBLANK(INDIRECT("'R10.Documentos no web'!D"&amp;SUM(21,17*2,1))),"",INDIRECT("'R10.Documentos no web'!D"&amp;SUM(21,17*2,1))))</f>
        <v/>
      </c>
      <c r="H45" s="213" t="str">
        <f aca="true" t="array" ref="H45:H45">IF($B45="","",IF(ISBLANK(INDIRECT("'R10.Documentos no web'!D"&amp;SUM(21,17*3,1))),"",INDIRECT("'R10.Documentos no web'!D"&amp;SUM(21,17*3,1))))</f>
        <v/>
      </c>
      <c r="I45" s="213" t="str">
        <f aca="true" t="array" ref="I45:I45">IF($B45="","",IF(ISBLANK(INDIRECT("'R10.Documentos no web'!D"&amp;SUM(21,17*4,1))),"",INDIRECT("'R10.Documentos no web'!D"&amp;SUM(21,17*4,1))))</f>
        <v/>
      </c>
      <c r="J45" s="213" t="str">
        <f aca="true" t="array" ref="J45:J45">IF($B45="","",IF(ISBLANK(INDIRECT("'R10.Documentos no web'!D"&amp;SUM(21,17*5,1))),"",INDIRECT("'R10.Documentos no web'!D"&amp;SUM(21,17*5,1))))</f>
        <v/>
      </c>
      <c r="K45" s="213" t="str">
        <f aca="true" t="array" ref="K45:K45">IF($B45="","",IF(ISBLANK(INDIRECT("'R10.Documentos no web'!D"&amp;SUM(21,17*6,1))),"",INDIRECT("'R10.Documentos no web'!D"&amp;SUM(21,17*6,1))))</f>
        <v/>
      </c>
      <c r="L45" s="213" t="str">
        <f aca="true" t="array" ref="L45:L45">IF($B45="","",IF(ISBLANK(INDIRECT("'R10.Documentos no web'!D"&amp;SUM(21,17*7,1))),"",INDIRECT("'R10.Documentos no web'!D"&amp;SUM(21,17*7,1))))</f>
        <v/>
      </c>
      <c r="M45" s="213" t="str">
        <f aca="true" t="array" ref="M45:M45">IF($B45="","",IF(ISBLANK(INDIRECT("'R10.Documentos no web'!D"&amp;SUM(21,17*8,1))),"",INDIRECT("'R10.Documentos no web'!D"&amp;SUM(21,17*8,1))))</f>
        <v/>
      </c>
      <c r="N45" s="213" t="str">
        <f aca="true" t="array" ref="N45:N45">IF($B45="","",IF(ISBLANK(INDIRECT("'R10.Documentos no web'!D"&amp;SUM(21,17*9,1))),"",INDIRECT("'R10.Documentos no web'!D"&amp;SUM(21,17*9,1))))</f>
        <v/>
      </c>
      <c r="O45" s="213" t="str">
        <f aca="true" t="array" ref="O45:O45">IF($B45="","",IF(ISBLANK(INDIRECT("'R10.Documentos no web'!D"&amp;SUM(21,17*10,1))),"",INDIRECT("'R10.Documentos no web'!D"&amp;SUM(21,17*10,1))))</f>
        <v/>
      </c>
      <c r="P45" s="213" t="str">
        <f aca="true" t="array" ref="P45:P45">IF($B45="","",IF(ISBLANK(INDIRECT("'R10.Documentos no web'!D"&amp;SUM(21,17*11,1))),"",INDIRECT("'R10.Documentos no web'!D"&amp;SUM(21,17*11,1))))</f>
        <v/>
      </c>
      <c r="Q45" s="213" t="str">
        <f aca="true" t="array" ref="Q45:Q45">IF($B45="","",IF(ISBLANK(INDIRECT("'R10.Documentos no web'!D"&amp;SUM(21,17*12,1))),"",INDIRECT("'R10.Documentos no web'!D"&amp;SUM(21,17*12,1))))</f>
        <v/>
      </c>
      <c r="R45" s="213" t="str">
        <f aca="true" t="array" ref="R45:R45">IF($B45="","",IF(ISBLANK(INDIRECT("'R10.Documentos no web'!D"&amp;SUM(21,17*13,1))),"",INDIRECT("'R10.Documentos no web'!D"&amp;SUM(21,17*13,1))))</f>
        <v/>
      </c>
      <c r="S45" s="213" t="str">
        <f aca="true" t="array" ref="S45:S45">IF($B45="","",IF(ISBLANK(INDIRECT("'R10.Documentos no web'!D"&amp;SUM(21,17*14,1))),"",INDIRECT("'R10.Documentos no web'!D"&amp;SUM(21,17*14,1))))</f>
        <v/>
      </c>
      <c r="T45" s="213" t="str">
        <f aca="true" t="array" ref="T45:T45">IF($B45="","",IF(ISBLANK(INDIRECT("'R10.Documentos no web'!D"&amp;SUM(21,17*15,1))),"",INDIRECT("'R10.Documentos no web'!D"&amp;SUM(21,17*15,1))))</f>
        <v/>
      </c>
      <c r="U45" s="213" t="str">
        <f aca="true" t="array" ref="U45:U45">IF($B45="","",IF(ISBLANK(INDIRECT("'R10.Documentos no web'!D"&amp;SUM(21,17*16,1))),"",INDIRECT("'R10.Documentos no web'!D"&amp;SUM(21,17*16,1))))</f>
        <v/>
      </c>
      <c r="V45" s="213" t="str">
        <f aca="true" t="array" ref="V45:V45">IF($B45="","",IF(ISBLANK(INDIRECT("'R10.Documentos no web'!D"&amp;SUM(21,17*17,1))),"",INDIRECT("'R10.Documentos no web'!D"&amp;SUM(21,17*17,1))))</f>
        <v/>
      </c>
      <c r="W45" s="213" t="str">
        <f aca="true" t="array" ref="W45:W45">IF($B45="","",IF(ISBLANK(INDIRECT("'R10.Documentos no web'!D"&amp;SUM(21,17*18,1))),"",INDIRECT("'R10.Documentos no web'!D"&amp;SUM(21,17*18,1))))</f>
        <v/>
      </c>
      <c r="X45" s="213" t="str">
        <f aca="true" t="array" ref="X45:X45">IF($B45="","",IF(ISBLANK(INDIRECT("'R10.Documentos no web'!D"&amp;SUM(21,17*19,1))),"",INDIRECT("'R10.Documentos no web'!D"&amp;SUM(21,17*19,1))))</f>
        <v/>
      </c>
      <c r="Y45" s="213" t="str">
        <f aca="true" t="array" ref="Y45:Y45">IF($B45="","",IF(ISBLANK(INDIRECT("'R10.Documentos no web'!D"&amp;SUM(21,17*20,1))),"",INDIRECT("'R10.Documentos no web'!D"&amp;SUM(21,17*20,1))))</f>
        <v/>
      </c>
      <c r="Z45" s="213" t="str">
        <f aca="true" t="array" ref="Z45:Z45">IF($B45="","",IF(ISBLANK(INDIRECT("'R10.Documentos no web'!D"&amp;SUM(21,17*21,1))),"",INDIRECT("'R10.Documentos no web'!D"&amp;SUM(21,17*21,1))))</f>
        <v/>
      </c>
      <c r="AA45" s="213" t="str">
        <f aca="true" t="array" ref="AA45:AA45">IF($B45="","",IF(ISBLANK(INDIRECT("'R10.Documentos no web'!D"&amp;SUM(21,17*22,1))),"",INDIRECT("'R10.Documentos no web'!D"&amp;SUM(21,17*22,1))))</f>
        <v/>
      </c>
      <c r="AB45" s="213" t="str">
        <f aca="true" t="array" ref="AB45:AB45">IF($B45="","",IF(ISBLANK(INDIRECT("'R10.Documentos no web'!D"&amp;SUM(21,17*23,1))),"",INDIRECT("'R10.Documentos no web'!D"&amp;SUM(21,17*23,1))))</f>
        <v/>
      </c>
      <c r="AC45" s="213" t="str">
        <f aca="true" t="array" ref="AC45:AC45">IF($B45="","",IF(ISBLANK(INDIRECT("'R10.Documentos no web'!D"&amp;SUM(21,17*24,1))),"",INDIRECT("'R10.Documentos no web'!D"&amp;SUM(21,17*24,1))))</f>
        <v/>
      </c>
      <c r="AD45" s="213" t="str">
        <f aca="true" t="array" ref="AD45:AD45">IF($B45="","",IF(ISBLANK(INDIRECT("'R10.Documentos no web'!D"&amp;SUM(21,17*25,1))),"",INDIRECT("'R10.Documentos no web'!D"&amp;SUM(21,17*25,1))))</f>
        <v/>
      </c>
      <c r="AE45" s="213" t="str">
        <f aca="true" t="array" ref="AE45:AE45">IF($B45="","",IF(ISBLANK(INDIRECT("'R10.Documentos no web'!D"&amp;SUM(21,17*26,1))),"",INDIRECT("'R10.Documentos no web'!D"&amp;SUM(21,17*26,1))))</f>
        <v/>
      </c>
      <c r="AF45" s="213" t="str">
        <f aca="true" t="array" ref="AF45:AF45">IF($B45="","",IF(ISBLANK(INDIRECT("'R10.Documentos no web'!D"&amp;SUM(21,17*27,1))),"",INDIRECT("'R10.Documentos no web'!D"&amp;SUM(21,17*27,1))))</f>
        <v/>
      </c>
      <c r="AG45" s="213" t="str">
        <f aca="true" t="array" ref="AG45:AG45">IF($B45="","",IF(ISBLANK(INDIRECT("'R10.Documentos no web'!D"&amp;SUM(21,17*28,1))),"",INDIRECT("'R10.Documentos no web'!D"&amp;SUM(21,17*28,1))))</f>
        <v/>
      </c>
      <c r="AH45" s="213" t="str">
        <f aca="true" t="array" ref="AH45:AH45">IF($B45="","",IF(ISBLANK(INDIRECT("'R10.Documentos no web'!D"&amp;SUM(21,17*29,1))),"",INDIRECT("'R10.Documentos no web'!D"&amp;SUM(21,17*29,1))))</f>
        <v/>
      </c>
      <c r="AI45" s="213" t="str">
        <f aca="true" t="array" ref="AI45:AI45">IF($B45="","",IF(ISBLANK(INDIRECT("'R10.Documentos no web'!D"&amp;SUM(21,17*30,1))),"",INDIRECT("'R10.Documentos no web'!D"&amp;SUM(21,17*30,1))))</f>
        <v/>
      </c>
      <c r="AJ45" s="213" t="str">
        <f aca="true" t="array" ref="AJ45:AJ45">IF($B45="","",IF(ISBLANK(INDIRECT("'R10.Documentos no web'!D"&amp;SUM(21,17*31,1))),"",INDIRECT("'R10.Documentos no web'!D"&amp;SUM(21,17*31,1))))</f>
        <v/>
      </c>
      <c r="AK45" s="213" t="str">
        <f aca="true" t="array" ref="AK45:AK45">IF($B45="","",IF(ISBLANK(INDIRECT("'R10.Documentos no web'!D"&amp;SUM(21,17*32,1))),"",INDIRECT("'R10.Documentos no web'!D"&amp;SUM(21,17*32,1))))</f>
        <v/>
      </c>
      <c r="AL45" s="213" t="str">
        <f aca="true" t="array" ref="AL45:AL45">IF($B45="","",IF(ISBLANK(INDIRECT("'R10.Documentos no web'!D"&amp;SUM(21,17*33,1))),"",INDIRECT("'R10.Documentos no web'!D"&amp;SUM(21,17*33,1))))</f>
        <v/>
      </c>
      <c r="AM45" s="213" t="str">
        <f aca="true" t="array" ref="AM45:AM45">IF($B45="","",IF(ISBLANK(INDIRECT("'R10.Documentos no web'!D"&amp;SUM(21,17*34,1))),"",INDIRECT("'R10.Documentos no web'!D"&amp;SUM(21,17*34,1))))</f>
        <v/>
      </c>
      <c r="AN45" s="213" t="str">
        <f aca="true" t="array" ref="AN45:AN45">IF($B45="","",IF(ISBLANK(INDIRECT("'R10.Documentos no web'!D"&amp;SUM(21,17*35,1))),"",INDIRECT("'R10.Documentos no web'!D"&amp;SUM(21,17*35,1))))</f>
        <v/>
      </c>
      <c r="AO45" s="213" t="str">
        <f aca="true" t="array" ref="AO45:AO45">IF($B45="","",IF(ISBLANK(INDIRECT("'R10.Documentos no web'!D"&amp;SUM(21,17*36,1))),"",INDIRECT("'R10.Documentos no web'!D"&amp;SUM(21,17*36,1))))</f>
        <v/>
      </c>
      <c r="AP45" s="213" t="str">
        <f aca="true" t="array" ref="AP45:AP45">IF($B45="","",IF(ISBLANK(INDIRECT("'R10.Documentos no web'!D"&amp;SUM(21,17*37,1))),"",INDIRECT("'R10.Documentos no web'!D"&amp;SUM(21,17*37,1))))</f>
        <v/>
      </c>
      <c r="AQ45" s="213" t="str">
        <f aca="true" t="array" ref="AQ45:AQ45">IF($B45="","",IF(ISBLANK(INDIRECT("'R10.Documentos no web'!D"&amp;SUM(21,17*38,1))),"",INDIRECT("'R10.Documentos no web'!D"&amp;SUM(21,17*38,1))))</f>
        <v/>
      </c>
      <c r="AR45" s="213" t="str">
        <f aca="true" t="array" ref="AR45:AR45">IF($B45="","",IF(ISBLANK(INDIRECT("'R10.Documentos no web'!D"&amp;SUM(21,17*39,1))),"",INDIRECT("'R10.Documentos no web'!D"&amp;SUM(21,17*39,1))))</f>
        <v/>
      </c>
      <c r="AS45" s="213" t="str">
        <f aca="true" t="array" ref="AS45:AS45">IF($B45="","",IF(ISBLANK(INDIRECT("'R10.Documentos no web'!D"&amp;SUM(21,17*40,1))),"",INDIRECT("'R10.Documentos no web'!D"&amp;SUM(21,17*40,1))))</f>
        <v/>
      </c>
      <c r="AT45" s="213" t="str">
        <f aca="true" t="array" ref="AT45:AT45">IF($B45="","",IF(ISBLANK(INDIRECT("'R10.Documentos no web'!D"&amp;SUM(21,17*41,1))),"",INDIRECT("'R10.Documentos no web'!D"&amp;SUM(21,17*41,1))))</f>
        <v/>
      </c>
      <c r="AU45" s="213" t="str">
        <f aca="true" t="array" ref="AU45:AU45">IF($B45="","",IF(ISBLANK(INDIRECT("'R10.Documentos no web'!D"&amp;SUM(21,17*42,1))),"",INDIRECT("'R10.Documentos no web'!D"&amp;SUM(21,17*42,1))))</f>
        <v/>
      </c>
      <c r="AV45" s="213" t="str">
        <f aca="true" t="array" ref="AV45:AV45">IF($B45="","",IF(ISBLANK(INDIRECT("'R10.Documentos no web'!D"&amp;SUM(21,17*43,1))),"",INDIRECT("'R10.Documentos no web'!D"&amp;SUM(21,17*43,1))))</f>
        <v/>
      </c>
      <c r="AW45" s="213" t="str">
        <f aca="true" t="array" ref="AW45:AW45">IF($B45="","",IF(ISBLANK(INDIRECT("'R10.Documentos no web'!D"&amp;SUM(21,17*44,1))),"",INDIRECT("'R10.Documentos no web'!D"&amp;SUM(21,17*44,1))))</f>
        <v/>
      </c>
    </row>
    <row r="46" customFormat="false" ht="21.75" hidden="false" customHeight="true" outlineLevel="0" collapsed="false">
      <c r="D46" s="216" t="s">
        <v>287</v>
      </c>
      <c r="E46" s="217" t="str">
        <f aca="true">IF(OR('03.Muestra'!$D$20=0,COUNTIF('03.Muestra'!$D$8:$D$17,"Documento no web")=0),"N/A", IF(COUNTIF(INDIRECT("'R10.Documentos no web'!$E"&amp;SUM(19,38*0)):INDIRECT("'R10.Documentos no web'!$E"&amp;SUM(53,38*0)),"ERR")&gt;0,"ERROR", IF(COUNTIF(E36:E45,"N/T")&gt;0, "EN CURSO", IF(COUNTIF(E36:E45,"N/D") &gt; 0,"EN CURSO", IF(COUNT($B36:$B45) = COUNTIF(E36:E45,"N/A"), "N/A", IF(COUNTIF(E36:E45,"Falla")&gt;('DATA - Oculta'!$C$25*((COUNTIF(E36:E45,"Pasa")+COUNTIF(E36:E45,"Falla")))), "NO CONFORME","CONFORME"))))))</f>
        <v>N/A</v>
      </c>
      <c r="F46" s="217" t="str">
        <f aca="true">IF(OR('03.Muestra'!$D$20=0,COUNTIF('03.Muestra'!$D$8:$D$17,"Documento no web")=0),"N/A", IF(COUNTIF(INDIRECT("'R10.Documentos no web'!$E"&amp;SUM(19,38*0)):INDIRECT("'R10.Documentos no web'!$E"&amp;SUM(53,38*0)),"ERR")&gt;0,"ERROR", IF(COUNTIF(F36:F45,"N/T")&gt;0, "EN CURSO", IF(COUNTIF(F36:F45,"N/D") &gt; 0,"EN CURSO", IF(COUNT($B36:$B45) = COUNTIF(F36:F45,"N/A"), "N/A", IF(COUNTIF(F36:F45,"Falla")&gt;('DATA - Oculta'!$C$25*((COUNTIF(F36:F45,"Pasa")+COUNTIF(F36:F45,"Falla")))), "NO CONFORME","CONFORME"))))))</f>
        <v>N/A</v>
      </c>
      <c r="G46" s="217" t="str">
        <f aca="true">IF(OR('03.Muestra'!$D$20=0,COUNTIF('03.Muestra'!$D$8:$D$17,"Documento no web")=0),"N/A", IF(COUNTIF(INDIRECT("'R10.Documentos no web'!$E"&amp;SUM(19,38*0)):INDIRECT("'R10.Documentos no web'!$E"&amp;SUM(53,38*0)),"ERR")&gt;0,"ERROR", IF(COUNTIF(G36:G45,"N/T")&gt;0, "EN CURSO", IF(COUNTIF(G36:G45,"N/D") &gt; 0,"EN CURSO", IF(COUNT($B36:$B45) = COUNTIF(G36:G45,"N/A"), "N/A", IF(COUNTIF(G36:G45,"Falla")&gt;('DATA - Oculta'!$C$25*((COUNTIF(G36:G45,"Pasa")+COUNTIF(G36:G45,"Falla")))), "NO CONFORME","CONFORME"))))))</f>
        <v>N/A</v>
      </c>
      <c r="H46" s="217" t="str">
        <f aca="true">IF(OR('03.Muestra'!$D$20=0,COUNTIF('03.Muestra'!$D$8:$D$17,"Documento no web")=0),"N/A", IF(COUNTIF(INDIRECT("'R10.Documentos no web'!$E"&amp;SUM(19,38*0)):INDIRECT("'R10.Documentos no web'!$E"&amp;SUM(53,38*0)),"ERR")&gt;0,"ERROR", IF(COUNTIF(H36:H45,"N/T")&gt;0, "EN CURSO", IF(COUNTIF(H36:H45,"N/D") &gt; 0,"EN CURSO", IF(COUNT($B36:$B45) = COUNTIF(H36:H45,"N/A"), "N/A", IF(COUNTIF(H36:H45,"Falla")&gt;('DATA - Oculta'!$C$25*((COUNTIF(H36:H45,"Pasa")+COUNTIF(H36:H45,"Falla")))), "NO CONFORME","CONFORME"))))))</f>
        <v>N/A</v>
      </c>
      <c r="I46" s="217" t="str">
        <f aca="true">IF(OR('03.Muestra'!$D$20=0,COUNTIF('03.Muestra'!$D$8:$D$17,"Documento no web")=0),"N/A", IF(COUNTIF(INDIRECT("'R10.Documentos no web'!$E"&amp;SUM(19,38*0)):INDIRECT("'R10.Documentos no web'!$E"&amp;SUM(53,38*0)),"ERR")&gt;0,"ERROR", IF(COUNTIF(I36:I45,"N/T")&gt;0, "EN CURSO", IF(COUNTIF(I36:I45,"N/D") &gt; 0,"EN CURSO", IF(COUNT($B36:$B45) = COUNTIF(I36:I45,"N/A"), "N/A", IF(COUNTIF(I36:I45,"Falla")&gt;('DATA - Oculta'!$C$25*((COUNTIF(I36:I45,"Pasa")+COUNTIF(I36:I45,"Falla")))), "NO CONFORME","CONFORME"))))))</f>
        <v>N/A</v>
      </c>
      <c r="J46" s="217" t="str">
        <f aca="true">IF(OR('03.Muestra'!$D$20=0,COUNTIF('03.Muestra'!$D$8:$D$17,"Documento no web")=0),"N/A", IF(COUNTIF(INDIRECT("'R10.Documentos no web'!$E"&amp;SUM(19,38*0)):INDIRECT("'R10.Documentos no web'!$E"&amp;SUM(53,38*0)),"ERR")&gt;0,"ERROR", IF(COUNTIF(J36:J45,"N/T")&gt;0, "EN CURSO", IF(COUNTIF(J36:J45,"N/D") &gt; 0,"EN CURSO", IF(COUNT($B36:$B45) = COUNTIF(J36:J45,"N/A"), "N/A", IF(COUNTIF(J36:J45,"Falla")&gt;('DATA - Oculta'!$C$25*((COUNTIF(J36:J45,"Pasa")+COUNTIF(J36:J45,"Falla")))), "NO CONFORME","CONFORME"))))))</f>
        <v>N/A</v>
      </c>
      <c r="K46" s="217" t="str">
        <f aca="true">IF(OR('03.Muestra'!$D$20=0,COUNTIF('03.Muestra'!$D$8:$D$17,"Documento no web")=0),"N/A", IF(COUNTIF(INDIRECT("'R10.Documentos no web'!$E"&amp;SUM(19,38*0)):INDIRECT("'R10.Documentos no web'!$E"&amp;SUM(53,38*0)),"ERR")&gt;0,"ERROR", IF(COUNTIF(K36:K45,"N/T")&gt;0, "EN CURSO", IF(COUNTIF(K36:K45,"N/D") &gt; 0,"EN CURSO", IF(COUNT($B36:$B45) = COUNTIF(K36:K45,"N/A"), "N/A", IF(COUNTIF(K36:K45,"Falla")&gt;('DATA - Oculta'!$C$25*((COUNTIF(K36:K45,"Pasa")+COUNTIF(K36:K45,"Falla")))), "NO CONFORME","CONFORME"))))))</f>
        <v>N/A</v>
      </c>
      <c r="L46" s="217" t="str">
        <f aca="true">IF(OR('03.Muestra'!$D$20=0,COUNTIF('03.Muestra'!$D$8:$D$17,"Documento no web")=0),"N/A", IF(COUNTIF(INDIRECT("'R10.Documentos no web'!$E"&amp;SUM(19,38*0)):INDIRECT("'R10.Documentos no web'!$E"&amp;SUM(53,38*0)),"ERR")&gt;0,"ERROR", IF(COUNTIF(L36:L45,"N/T")&gt;0, "EN CURSO", IF(COUNTIF(L36:L45,"N/D") &gt; 0,"EN CURSO", IF(COUNT($B36:$B45) = COUNTIF(L36:L45,"N/A"), "N/A", IF(COUNTIF(L36:L45,"Falla")&gt;('DATA - Oculta'!$C$25*((COUNTIF(L36:L45,"Pasa")+COUNTIF(L36:L45,"Falla")))), "NO CONFORME","CONFORME"))))))</f>
        <v>N/A</v>
      </c>
      <c r="M46" s="217" t="str">
        <f aca="true">IF(OR('03.Muestra'!$D$20=0,COUNTIF('03.Muestra'!$D$8:$D$17,"Documento no web")=0),"N/A", IF(COUNTIF(INDIRECT("'R10.Documentos no web'!$E"&amp;SUM(19,38*0)):INDIRECT("'R10.Documentos no web'!$E"&amp;SUM(53,38*0)),"ERR")&gt;0,"ERROR", IF(COUNTIF(M36:M45,"N/T")&gt;0, "EN CURSO", IF(COUNTIF(M36:M45,"N/D") &gt; 0,"EN CURSO", IF(COUNT($B36:$B45) = COUNTIF(M36:M45,"N/A"), "N/A", IF(COUNTIF(M36:M45,"Falla")&gt;('DATA - Oculta'!$C$25*((COUNTIF(M36:M45,"Pasa")+COUNTIF(M36:M45,"Falla")))), "NO CONFORME","CONFORME"))))))</f>
        <v>N/A</v>
      </c>
      <c r="N46" s="217" t="str">
        <f aca="true">IF(OR('03.Muestra'!$D$20=0,COUNTIF('03.Muestra'!$D$8:$D$17,"Documento no web")=0),"N/A", IF(COUNTIF(INDIRECT("'R10.Documentos no web'!$E"&amp;SUM(19,38*0)):INDIRECT("'R10.Documentos no web'!$E"&amp;SUM(53,38*0)),"ERR")&gt;0,"ERROR", IF(COUNTIF(N36:N45,"N/T")&gt;0, "EN CURSO", IF(COUNTIF(N36:N45,"N/D") &gt; 0,"EN CURSO", IF(COUNT($B36:$B45) = COUNTIF(N36:N45,"N/A"), "N/A", IF(COUNTIF(N36:N45,"Falla")&gt;('DATA - Oculta'!$C$25*((COUNTIF(N36:N45,"Pasa")+COUNTIF(N36:N45,"Falla")))), "NO CONFORME","CONFORME"))))))</f>
        <v>N/A</v>
      </c>
      <c r="O46" s="217" t="str">
        <f aca="true">IF(OR('03.Muestra'!$D$20=0,COUNTIF('03.Muestra'!$D$8:$D$17,"Documento no web")=0),"N/A", IF(COUNTIF(INDIRECT("'R10.Documentos no web'!$E"&amp;SUM(19,38*0)):INDIRECT("'R10.Documentos no web'!$E"&amp;SUM(53,38*0)),"ERR")&gt;0,"ERROR", IF(COUNTIF(O36:O45,"N/T")&gt;0, "EN CURSO", IF(COUNTIF(O36:O45,"N/D") &gt; 0,"EN CURSO", IF(COUNT($B36:$B45) = COUNTIF(O36:O45,"N/A"), "N/A", IF(COUNTIF(O36:O45,"Falla")&gt;('DATA - Oculta'!$C$25*((COUNTIF(O36:O45,"Pasa")+COUNTIF(O36:O45,"Falla")))), "NO CONFORME","CONFORME"))))))</f>
        <v>N/A</v>
      </c>
      <c r="P46" s="217" t="str">
        <f aca="true">IF(OR('03.Muestra'!$D$20=0,COUNTIF('03.Muestra'!$D$8:$D$17,"Documento no web")=0),"N/A", IF(COUNTIF(INDIRECT("'R10.Documentos no web'!$E"&amp;SUM(19,38*0)):INDIRECT("'R10.Documentos no web'!$E"&amp;SUM(53,38*0)),"ERR")&gt;0,"ERROR", IF(COUNTIF(P36:P45,"N/T")&gt;0, "EN CURSO", IF(COUNTIF(P36:P45,"N/D") &gt; 0,"EN CURSO", IF(COUNT($B36:$B45) = COUNTIF(P36:P45,"N/A"), "N/A", IF(COUNTIF(P36:P45,"Falla")&gt;('DATA - Oculta'!$C$25*((COUNTIF(P36:P45,"Pasa")+COUNTIF(P36:P45,"Falla")))), "NO CONFORME","CONFORME"))))))</f>
        <v>N/A</v>
      </c>
      <c r="Q46" s="217" t="str">
        <f aca="true">IF(OR('03.Muestra'!$D$20=0,COUNTIF('03.Muestra'!$D$8:$D$17,"Documento no web")=0),"N/A", IF(COUNTIF(INDIRECT("'R10.Documentos no web'!$E"&amp;SUM(19,38*0)):INDIRECT("'R10.Documentos no web'!$E"&amp;SUM(53,38*0)),"ERR")&gt;0,"ERROR", IF(COUNTIF(Q36:Q45,"N/T")&gt;0, "EN CURSO", IF(COUNTIF(Q36:Q45,"N/D") &gt; 0,"EN CURSO", IF(COUNT($B36:$B45) = COUNTIF(Q36:Q45,"N/A"), "N/A", IF(COUNTIF(Q36:Q45,"Falla")&gt;('DATA - Oculta'!$C$25*((COUNTIF(Q36:Q45,"Pasa")+COUNTIF(Q36:Q45,"Falla")))), "NO CONFORME","CONFORME"))))))</f>
        <v>N/A</v>
      </c>
      <c r="R46" s="217" t="str">
        <f aca="true">IF(OR('03.Muestra'!$D$20=0,COUNTIF('03.Muestra'!$D$8:$D$17,"Documento no web")=0),"N/A", IF(COUNTIF(INDIRECT("'R10.Documentos no web'!$E"&amp;SUM(19,38*0)):INDIRECT("'R10.Documentos no web'!$E"&amp;SUM(53,38*0)),"ERR")&gt;0,"ERROR", IF(COUNTIF(R36:R45,"N/T")&gt;0, "EN CURSO", IF(COUNTIF(R36:R45,"N/D") &gt; 0,"EN CURSO", IF(COUNT($B36:$B45) = COUNTIF(R36:R45,"N/A"), "N/A", IF(COUNTIF(R36:R45,"Falla")&gt;('DATA - Oculta'!$C$25*((COUNTIF(R36:R45,"Pasa")+COUNTIF(R36:R45,"Falla")))), "NO CONFORME","CONFORME"))))))</f>
        <v>N/A</v>
      </c>
      <c r="S46" s="217" t="str">
        <f aca="true">IF(OR('03.Muestra'!$D$20=0,COUNTIF('03.Muestra'!$D$8:$D$17,"Documento no web")=0),"N/A", IF(COUNTIF(INDIRECT("'R10.Documentos no web'!$E"&amp;SUM(19,38*0)):INDIRECT("'R10.Documentos no web'!$E"&amp;SUM(53,38*0)),"ERR")&gt;0,"ERROR", IF(COUNTIF(S36:S45,"N/T")&gt;0, "EN CURSO", IF(COUNTIF(S36:S45,"N/D") &gt; 0,"EN CURSO", IF(COUNT($B36:$B45) = COUNTIF(S36:S45,"N/A"), "N/A", IF(COUNTIF(S36:S45,"Falla")&gt;('DATA - Oculta'!$C$25*((COUNTIF(S36:S45,"Pasa")+COUNTIF(S36:S45,"Falla")))), "NO CONFORME","CONFORME"))))))</f>
        <v>N/A</v>
      </c>
      <c r="T46" s="217" t="str">
        <f aca="true">IF(OR('03.Muestra'!$D$20=0,COUNTIF('03.Muestra'!$D$8:$D$17,"Documento no web")=0),"N/A", IF(COUNTIF(INDIRECT("'R10.Documentos no web'!$E"&amp;SUM(19,38*0)):INDIRECT("'R10.Documentos no web'!$E"&amp;SUM(53,38*0)),"ERR")&gt;0,"ERROR", IF(COUNTIF(T36:T45,"N/T")&gt;0, "EN CURSO", IF(COUNTIF(T36:T45,"N/D") &gt; 0,"EN CURSO", IF(COUNT($B36:$B45) = COUNTIF(T36:T45,"N/A"), "N/A", IF(COUNTIF(T36:T45,"Falla")&gt;('DATA - Oculta'!$C$25*((COUNTIF(T36:T45,"Pasa")+COUNTIF(T36:T45,"Falla")))), "NO CONFORME","CONFORME"))))))</f>
        <v>N/A</v>
      </c>
      <c r="U46" s="217" t="str">
        <f aca="true">IF(OR('03.Muestra'!$D$20=0,COUNTIF('03.Muestra'!$D$8:$D$17,"Documento no web")=0),"N/A", IF(COUNTIF(INDIRECT("'R10.Documentos no web'!$E"&amp;SUM(19,38*0)):INDIRECT("'R10.Documentos no web'!$E"&amp;SUM(53,38*0)),"ERR")&gt;0,"ERROR", IF(COUNTIF(U36:U45,"N/T")&gt;0, "EN CURSO", IF(COUNTIF(U36:U45,"N/D") &gt; 0,"EN CURSO", IF(COUNT($B36:$B45) = COUNTIF(U36:U45,"N/A"), "N/A", IF(COUNTIF(U36:U45,"Falla")&gt;('DATA - Oculta'!$C$25*((COUNTIF(U36:U45,"Pasa")+COUNTIF(U36:U45,"Falla")))), "NO CONFORME","CONFORME"))))))</f>
        <v>N/A</v>
      </c>
      <c r="V46" s="217" t="str">
        <f aca="true">IF(OR('03.Muestra'!$D$20=0,COUNTIF('03.Muestra'!$D$8:$D$17,"Documento no web")=0),"N/A", IF(COUNTIF(INDIRECT("'R10.Documentos no web'!$E"&amp;SUM(19,38*0)):INDIRECT("'R10.Documentos no web'!$E"&amp;SUM(53,38*0)),"ERR")&gt;0,"ERROR", IF(COUNTIF(V36:V45,"N/T")&gt;0, "EN CURSO", IF(COUNTIF(V36:V45,"N/D") &gt; 0,"EN CURSO", IF(COUNT($B36:$B45) = COUNTIF(V36:V45,"N/A"), "N/A", IF(COUNTIF(V36:V45,"Falla")&gt;('DATA - Oculta'!$C$25*((COUNTIF(V36:V45,"Pasa")+COUNTIF(V36:V45,"Falla")))), "NO CONFORME","CONFORME"))))))</f>
        <v>N/A</v>
      </c>
      <c r="W46" s="217" t="str">
        <f aca="true">IF(OR('03.Muestra'!$D$20=0,COUNTIF('03.Muestra'!$D$8:$D$17,"Documento no web")=0),"N/A", IF(COUNTIF(INDIRECT("'R10.Documentos no web'!$E"&amp;SUM(19,38*0)):INDIRECT("'R10.Documentos no web'!$E"&amp;SUM(53,38*0)),"ERR")&gt;0,"ERROR", IF(COUNTIF(W36:W45,"N/T")&gt;0, "EN CURSO", IF(COUNTIF(W36:W45,"N/D") &gt; 0,"EN CURSO", IF(COUNT($B36:$B45) = COUNTIF(W36:W45,"N/A"), "N/A", IF(COUNTIF(W36:W45,"Falla")&gt;('DATA - Oculta'!$C$25*((COUNTIF(W36:W45,"Pasa")+COUNTIF(W36:W45,"Falla")))), "NO CONFORME","CONFORME"))))))</f>
        <v>N/A</v>
      </c>
      <c r="X46" s="217" t="str">
        <f aca="true">IF(OR('03.Muestra'!$D$20=0,COUNTIF('03.Muestra'!$D$8:$D$17,"Documento no web")=0),"N/A", IF(COUNTIF(INDIRECT("'R10.Documentos no web'!$E"&amp;SUM(19,38*0)):INDIRECT("'R10.Documentos no web'!$E"&amp;SUM(53,38*0)),"ERR")&gt;0,"ERROR", IF(COUNTIF(X36:X45,"N/T")&gt;0, "EN CURSO", IF(COUNTIF(X36:X45,"N/D") &gt; 0,"EN CURSO", IF(COUNT($B36:$B45) = COUNTIF(X36:X45,"N/A"), "N/A", IF(COUNTIF(X36:X45,"Falla")&gt;('DATA - Oculta'!$C$25*((COUNTIF(X36:X45,"Pasa")+COUNTIF(X36:X45,"Falla")))), "NO CONFORME","CONFORME"))))))</f>
        <v>N/A</v>
      </c>
      <c r="Y46" s="217" t="str">
        <f aca="true">IF(OR('03.Muestra'!$D$20=0,COUNTIF('03.Muestra'!$D$8:$D$17,"Documento no web")=0),"N/A", IF(COUNTIF(INDIRECT("'R10.Documentos no web'!$E"&amp;SUM(19,38*0)):INDIRECT("'R10.Documentos no web'!$E"&amp;SUM(53,38*0)),"ERR")&gt;0,"ERROR", IF(COUNTIF(Y36:Y45,"N/T")&gt;0, "EN CURSO", IF(COUNTIF(Y36:Y45,"N/D") &gt; 0,"EN CURSO", IF(COUNT($B36:$B45) = COUNTIF(Y36:Y45,"N/A"), "N/A", IF(COUNTIF(Y36:Y45,"Falla")&gt;('DATA - Oculta'!$C$25*((COUNTIF(Y36:Y45,"Pasa")+COUNTIF(Y36:Y45,"Falla")))), "NO CONFORME","CONFORME"))))))</f>
        <v>N/A</v>
      </c>
      <c r="Z46" s="217" t="str">
        <f aca="true">IF(OR('03.Muestra'!$D$20=0,COUNTIF('03.Muestra'!$D$8:$D$17,"Documento no web")=0),"N/A", IF(COUNTIF(INDIRECT("'R10.Documentos no web'!$E"&amp;SUM(19,38*0)):INDIRECT("'R10.Documentos no web'!$E"&amp;SUM(53,38*0)),"ERR")&gt;0,"ERROR", IF(COUNTIF(Z36:Z45,"N/T")&gt;0, "EN CURSO", IF(COUNTIF(Z36:Z45,"N/D") &gt; 0,"EN CURSO", IF(COUNT($B36:$B45) = COUNTIF(Z36:Z45,"N/A"), "N/A", IF(COUNTIF(Z36:Z45,"Falla")&gt;('DATA - Oculta'!$C$25*((COUNTIF(Z36:Z45,"Pasa")+COUNTIF(Z36:Z45,"Falla")))), "NO CONFORME","CONFORME"))))))</f>
        <v>N/A</v>
      </c>
      <c r="AA46" s="217" t="str">
        <f aca="true">IF(OR('03.Muestra'!$D$20=0,COUNTIF('03.Muestra'!$D$8:$D$17,"Documento no web")=0),"N/A", IF(COUNTIF(INDIRECT("'R10.Documentos no web'!$E"&amp;SUM(19,38*0)):INDIRECT("'R10.Documentos no web'!$E"&amp;SUM(53,38*0)),"ERR")&gt;0,"ERROR", IF(COUNTIF(AA36:AA45,"N/T")&gt;0, "EN CURSO", IF(COUNTIF(AA36:AA45,"N/D") &gt; 0,"EN CURSO", IF(COUNT($B36:$B45) = COUNTIF(AA36:AA45,"N/A"), "N/A", IF(COUNTIF(AA36:AA45,"Falla")&gt;('DATA - Oculta'!$C$25*((COUNTIF(AA36:AA45,"Pasa")+COUNTIF(AA36:AA45,"Falla")))), "NO CONFORME","CONFORME"))))))</f>
        <v>N/A</v>
      </c>
      <c r="AB46" s="217" t="str">
        <f aca="true">IF(OR('03.Muestra'!$D$20=0,COUNTIF('03.Muestra'!$D$8:$D$17,"Documento no web")=0),"N/A", IF(COUNTIF(INDIRECT("'R10.Documentos no web'!$E"&amp;SUM(19,38*0)):INDIRECT("'R10.Documentos no web'!$E"&amp;SUM(53,38*0)),"ERR")&gt;0,"ERROR", IF(COUNTIF(AB36:AB45,"N/T")&gt;0, "EN CURSO", IF(COUNTIF(AB36:AB45,"N/D") &gt; 0,"EN CURSO", IF(COUNT($B36:$B45) = COUNTIF(AB36:AB45,"N/A"), "N/A", IF(COUNTIF(AB36:AB45,"Falla")&gt;('DATA - Oculta'!$C$25*((COUNTIF(AB36:AB45,"Pasa")+COUNTIF(AB36:AB45,"Falla")))), "NO CONFORME","CONFORME"))))))</f>
        <v>N/A</v>
      </c>
      <c r="AC46" s="217" t="str">
        <f aca="true">IF(OR('03.Muestra'!$D$20=0,COUNTIF('03.Muestra'!$D$8:$D$17,"Documento no web")=0),"N/A", IF(COUNTIF(INDIRECT("'R10.Documentos no web'!$E"&amp;SUM(19,38*0)):INDIRECT("'R10.Documentos no web'!$E"&amp;SUM(53,38*0)),"ERR")&gt;0,"ERROR", IF(COUNTIF(AC36:AC45,"N/T")&gt;0, "EN CURSO", IF(COUNTIF(AC36:AC45,"N/D") &gt; 0,"EN CURSO", IF(COUNT($B36:$B45) = COUNTIF(AC36:AC45,"N/A"), "N/A", IF(COUNTIF(AC36:AC45,"Falla")&gt;('DATA - Oculta'!$C$25*((COUNTIF(AC36:AC45,"Pasa")+COUNTIF(AC36:AC45,"Falla")))), "NO CONFORME","CONFORME"))))))</f>
        <v>N/A</v>
      </c>
      <c r="AD46" s="217" t="str">
        <f aca="true">IF(OR('03.Muestra'!$D$20=0,COUNTIF('03.Muestra'!$D$8:$D$17,"Documento no web")=0),"N/A", IF(COUNTIF(INDIRECT("'R10.Documentos no web'!$E"&amp;SUM(19,38*0)):INDIRECT("'R10.Documentos no web'!$E"&amp;SUM(53,38*0)),"ERR")&gt;0,"ERROR", IF(COUNTIF(AD36:AD45,"N/T")&gt;0, "EN CURSO", IF(COUNTIF(AD36:AD45,"N/D") &gt; 0,"EN CURSO", IF(COUNT($B36:$B45) = COUNTIF(AD36:AD45,"N/A"), "N/A", IF(COUNTIF(AD36:AD45,"Falla")&gt;('DATA - Oculta'!$C$25*((COUNTIF(AD36:AD45,"Pasa")+COUNTIF(AD36:AD45,"Falla")))), "NO CONFORME","CONFORME"))))))</f>
        <v>N/A</v>
      </c>
      <c r="AE46" s="217" t="str">
        <f aca="true">IF(OR('03.Muestra'!$D$20=0,COUNTIF('03.Muestra'!$D$8:$D$17,"Documento no web")=0),"N/A", IF(COUNTIF(INDIRECT("'R10.Documentos no web'!$E"&amp;SUM(19,38*0)):INDIRECT("'R10.Documentos no web'!$E"&amp;SUM(53,38*0)),"ERR")&gt;0,"ERROR", IF(COUNTIF(AE36:AE45,"N/T")&gt;0, "EN CURSO", IF(COUNTIF(AE36:AE45,"N/D") &gt; 0,"EN CURSO", IF(COUNT($B36:$B45) = COUNTIF(AE36:AE45,"N/A"), "N/A", IF(COUNTIF(AE36:AE45,"Falla")&gt;('DATA - Oculta'!$C$25*((COUNTIF(AE36:AE45,"Pasa")+COUNTIF(AE36:AE45,"Falla")))), "NO CONFORME","CONFORME"))))))</f>
        <v>N/A</v>
      </c>
      <c r="AF46" s="217" t="str">
        <f aca="true">IF(OR('03.Muestra'!$D$20=0,COUNTIF('03.Muestra'!$D$8:$D$17,"Documento no web")=0),"N/A", IF(COUNTIF(INDIRECT("'R10.Documentos no web'!$E"&amp;SUM(19,38*0)):INDIRECT("'R10.Documentos no web'!$E"&amp;SUM(53,38*0)),"ERR")&gt;0,"ERROR", IF(COUNTIF(AF36:AF45,"N/T")&gt;0, "EN CURSO", IF(COUNTIF(AF36:AF45,"N/D") &gt; 0,"EN CURSO", IF(COUNT($B36:$B45) = COUNTIF(AF36:AF45,"N/A"), "N/A", IF(COUNTIF(AF36:AF45,"Falla")&gt;('DATA - Oculta'!$C$25*((COUNTIF(AF36:AF45,"Pasa")+COUNTIF(AF36:AF45,"Falla")))), "NO CONFORME","CONFORME"))))))</f>
        <v>N/A</v>
      </c>
      <c r="AG46" s="217" t="str">
        <f aca="true">IF(OR('03.Muestra'!$D$20=0,COUNTIF('03.Muestra'!$D$8:$D$17,"Documento no web")=0),"N/A", IF(COUNTIF(INDIRECT("'R10.Documentos no web'!$E"&amp;SUM(19,38*0)):INDIRECT("'R10.Documentos no web'!$E"&amp;SUM(53,38*0)),"ERR")&gt;0,"ERROR", IF(COUNTIF(AG36:AG45,"N/T")&gt;0, "EN CURSO", IF(COUNTIF(AG36:AG45,"N/D") &gt; 0,"EN CURSO", IF(COUNT($B36:$B45) = COUNTIF(AG36:AG45,"N/A"), "N/A", IF(COUNTIF(AG36:AG45,"Falla")&gt;('DATA - Oculta'!$C$25*((COUNTIF(AG36:AG45,"Pasa")+COUNTIF(AG36:AG45,"Falla")))), "NO CONFORME","CONFORME"))))))</f>
        <v>N/A</v>
      </c>
      <c r="AH46" s="217" t="str">
        <f aca="true">IF(OR('03.Muestra'!$D$20=0,COUNTIF('03.Muestra'!$D$8:$D$17,"Documento no web")=0),"N/A", IF(COUNTIF(INDIRECT("'R10.Documentos no web'!$E"&amp;SUM(19,38*0)):INDIRECT("'R10.Documentos no web'!$E"&amp;SUM(53,38*0)),"ERR")&gt;0,"ERROR", IF(COUNTIF(AH36:AH45,"N/T")&gt;0, "EN CURSO", IF(COUNTIF(AH36:AH45,"N/D") &gt; 0,"EN CURSO", IF(COUNT($B36:$B45) = COUNTIF(AH36:AH45,"N/A"), "N/A", IF(COUNTIF(AH36:AH45,"Falla")&gt;('DATA - Oculta'!$C$25*((COUNTIF(AH36:AH45,"Pasa")+COUNTIF(AH36:AH45,"Falla")))), "NO CONFORME","CONFORME"))))))</f>
        <v>N/A</v>
      </c>
      <c r="AI46" s="217" t="str">
        <f aca="true">IF(OR('03.Muestra'!$D$20=0,COUNTIF('03.Muestra'!$D$8:$D$17,"Documento no web")=0),"N/A", IF(COUNTIF(INDIRECT("'R10.Documentos no web'!$E"&amp;SUM(19,38*0)):INDIRECT("'R10.Documentos no web'!$E"&amp;SUM(53,38*0)),"ERR")&gt;0,"ERROR", IF(COUNTIF(AI36:AI45,"N/T")&gt;0, "EN CURSO", IF(COUNTIF(AI36:AI45,"N/D") &gt; 0,"EN CURSO", IF(COUNT($B36:$B45) = COUNTIF(AI36:AI45,"N/A"), "N/A", IF(COUNTIF(AI36:AI45,"Falla")&gt;('DATA - Oculta'!$C$25*((COUNTIF(AI36:AI45,"Pasa")+COUNTIF(AI36:AI45,"Falla")))), "NO CONFORME","CONFORME"))))))</f>
        <v>N/A</v>
      </c>
      <c r="AJ46" s="217" t="str">
        <f aca="true">IF(OR('03.Muestra'!$D$20=0,COUNTIF('03.Muestra'!$D$8:$D$17,"Documento no web")=0),"N/A", IF(COUNTIF(INDIRECT("'R10.Documentos no web'!$E"&amp;SUM(19,38*0)):INDIRECT("'R10.Documentos no web'!$E"&amp;SUM(53,38*0)),"ERR")&gt;0,"ERROR", IF(COUNTIF(AJ36:AJ45,"N/T")&gt;0, "EN CURSO", IF(COUNTIF(AJ36:AJ45,"N/D") &gt; 0,"EN CURSO", IF(COUNT($B36:$B45) = COUNTIF(AJ36:AJ45,"N/A"), "N/A", IF(COUNTIF(AJ36:AJ45,"Falla")&gt;('DATA - Oculta'!$C$25*((COUNTIF(AJ36:AJ45,"Pasa")+COUNTIF(AJ36:AJ45,"Falla")))), "NO CONFORME","CONFORME"))))))</f>
        <v>N/A</v>
      </c>
      <c r="AK46" s="217" t="str">
        <f aca="true">IF(OR('03.Muestra'!$D$20=0,COUNTIF('03.Muestra'!$D$8:$D$17,"Documento no web")=0),"N/A", IF(COUNTIF(INDIRECT("'R10.Documentos no web'!$E"&amp;SUM(19,38*0)):INDIRECT("'R10.Documentos no web'!$E"&amp;SUM(53,38*0)),"ERR")&gt;0,"ERROR", IF(COUNTIF(AK36:AK45,"N/T")&gt;0, "EN CURSO", IF(COUNTIF(AK36:AK45,"N/D") &gt; 0,"EN CURSO", IF(COUNT($B36:$B45) = COUNTIF(AK36:AK45,"N/A"), "N/A", IF(COUNTIF(AK36:AK45,"Falla")&gt;('DATA - Oculta'!$C$25*((COUNTIF(AK36:AK45,"Pasa")+COUNTIF(AK36:AK45,"Falla")))), "NO CONFORME","CONFORME"))))))</f>
        <v>N/A</v>
      </c>
      <c r="AL46" s="217" t="str">
        <f aca="true">IF(OR('03.Muestra'!$D$20=0,COUNTIF('03.Muestra'!$D$8:$D$17,"Documento no web")=0),"N/A", IF(COUNTIF(INDIRECT("'R10.Documentos no web'!$E"&amp;SUM(19,38*0)):INDIRECT("'R10.Documentos no web'!$E"&amp;SUM(53,38*0)),"ERR")&gt;0,"ERROR", IF(COUNTIF(AL36:AL45,"N/T")&gt;0, "EN CURSO", IF(COUNTIF(AL36:AL45,"N/D") &gt; 0,"EN CURSO", IF(COUNT($B36:$B45) = COUNTIF(AL36:AL45,"N/A"), "N/A", IF(COUNTIF(AL36:AL45,"Falla")&gt;('DATA - Oculta'!$C$25*((COUNTIF(AL36:AL45,"Pasa")+COUNTIF(AL36:AL45,"Falla")))), "NO CONFORME","CONFORME"))))))</f>
        <v>N/A</v>
      </c>
      <c r="AM46" s="217" t="str">
        <f aca="true">IF(OR('03.Muestra'!$D$20=0,COUNTIF('03.Muestra'!$D$8:$D$17,"Documento no web")=0),"N/A", IF(COUNTIF(INDIRECT("'R10.Documentos no web'!$E"&amp;SUM(19,38*0)):INDIRECT("'R10.Documentos no web'!$E"&amp;SUM(53,38*0)),"ERR")&gt;0,"ERROR", IF(COUNTIF(AM36:AM45,"N/T")&gt;0, "EN CURSO", IF(COUNTIF(AM36:AM45,"N/D") &gt; 0,"EN CURSO", IF(COUNT($B36:$B45) = COUNTIF(AM36:AM45,"N/A"), "N/A", IF(COUNTIF(AM36:AM45,"Falla")&gt;('DATA - Oculta'!$C$25*((COUNTIF(AM36:AM45,"Pasa")+COUNTIF(AM36:AM45,"Falla")))), "NO CONFORME","CONFORME"))))))</f>
        <v>N/A</v>
      </c>
      <c r="AN46" s="217" t="str">
        <f aca="true">IF(OR('03.Muestra'!$D$20=0,COUNTIF('03.Muestra'!$D$8:$D$17,"Documento no web")=0),"N/A", IF(COUNTIF(INDIRECT("'R10.Documentos no web'!$E"&amp;SUM(19,38*0)):INDIRECT("'R10.Documentos no web'!$E"&amp;SUM(53,38*0)),"ERR")&gt;0,"ERROR", IF(COUNTIF(AN36:AN45,"N/T")&gt;0, "EN CURSO", IF(COUNTIF(AN36:AN45,"N/D") &gt; 0,"EN CURSO", IF(COUNT($B36:$B45) = COUNTIF(AN36:AN45,"N/A"), "N/A", IF(COUNTIF(AN36:AN45,"Falla")&gt;('DATA - Oculta'!$C$25*((COUNTIF(AN36:AN45,"Pasa")+COUNTIF(AN36:AN45,"Falla")))), "NO CONFORME","CONFORME"))))))</f>
        <v>N/A</v>
      </c>
      <c r="AO46" s="217" t="str">
        <f aca="true">IF(OR('03.Muestra'!$D$20=0,COUNTIF('03.Muestra'!$D$8:$D$17,"Documento no web")=0),"N/A", IF(COUNTIF(INDIRECT("'R10.Documentos no web'!$E"&amp;SUM(19,38*0)):INDIRECT("'R10.Documentos no web'!$E"&amp;SUM(53,38*0)),"ERR")&gt;0,"ERROR", IF(COUNTIF(AO36:AO45,"N/T")&gt;0, "EN CURSO", IF(COUNTIF(AO36:AO45,"N/D") &gt; 0,"EN CURSO", IF(COUNT($B36:$B45) = COUNTIF(AO36:AO45,"N/A"), "N/A", IF(COUNTIF(AO36:AO45,"Falla")&gt;('DATA - Oculta'!$C$25*((COUNTIF(AO36:AO45,"Pasa")+COUNTIF(AO36:AO45,"Falla")))), "NO CONFORME","CONFORME"))))))</f>
        <v>N/A</v>
      </c>
      <c r="AP46" s="217" t="str">
        <f aca="true">IF(OR('03.Muestra'!$D$20=0,COUNTIF('03.Muestra'!$D$8:$D$17,"Documento no web")=0),"N/A", IF(COUNTIF(INDIRECT("'R10.Documentos no web'!$E"&amp;SUM(19,38*0)):INDIRECT("'R10.Documentos no web'!$E"&amp;SUM(53,38*0)),"ERR")&gt;0,"ERROR", IF(COUNTIF(AP36:AP45,"N/T")&gt;0, "EN CURSO", IF(COUNTIF(AP36:AP45,"N/D") &gt; 0,"EN CURSO", IF(COUNT($B36:$B45) = COUNTIF(AP36:AP45,"N/A"), "N/A", IF(COUNTIF(AP36:AP45,"Falla")&gt;('DATA - Oculta'!$C$25*((COUNTIF(AP36:AP45,"Pasa")+COUNTIF(AP36:AP45,"Falla")))), "NO CONFORME","CONFORME"))))))</f>
        <v>N/A</v>
      </c>
      <c r="AQ46" s="217" t="str">
        <f aca="true">IF(OR('03.Muestra'!$D$20=0,COUNTIF('03.Muestra'!$D$8:$D$17,"Documento no web")=0),"N/A", IF(COUNTIF(INDIRECT("'R10.Documentos no web'!$E"&amp;SUM(19,38*0)):INDIRECT("'R10.Documentos no web'!$E"&amp;SUM(53,38*0)),"ERR")&gt;0,"ERROR", IF(COUNTIF(AQ36:AQ45,"N/T")&gt;0, "EN CURSO", IF(COUNTIF(AQ36:AQ45,"N/D") &gt; 0,"EN CURSO", IF(COUNT($B36:$B45) = COUNTIF(AQ36:AQ45,"N/A"), "N/A", IF(COUNTIF(AQ36:AQ45,"Falla")&gt;('DATA - Oculta'!$C$25*((COUNTIF(AQ36:AQ45,"Pasa")+COUNTIF(AQ36:AQ45,"Falla")))), "NO CONFORME","CONFORME"))))))</f>
        <v>N/A</v>
      </c>
      <c r="AR46" s="217" t="str">
        <f aca="true">IF(OR('03.Muestra'!$D$20=0,COUNTIF('03.Muestra'!$D$8:$D$17,"Documento no web")=0),"N/A", IF(COUNTIF(INDIRECT("'R10.Documentos no web'!$E"&amp;SUM(19,38*0)):INDIRECT("'R10.Documentos no web'!$E"&amp;SUM(53,38*0)),"ERR")&gt;0,"ERROR", IF(COUNTIF(AR36:AR45,"N/T")&gt;0, "EN CURSO", IF(COUNTIF(AR36:AR45,"N/D") &gt; 0,"EN CURSO", IF(COUNT($B36:$B45) = COUNTIF(AR36:AR45,"N/A"), "N/A", IF(COUNTIF(AR36:AR45,"Falla")&gt;('DATA - Oculta'!$C$25*((COUNTIF(AR36:AR45,"Pasa")+COUNTIF(AR36:AR45,"Falla")))), "NO CONFORME","CONFORME"))))))</f>
        <v>N/A</v>
      </c>
      <c r="AS46" s="217" t="str">
        <f aca="true">IF(OR('03.Muestra'!$D$20=0,COUNTIF('03.Muestra'!$D$8:$D$17,"Documento no web")=0),"N/A", IF(COUNTIF(INDIRECT("'R10.Documentos no web'!$E"&amp;SUM(19,38*0)):INDIRECT("'R10.Documentos no web'!$E"&amp;SUM(53,38*0)),"ERR")&gt;0,"ERROR", IF(COUNTIF(AS36:AS45,"N/T")&gt;0, "EN CURSO", IF(COUNTIF(AS36:AS45,"N/D") &gt; 0,"EN CURSO", IF(COUNT($B36:$B45) = COUNTIF(AS36:AS45,"N/A"), "N/A", IF(COUNTIF(AS36:AS45,"Falla")&gt;('DATA - Oculta'!$C$25*((COUNTIF(AS36:AS45,"Pasa")+COUNTIF(AS36:AS45,"Falla")))), "NO CONFORME","CONFORME"))))))</f>
        <v>N/A</v>
      </c>
      <c r="AT46" s="217" t="str">
        <f aca="true">IF(OR('03.Muestra'!$D$20=0,COUNTIF('03.Muestra'!$D$8:$D$17,"Documento no web")=0),"N/A", IF(COUNTIF(INDIRECT("'R10.Documentos no web'!$E"&amp;SUM(19,38*0)):INDIRECT("'R10.Documentos no web'!$E"&amp;SUM(53,38*0)),"ERR")&gt;0,"ERROR", IF(COUNTIF(AT36:AT45,"N/T")&gt;0, "EN CURSO", IF(COUNTIF(AT36:AT45,"N/D") &gt; 0,"EN CURSO", IF(COUNT($B36:$B45) = COUNTIF(AT36:AT45,"N/A"), "N/A", IF(COUNTIF(AT36:AT45,"Falla")&gt;('DATA - Oculta'!$C$25*((COUNTIF(AT36:AT45,"Pasa")+COUNTIF(AT36:AT45,"Falla")))), "NO CONFORME","CONFORME"))))))</f>
        <v>N/A</v>
      </c>
      <c r="AU46" s="217" t="str">
        <f aca="true">IF(OR('03.Muestra'!$D$20=0,COUNTIF('03.Muestra'!$D$8:$D$17,"Documento no web")=0),"N/A", IF(COUNTIF(INDIRECT("'R10.Documentos no web'!$E"&amp;SUM(19,38*0)):INDIRECT("'R10.Documentos no web'!$E"&amp;SUM(53,38*0)),"ERR")&gt;0,"ERROR", IF(COUNTIF(AU36:AU45,"N/T")&gt;0, "EN CURSO", IF(COUNTIF(AU36:AU45,"N/D") &gt; 0,"EN CURSO", IF(COUNT($B36:$B45) = COUNTIF(AU36:AU45,"N/A"), "N/A", IF(COUNTIF(AU36:AU45,"Falla")&gt;('DATA - Oculta'!$C$25*((COUNTIF(AU36:AU45,"Pasa")+COUNTIF(AU36:AU45,"Falla")))), "NO CONFORME","CONFORME"))))))</f>
        <v>N/A</v>
      </c>
      <c r="AV46" s="217" t="str">
        <f aca="true">IF(OR('03.Muestra'!$D$20=0,COUNTIF('03.Muestra'!$D$8:$D$17,"Documento no web")=0),"N/A", IF(COUNTIF(INDIRECT("'R10.Documentos no web'!$E"&amp;SUM(19,38*0)):INDIRECT("'R10.Documentos no web'!$E"&amp;SUM(53,38*0)),"ERR")&gt;0,"ERROR", IF(COUNTIF(AV36:AV45,"N/T")&gt;0, "EN CURSO", IF(COUNTIF(AV36:AV45,"N/D") &gt; 0,"EN CURSO", IF(COUNT($B36:$B45) = COUNTIF(AV36:AV45,"N/A"), "N/A", IF(COUNTIF(AV36:AV45,"Falla")&gt;('DATA - Oculta'!$C$25*((COUNTIF(AV36:AV45,"Pasa")+COUNTIF(AV36:AV45,"Falla")))), "NO CONFORME","CONFORME"))))))</f>
        <v>N/A</v>
      </c>
      <c r="AW46" s="217" t="str">
        <f aca="true">IF(OR('03.Muestra'!$D$20=0,COUNTIF('03.Muestra'!$D$8:$D$17,"Documento no web")=0),"N/A", IF(COUNTIF(INDIRECT("'R10.Documentos no web'!$E"&amp;SUM(19,38*0)):INDIRECT("'R10.Documentos no web'!$E"&amp;SUM(53,38*0)),"ERR")&gt;0,"ERROR", IF(COUNTIF(AW36:AW45,"N/T")&gt;0, "EN CURSO", IF(COUNTIF(AW36:AW45,"N/D") &gt; 0,"EN CURSO", IF(COUNT($B36:$B45) = COUNTIF(AW36:AW45,"N/A"), "N/A", IF(COUNTIF(AW36:AW45,"Falla")&gt;('DATA - Oculta'!$C$25*((COUNTIF(AW36:AW45,"Pasa")+COUNTIF(AW36:AW45,"Falla")))), "NO CONFORME","CONFORME"))))))</f>
        <v>N/A</v>
      </c>
    </row>
    <row r="47" customFormat="false" ht="18" hidden="false" customHeight="true" outlineLevel="0" collapsed="false">
      <c r="E47" s="70"/>
    </row>
  </sheetData>
  <sheetProtection algorithmName="SHA-512" hashValue="7w2/kqxk1aVwjzp3RzUGPu46coAIcS0mKVjgFVs8A/IxVPyV68tCxv+ChQnEP0Z4pQdhyZPTqBOJT0eC2TXpDw==" saltValue="JxDmFDMFWWM1WnCnjS9ziA==" spinCount="100000" sheet="true" objects="true" scenarios="true"/>
  <mergeCells count="15">
    <mergeCell ref="K6:M6"/>
    <mergeCell ref="O6:Q6"/>
    <mergeCell ref="C7:D7"/>
    <mergeCell ref="C8:D8"/>
    <mergeCell ref="C9:D9"/>
    <mergeCell ref="C10:D10"/>
    <mergeCell ref="C11:D11"/>
    <mergeCell ref="F13:I13"/>
    <mergeCell ref="K13:L13"/>
    <mergeCell ref="F14:I14"/>
    <mergeCell ref="K14:L14"/>
    <mergeCell ref="B17:D17"/>
    <mergeCell ref="B18:D18"/>
    <mergeCell ref="B33:D33"/>
    <mergeCell ref="B34:D34"/>
  </mergeCells>
  <conditionalFormatting sqref="E20:CR29">
    <cfRule type="cellIs" priority="2" operator="equal" aboveAverage="0" equalAverage="0" bottom="0" percent="0" rank="0" text="" dxfId="5">
      <formula>"Pasa"</formula>
    </cfRule>
    <cfRule type="cellIs" priority="3" operator="equal" aboveAverage="0" equalAverage="0" bottom="0" percent="0" rank="0" text="" dxfId="9">
      <formula>"Falla"</formula>
    </cfRule>
    <cfRule type="cellIs" priority="4" operator="equal" aboveAverage="0" equalAverage="0" bottom="0" percent="0" rank="0" text="" dxfId="7">
      <formula>"N/T"</formula>
    </cfRule>
    <cfRule type="cellIs" priority="5" operator="equal" aboveAverage="0" equalAverage="0" bottom="0" percent="0" rank="0" text="" dxfId="8">
      <formula>"N/D"</formula>
    </cfRule>
  </conditionalFormatting>
  <conditionalFormatting sqref="E20:CR30">
    <cfRule type="cellIs" priority="6" operator="equal" aboveAverage="0" equalAverage="0" bottom="0" percent="0" rank="0" text="" dxfId="0">
      <formula>"N/A"</formula>
    </cfRule>
  </conditionalFormatting>
  <conditionalFormatting sqref="K14:L14">
    <cfRule type="cellIs" priority="7" operator="equal" aboveAverage="0" equalAverage="0" bottom="0" percent="0" rank="0" text="" dxfId="10">
      <formula>"SI"</formula>
    </cfRule>
    <cfRule type="cellIs" priority="8" operator="equal" aboveAverage="0" equalAverage="0" bottom="0" percent="0" rank="0" text="" dxfId="11">
      <formula>"NO"</formula>
    </cfRule>
  </conditionalFormatting>
  <conditionalFormatting sqref="E36:AW45">
    <cfRule type="cellIs" priority="9" operator="equal" aboveAverage="0" equalAverage="0" bottom="0" percent="0" rank="0" text="" dxfId="5">
      <formula>"Pasa"</formula>
    </cfRule>
    <cfRule type="cellIs" priority="10" operator="equal" aboveAverage="0" equalAverage="0" bottom="0" percent="0" rank="0" text="" dxfId="9">
      <formula>"Falla"</formula>
    </cfRule>
    <cfRule type="cellIs" priority="11" operator="equal" aboveAverage="0" equalAverage="0" bottom="0" percent="0" rank="0" text="" dxfId="7">
      <formula>"N/T"</formula>
    </cfRule>
    <cfRule type="cellIs" priority="12" operator="equal" aboveAverage="0" equalAverage="0" bottom="0" percent="0" rank="0" text="" dxfId="8">
      <formula>"N/D"</formula>
    </cfRule>
  </conditionalFormatting>
  <conditionalFormatting sqref="E36:AW46">
    <cfRule type="cellIs" priority="13" operator="equal" aboveAverage="0" equalAverage="0" bottom="0" percent="0" rank="0" text="" dxfId="0">
      <formula>"N/A"</formula>
    </cfRule>
  </conditionalFormatting>
  <conditionalFormatting sqref="E30:CR30 E46:AW46">
    <cfRule type="cellIs" priority="14" operator="equal" aboveAverage="0" equalAverage="0" bottom="0" percent="0" rank="0" text="" dxfId="5">
      <formula>"CONFORME"</formula>
    </cfRule>
    <cfRule type="cellIs" priority="15" operator="equal" aboveAverage="0" equalAverage="0" bottom="0" percent="0" rank="0" text="" dxfId="9">
      <formula>"NO CONFORME"</formula>
    </cfRule>
    <cfRule type="cellIs" priority="16" operator="equal" aboveAverage="0" equalAverage="0" bottom="0" percent="0" rank="0" text="" dxfId="2">
      <formula>"ERROR"</formula>
    </cfRule>
  </conditionalFormatting>
  <conditionalFormatting sqref="CU20">
    <cfRule type="cellIs" priority="17" operator="equal" aboveAverage="0" equalAverage="0" bottom="0" percent="0" rank="0" text="" dxfId="2">
      <formula>"FALLA"</formula>
    </cfRule>
    <cfRule type="cellIs" priority="18" operator="equal" aboveAverage="0" equalAverage="0" bottom="0" percent="0" rank="0" text="" dxfId="1">
      <formula>"PASA"</formula>
    </cfRule>
  </conditionalFormatting>
  <printOptions headings="false" gridLines="false" gridLinesSet="true" horizontalCentered="true" verticalCentered="true"/>
  <pageMargins left="0.39375" right="0.39375" top="0.432638888888889" bottom="0.432638888888889" header="0" footer="0"/>
  <pageSetup paperSize="9" scale="40" fitToWidth="1" fitToHeight="1" pageOrder="overThenDown"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7:V56"/>
  <sheetViews>
    <sheetView showFormulas="false" showGridLines="true" showRowColHeaders="true" showZeros="true" rightToLeft="false" tabSelected="false" showOutlineSymbols="true" defaultGridColor="true" view="normal" topLeftCell="B1" colorId="64" zoomScale="80" zoomScaleNormal="80" zoomScalePageLayoutView="100" workbookViewId="0">
      <selection pane="topLeft" activeCell="C27" activeCellId="0" sqref="C27"/>
    </sheetView>
  </sheetViews>
  <sheetFormatPr defaultColWidth="11.5703125" defaultRowHeight="12.75" customHeight="true" zeroHeight="false" outlineLevelRow="0" outlineLevelCol="0"/>
  <cols>
    <col collapsed="false" customWidth="true" hidden="false" outlineLevel="0" max="1" min="1" style="1" width="3.86"/>
    <col collapsed="false" customWidth="true" hidden="false" outlineLevel="0" max="2" min="2" style="1" width="65.15"/>
    <col collapsed="false" customWidth="true" hidden="false" outlineLevel="0" max="3" min="3" style="1" width="18.86"/>
    <col collapsed="false" customWidth="true" hidden="false" outlineLevel="0" max="4" min="4" style="1" width="3.86"/>
    <col collapsed="false" customWidth="true" hidden="false" outlineLevel="0" max="5" min="5" style="1" width="28.14"/>
    <col collapsed="false" customWidth="true" hidden="false" outlineLevel="0" max="6" min="6" style="1" width="3.86"/>
    <col collapsed="false" customWidth="true" hidden="false" outlineLevel="0" max="7" min="7" style="1" width="33.14"/>
    <col collapsed="false" customWidth="true" hidden="false" outlineLevel="0" max="8" min="8" style="1" width="4"/>
    <col collapsed="false" customWidth="true" hidden="false" outlineLevel="0" max="9" min="9" style="1" width="17.86"/>
    <col collapsed="false" customWidth="true" hidden="false" outlineLevel="0" max="10" min="10" style="1" width="3.86"/>
    <col collapsed="false" customWidth="true" hidden="false" outlineLevel="0" max="11" min="11" style="1" width="6.57"/>
    <col collapsed="false" customWidth="true" hidden="false" outlineLevel="0" max="12" min="12" style="1" width="3.86"/>
    <col collapsed="false" customWidth="true" hidden="false" outlineLevel="0" max="13" min="13" style="1" width="8.71"/>
    <col collapsed="false" customWidth="true" hidden="false" outlineLevel="0" max="14" min="14" style="1" width="3.86"/>
    <col collapsed="false" customWidth="true" hidden="false" outlineLevel="0" max="15" min="15" style="1" width="25.29"/>
    <col collapsed="false" customWidth="true" hidden="false" outlineLevel="0" max="16" min="16" style="1" width="3.86"/>
    <col collapsed="false" customWidth="true" hidden="false" outlineLevel="0" max="18" min="18" style="1" width="3.86"/>
    <col collapsed="false" customWidth="true" hidden="false" outlineLevel="0" max="19" min="19" style="1" width="22.57"/>
    <col collapsed="false" customWidth="true" hidden="false" outlineLevel="0" max="20" min="20" style="1" width="3.86"/>
    <col collapsed="false" customWidth="false" hidden="false" outlineLevel="0" max="21" min="21" style="1" width="11.57"/>
  </cols>
  <sheetData>
    <row r="7" customFormat="false" ht="12.75" hidden="false" customHeight="true" outlineLevel="0" collapsed="false">
      <c r="C7" s="219" t="s">
        <v>434</v>
      </c>
      <c r="D7" s="71"/>
      <c r="E7" s="219" t="s">
        <v>435</v>
      </c>
      <c r="F7" s="71"/>
      <c r="G7" s="219" t="s">
        <v>436</v>
      </c>
      <c r="H7" s="71"/>
      <c r="I7" s="219" t="s">
        <v>437</v>
      </c>
      <c r="J7" s="71"/>
      <c r="K7" s="219" t="s">
        <v>438</v>
      </c>
      <c r="L7" s="71"/>
      <c r="M7" s="219" t="s">
        <v>438</v>
      </c>
      <c r="N7" s="71"/>
      <c r="O7" s="219" t="s">
        <v>439</v>
      </c>
      <c r="P7" s="71"/>
      <c r="R7" s="71"/>
      <c r="S7" s="219" t="s">
        <v>440</v>
      </c>
      <c r="T7" s="71"/>
      <c r="U7" s="219" t="s">
        <v>125</v>
      </c>
      <c r="V7" s="71"/>
    </row>
    <row r="8" customFormat="false" ht="12.75" hidden="false" customHeight="true" outlineLevel="0" collapsed="false">
      <c r="U8" s="71" t="s">
        <v>441</v>
      </c>
      <c r="V8" s="71"/>
    </row>
    <row r="9" customFormat="false" ht="12.75" hidden="false" customHeight="true" outlineLevel="0" collapsed="false">
      <c r="C9" s="4" t="s">
        <v>442</v>
      </c>
      <c r="E9" s="220" t="s">
        <v>443</v>
      </c>
      <c r="G9" s="120" t="s">
        <v>444</v>
      </c>
      <c r="I9" s="120" t="s">
        <v>445</v>
      </c>
      <c r="K9" s="120" t="s">
        <v>43</v>
      </c>
      <c r="M9" s="120" t="s">
        <v>446</v>
      </c>
      <c r="O9" s="120" t="s">
        <v>73</v>
      </c>
      <c r="S9" s="120" t="s">
        <v>447</v>
      </c>
      <c r="U9" s="221" t="s">
        <v>108</v>
      </c>
      <c r="V9" s="221"/>
    </row>
    <row r="10" customFormat="false" ht="12.75" hidden="false" customHeight="true" outlineLevel="0" collapsed="false">
      <c r="C10" s="4" t="s">
        <v>448</v>
      </c>
      <c r="E10" s="220" t="s">
        <v>449</v>
      </c>
      <c r="G10" s="120" t="s">
        <v>34</v>
      </c>
      <c r="I10" s="120" t="s">
        <v>450</v>
      </c>
      <c r="K10" s="120" t="s">
        <v>45</v>
      </c>
      <c r="M10" s="120" t="s">
        <v>451</v>
      </c>
      <c r="O10" s="120" t="s">
        <v>452</v>
      </c>
      <c r="S10" s="120" t="s">
        <v>453</v>
      </c>
      <c r="U10" s="221" t="s">
        <v>117</v>
      </c>
      <c r="V10" s="221"/>
    </row>
    <row r="11" customFormat="false" ht="12.75" hidden="false" customHeight="true" outlineLevel="0" collapsed="false">
      <c r="C11" s="4" t="s">
        <v>454</v>
      </c>
      <c r="E11" s="220" t="s">
        <v>455</v>
      </c>
      <c r="G11" s="120" t="s">
        <v>456</v>
      </c>
      <c r="O11" s="120" t="s">
        <v>457</v>
      </c>
      <c r="S11" s="120" t="s">
        <v>458</v>
      </c>
      <c r="U11" s="221" t="s">
        <v>112</v>
      </c>
      <c r="V11" s="221"/>
    </row>
    <row r="12" customFormat="false" ht="12.75" hidden="false" customHeight="true" outlineLevel="0" collapsed="false">
      <c r="C12" s="4" t="s">
        <v>459</v>
      </c>
      <c r="E12" s="220" t="s">
        <v>460</v>
      </c>
      <c r="O12" s="120" t="s">
        <v>79</v>
      </c>
      <c r="U12" s="221" t="s">
        <v>110</v>
      </c>
      <c r="V12" s="221"/>
    </row>
    <row r="13" customFormat="false" ht="12.75" hidden="false" customHeight="true" outlineLevel="0" collapsed="false">
      <c r="E13" s="220" t="s">
        <v>461</v>
      </c>
      <c r="O13" s="120" t="s">
        <v>462</v>
      </c>
      <c r="U13" s="221" t="s">
        <v>106</v>
      </c>
      <c r="V13" s="221"/>
    </row>
    <row r="14" customFormat="false" ht="12.75" hidden="false" customHeight="true" outlineLevel="0" collapsed="false">
      <c r="E14" s="220" t="s">
        <v>463</v>
      </c>
      <c r="O14" s="120" t="s">
        <v>84</v>
      </c>
    </row>
    <row r="15" customFormat="false" ht="12.75" hidden="false" customHeight="true" outlineLevel="0" collapsed="false">
      <c r="E15" s="220" t="s">
        <v>464</v>
      </c>
      <c r="O15" s="120" t="s">
        <v>465</v>
      </c>
    </row>
    <row r="16" customFormat="false" ht="12.75" hidden="false" customHeight="true" outlineLevel="0" collapsed="false">
      <c r="E16" s="220" t="s">
        <v>466</v>
      </c>
      <c r="O16" s="120" t="s">
        <v>467</v>
      </c>
    </row>
    <row r="17" customFormat="false" ht="12.75" hidden="false" customHeight="true" outlineLevel="0" collapsed="false">
      <c r="E17" s="220" t="s">
        <v>468</v>
      </c>
      <c r="O17" s="120" t="s">
        <v>92</v>
      </c>
    </row>
    <row r="18" customFormat="false" ht="12.75" hidden="false" customHeight="true" outlineLevel="0" collapsed="false">
      <c r="E18" s="220"/>
      <c r="O18" s="120" t="s">
        <v>469</v>
      </c>
    </row>
    <row r="19" customFormat="false" ht="12.75" hidden="false" customHeight="true" outlineLevel="0" collapsed="false">
      <c r="E19" s="220"/>
      <c r="O19" s="120" t="s">
        <v>76</v>
      </c>
    </row>
    <row r="20" customFormat="false" ht="12.75" hidden="false" customHeight="true" outlineLevel="0" collapsed="false">
      <c r="E20" s="222"/>
      <c r="O20" s="120" t="s">
        <v>470</v>
      </c>
    </row>
    <row r="21" customFormat="false" ht="12.75" hidden="false" customHeight="true" outlineLevel="0" collapsed="false">
      <c r="E21" s="223"/>
      <c r="O21" s="120" t="s">
        <v>471</v>
      </c>
    </row>
    <row r="22" customFormat="false" ht="12.75" hidden="false" customHeight="true" outlineLevel="0" collapsed="false">
      <c r="O22" s="120" t="s">
        <v>451</v>
      </c>
    </row>
    <row r="23" customFormat="false" ht="15.75" hidden="false" customHeight="true" outlineLevel="0" collapsed="false">
      <c r="B23" s="224" t="s">
        <v>472</v>
      </c>
    </row>
    <row r="25" customFormat="false" ht="15.75" hidden="false" customHeight="true" outlineLevel="0" collapsed="false">
      <c r="B25" s="225" t="s">
        <v>473</v>
      </c>
      <c r="C25" s="226" t="n">
        <v>0.1</v>
      </c>
    </row>
    <row r="26" customFormat="false" ht="15.75" hidden="false" customHeight="true" outlineLevel="0" collapsed="false">
      <c r="B26" s="225" t="s">
        <v>474</v>
      </c>
      <c r="C26" s="226" t="n">
        <v>0.5</v>
      </c>
    </row>
    <row r="27" customFormat="false" ht="15.75" hidden="false" customHeight="true" outlineLevel="0" collapsed="false">
      <c r="B27" s="225" t="s">
        <v>475</v>
      </c>
      <c r="C27" s="226" t="n">
        <v>1</v>
      </c>
    </row>
    <row r="28" customFormat="false" ht="12.75" hidden="false" customHeight="true" outlineLevel="0" collapsed="false">
      <c r="C28" s="227"/>
      <c r="D28" s="227"/>
    </row>
    <row r="29" customFormat="false" ht="12.75" hidden="false" customHeight="true" outlineLevel="0" collapsed="false">
      <c r="C29" s="227"/>
      <c r="D29" s="227"/>
    </row>
    <row r="30" customFormat="false" ht="15" hidden="false" customHeight="true" outlineLevel="0" collapsed="false">
      <c r="B30" s="228" t="s">
        <v>476</v>
      </c>
      <c r="C30" s="229"/>
      <c r="D30" s="229"/>
    </row>
    <row r="31" customFormat="false" ht="14.25" hidden="false" customHeight="true" outlineLevel="0" collapsed="false">
      <c r="B31" s="230"/>
      <c r="C31" s="229"/>
      <c r="D31" s="229"/>
    </row>
    <row r="32" customFormat="false" ht="14.25" hidden="false" customHeight="true" outlineLevel="0" collapsed="false">
      <c r="B32" s="230" t="s">
        <v>477</v>
      </c>
      <c r="C32" s="230" t="n">
        <v>28</v>
      </c>
      <c r="D32" s="230"/>
    </row>
    <row r="33" customFormat="false" ht="14.25" hidden="false" customHeight="true" outlineLevel="0" collapsed="false">
      <c r="B33" s="230" t="s">
        <v>478</v>
      </c>
      <c r="C33" s="230" t="n">
        <v>16</v>
      </c>
      <c r="D33" s="230"/>
    </row>
    <row r="34" customFormat="false" ht="14.25" hidden="false" customHeight="true" outlineLevel="0" collapsed="false">
      <c r="B34" s="230"/>
      <c r="C34" s="230"/>
      <c r="D34" s="230"/>
    </row>
    <row r="35" customFormat="false" ht="14.25" hidden="false" customHeight="true" outlineLevel="0" collapsed="false">
      <c r="B35" s="230"/>
      <c r="C35" s="230"/>
      <c r="D35" s="230"/>
    </row>
    <row r="36" customFormat="false" ht="14.25" hidden="false" customHeight="true" outlineLevel="0" collapsed="false">
      <c r="B36" s="230"/>
      <c r="C36" s="230"/>
      <c r="D36" s="230"/>
    </row>
    <row r="37" customFormat="false" ht="14.25" hidden="false" customHeight="true" outlineLevel="0" collapsed="false">
      <c r="B37" s="230"/>
      <c r="C37" s="230"/>
      <c r="D37" s="230"/>
    </row>
    <row r="38" customFormat="false" ht="14.25" hidden="false" customHeight="true" outlineLevel="0" collapsed="false">
      <c r="B38" s="230"/>
      <c r="C38" s="230"/>
      <c r="D38" s="230"/>
    </row>
    <row r="39" customFormat="false" ht="14.25" hidden="false" customHeight="true" outlineLevel="0" collapsed="false">
      <c r="B39" s="230"/>
      <c r="C39" s="230"/>
      <c r="D39" s="230"/>
    </row>
    <row r="40" customFormat="false" ht="14.25" hidden="false" customHeight="true" outlineLevel="0" collapsed="false">
      <c r="B40" s="230"/>
      <c r="C40" s="230"/>
    </row>
    <row r="41" customFormat="false" ht="14.25" hidden="false" customHeight="true" outlineLevel="0" collapsed="false">
      <c r="B41" s="230"/>
      <c r="C41" s="230"/>
    </row>
    <row r="42" customFormat="false" ht="14.25" hidden="false" customHeight="true" outlineLevel="0" collapsed="false">
      <c r="B42" s="230"/>
      <c r="C42" s="230"/>
    </row>
    <row r="43" customFormat="false" ht="14.25" hidden="false" customHeight="true" outlineLevel="0" collapsed="false">
      <c r="B43" s="230"/>
      <c r="C43" s="230"/>
    </row>
    <row r="44" customFormat="false" ht="14.25" hidden="false" customHeight="true" outlineLevel="0" collapsed="false">
      <c r="B44" s="230"/>
      <c r="C44" s="230"/>
    </row>
    <row r="45" customFormat="false" ht="14.25" hidden="false" customHeight="true" outlineLevel="0" collapsed="false">
      <c r="B45" s="230"/>
      <c r="C45" s="230"/>
    </row>
    <row r="46" customFormat="false" ht="14.25" hidden="false" customHeight="true" outlineLevel="0" collapsed="false">
      <c r="B46" s="230"/>
      <c r="C46" s="230"/>
    </row>
    <row r="47" customFormat="false" ht="14.25" hidden="false" customHeight="true" outlineLevel="0" collapsed="false">
      <c r="B47" s="230"/>
      <c r="C47" s="230"/>
    </row>
    <row r="48" customFormat="false" ht="14.25" hidden="false" customHeight="true" outlineLevel="0" collapsed="false">
      <c r="B48" s="230"/>
      <c r="C48" s="230"/>
    </row>
    <row r="49" customFormat="false" ht="14.25" hidden="false" customHeight="true" outlineLevel="0" collapsed="false">
      <c r="B49" s="230"/>
      <c r="C49" s="230"/>
    </row>
    <row r="50" customFormat="false" ht="14.25" hidden="false" customHeight="true" outlineLevel="0" collapsed="false">
      <c r="B50" s="230"/>
      <c r="C50" s="230"/>
    </row>
    <row r="51" customFormat="false" ht="14.25" hidden="false" customHeight="true" outlineLevel="0" collapsed="false">
      <c r="B51" s="230"/>
      <c r="C51" s="230"/>
    </row>
    <row r="52" customFormat="false" ht="14.25" hidden="false" customHeight="true" outlineLevel="0" collapsed="false">
      <c r="B52" s="230"/>
      <c r="C52" s="230"/>
    </row>
    <row r="53" customFormat="false" ht="14.25" hidden="false" customHeight="true" outlineLevel="0" collapsed="false">
      <c r="B53" s="230"/>
      <c r="C53" s="230"/>
    </row>
    <row r="54" customFormat="false" ht="14.25" hidden="false" customHeight="true" outlineLevel="0" collapsed="false">
      <c r="B54" s="230"/>
      <c r="C54" s="230"/>
    </row>
    <row r="55" customFormat="false" ht="14.25" hidden="false" customHeight="true" outlineLevel="0" collapsed="false">
      <c r="B55" s="230"/>
      <c r="C55" s="230"/>
    </row>
    <row r="56" customFormat="false" ht="14.25" hidden="false" customHeight="true" outlineLevel="0" collapsed="false">
      <c r="B56" s="230"/>
      <c r="C56" s="230"/>
    </row>
  </sheetData>
  <sheetProtection algorithmName="SHA-512" hashValue="TYxaCL0vFylHL+D4kNUq0KKExHZc3WvqIRxIsZdQ03wY153qCkP2w9dyGayU2BuhfI/a2ZyOOMWUpnYhEFZh0g==" saltValue="Cjtjh1IbXXMiyR8xNzHb6g==" spinCount="100000" sheet="true" objects="true" scenarios="true"/>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tableParts>
    <tablePart r:id="rId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N37"/>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H21" activeCellId="0" sqref="H21"/>
    </sheetView>
  </sheetViews>
  <sheetFormatPr defaultColWidth="11.42578125" defaultRowHeight="12.75" customHeight="true" zeroHeight="false" outlineLevelRow="0" outlineLevelCol="0"/>
  <cols>
    <col collapsed="false" customWidth="true" hidden="false" outlineLevel="0" max="2" min="2" style="1" width="13.42"/>
    <col collapsed="false" customWidth="true" hidden="false" outlineLevel="0" max="3" min="3" style="1" width="48.42"/>
    <col collapsed="false" customWidth="true" hidden="false" outlineLevel="0" max="4" min="4" style="1" width="14.29"/>
    <col collapsed="false" customWidth="true" hidden="false" outlineLevel="0" max="5" min="5" style="1" width="14.14"/>
    <col collapsed="false" customWidth="true" hidden="false" outlineLevel="0" max="9" min="9" style="1" width="2.42"/>
    <col collapsed="false" customWidth="true" hidden="false" outlineLevel="0" max="10" min="10" style="1" width="2.71"/>
    <col collapsed="false" customWidth="true" hidden="false" outlineLevel="0" max="11" min="11" style="1" width="27.57"/>
    <col collapsed="false" customWidth="true" hidden="false" outlineLevel="0" max="13" min="13" style="1" width="12.29"/>
    <col collapsed="false" customWidth="true" hidden="false" outlineLevel="0" max="14" min="14" style="1" width="9.14"/>
    <col collapsed="false" customWidth="true" hidden="false" outlineLevel="0" max="15" min="15" style="1" width="5.57"/>
    <col collapsed="false" customWidth="true" hidden="false" outlineLevel="0" max="16" min="16" style="1" width="8.86"/>
    <col collapsed="false" customWidth="true" hidden="false" outlineLevel="0" max="19" min="17" style="1" width="3.57"/>
    <col collapsed="false" customWidth="true" hidden="false" outlineLevel="0" max="21" min="21" style="1" width="14.86"/>
    <col collapsed="false" customWidth="true" hidden="false" outlineLevel="0" max="22" min="22" style="1" width="21.29"/>
    <col collapsed="false" customWidth="true" hidden="false" outlineLevel="0" max="26" min="26" style="1" width="21.29"/>
    <col collapsed="false" customWidth="true" hidden="false" outlineLevel="0" max="120" min="120" style="1" width="14.86"/>
    <col collapsed="false" customWidth="true" hidden="false" outlineLevel="0" max="125" min="125" style="1" width="21.29"/>
  </cols>
  <sheetData>
    <row r="1" customFormat="false" ht="12.75" hidden="false" customHeight="true" outlineLevel="0" collapsed="false">
      <c r="A1" s="231" t="s">
        <v>479</v>
      </c>
      <c r="B1" s="231"/>
      <c r="C1" s="231" t="s">
        <v>480</v>
      </c>
      <c r="D1" s="231"/>
      <c r="E1" s="231" t="s">
        <v>481</v>
      </c>
      <c r="F1" s="231"/>
      <c r="G1" s="231"/>
      <c r="H1" s="231"/>
      <c r="I1" s="231"/>
      <c r="J1" s="231"/>
      <c r="K1" s="231" t="s">
        <v>482</v>
      </c>
      <c r="L1" s="231"/>
      <c r="M1" s="231"/>
      <c r="T1" s="232" t="s">
        <v>285</v>
      </c>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3" t="s">
        <v>483</v>
      </c>
      <c r="DP1" s="233"/>
      <c r="DQ1" s="233"/>
      <c r="DR1" s="233"/>
      <c r="DS1" s="233"/>
      <c r="DT1" s="233"/>
      <c r="DU1" s="233"/>
      <c r="DV1" s="233"/>
      <c r="DW1" s="233"/>
      <c r="DX1" s="233"/>
      <c r="DY1" s="233"/>
      <c r="DZ1" s="233"/>
      <c r="EA1" s="233"/>
      <c r="EB1" s="233"/>
      <c r="EC1" s="233"/>
      <c r="ED1" s="233"/>
      <c r="EE1" s="233"/>
      <c r="EF1" s="233"/>
      <c r="EG1" s="233"/>
      <c r="EH1" s="233"/>
      <c r="EI1" s="233"/>
      <c r="EJ1" s="233"/>
      <c r="EK1" s="233"/>
      <c r="EL1" s="233"/>
      <c r="EM1" s="233"/>
      <c r="EN1" s="233"/>
      <c r="EO1" s="233"/>
      <c r="EP1" s="233"/>
      <c r="EQ1" s="233"/>
      <c r="ER1" s="233"/>
      <c r="ES1" s="233"/>
      <c r="ET1" s="233"/>
      <c r="EU1" s="233"/>
      <c r="EV1" s="233"/>
      <c r="EW1" s="233"/>
      <c r="EX1" s="233"/>
      <c r="EY1" s="233"/>
      <c r="EZ1" s="233"/>
      <c r="FA1" s="233"/>
      <c r="FB1" s="233"/>
      <c r="FC1" s="233"/>
      <c r="FD1" s="233"/>
      <c r="FE1" s="233"/>
      <c r="FF1" s="233"/>
      <c r="FG1" s="233"/>
      <c r="FH1" s="233"/>
      <c r="FI1" s="233"/>
      <c r="FJ1" s="233"/>
      <c r="FK1" s="233"/>
      <c r="FL1" s="233"/>
      <c r="FM1" s="233"/>
      <c r="FN1" s="233"/>
    </row>
    <row r="2" customFormat="false" ht="12.75" hidden="false" customHeight="true" outlineLevel="0" collapsed="false">
      <c r="A2" s="120" t="s">
        <v>484</v>
      </c>
      <c r="B2" s="234" t="e">
        <f aca="false">#REF!</f>
        <v>#REF!</v>
      </c>
      <c r="C2" s="231" t="s">
        <v>485</v>
      </c>
      <c r="D2" s="235" t="e">
        <f aca="false">'01.definición de ámbito'!#ref!</f>
        <v>#VALUE!</v>
      </c>
      <c r="E2" s="231" t="s">
        <v>42</v>
      </c>
      <c r="F2" s="235" t="str">
        <f aca="false">'02.Tecnologías'!C9</f>
        <v>Sí</v>
      </c>
      <c r="G2" s="236" t="s">
        <v>486</v>
      </c>
      <c r="H2" s="236" t="s">
        <v>487</v>
      </c>
      <c r="I2" s="236"/>
      <c r="J2" s="236"/>
      <c r="K2" s="43" t="s">
        <v>488</v>
      </c>
      <c r="L2" s="237" t="n">
        <f aca="false">'03.Muestra'!D20</f>
        <v>6</v>
      </c>
      <c r="M2" s="231"/>
      <c r="T2" s="103" t="s">
        <v>489</v>
      </c>
      <c r="U2" s="103" t="s">
        <v>294</v>
      </c>
      <c r="V2" s="103" t="s">
        <v>490</v>
      </c>
      <c r="W2" s="103" t="s">
        <v>491</v>
      </c>
      <c r="X2" s="103" t="s">
        <v>492</v>
      </c>
      <c r="Y2" s="103" t="s">
        <v>493</v>
      </c>
      <c r="Z2" s="103" t="s">
        <v>70</v>
      </c>
      <c r="AA2" s="103" t="s">
        <v>296</v>
      </c>
      <c r="AB2" s="103" t="s">
        <v>297</v>
      </c>
      <c r="AC2" s="103" t="s">
        <v>298</v>
      </c>
      <c r="AD2" s="103" t="s">
        <v>299</v>
      </c>
      <c r="AE2" s="103" t="s">
        <v>300</v>
      </c>
      <c r="AF2" s="103" t="s">
        <v>301</v>
      </c>
      <c r="AG2" s="103" t="s">
        <v>302</v>
      </c>
      <c r="AH2" s="103" t="s">
        <v>303</v>
      </c>
      <c r="AI2" s="103" t="s">
        <v>304</v>
      </c>
      <c r="AJ2" s="103" t="s">
        <v>305</v>
      </c>
      <c r="AK2" s="103" t="s">
        <v>306</v>
      </c>
      <c r="AL2" s="103" t="s">
        <v>307</v>
      </c>
      <c r="AM2" s="103" t="s">
        <v>308</v>
      </c>
      <c r="AN2" s="103" t="s">
        <v>309</v>
      </c>
      <c r="AO2" s="103" t="s">
        <v>310</v>
      </c>
      <c r="AP2" s="103" t="s">
        <v>311</v>
      </c>
      <c r="AQ2" s="103" t="s">
        <v>312</v>
      </c>
      <c r="AR2" s="103" t="s">
        <v>313</v>
      </c>
      <c r="AS2" s="103" t="s">
        <v>314</v>
      </c>
      <c r="AT2" s="103" t="s">
        <v>315</v>
      </c>
      <c r="AU2" s="103" t="s">
        <v>316</v>
      </c>
      <c r="AV2" s="103" t="s">
        <v>317</v>
      </c>
      <c r="AW2" s="103" t="s">
        <v>318</v>
      </c>
      <c r="AX2" s="103" t="s">
        <v>319</v>
      </c>
      <c r="AY2" s="103" t="s">
        <v>320</v>
      </c>
      <c r="AZ2" s="103" t="s">
        <v>321</v>
      </c>
      <c r="BA2" s="103" t="s">
        <v>322</v>
      </c>
      <c r="BB2" s="103" t="s">
        <v>323</v>
      </c>
      <c r="BC2" s="103" t="s">
        <v>324</v>
      </c>
      <c r="BD2" s="103" t="s">
        <v>325</v>
      </c>
      <c r="BE2" s="103" t="s">
        <v>326</v>
      </c>
      <c r="BF2" s="103" t="s">
        <v>327</v>
      </c>
      <c r="BG2" s="103" t="s">
        <v>328</v>
      </c>
      <c r="BH2" s="103" t="s">
        <v>329</v>
      </c>
      <c r="BI2" s="103" t="s">
        <v>330</v>
      </c>
      <c r="BJ2" s="103" t="s">
        <v>331</v>
      </c>
      <c r="BK2" s="103" t="s">
        <v>332</v>
      </c>
      <c r="BL2" s="103" t="s">
        <v>333</v>
      </c>
      <c r="BM2" s="103" t="s">
        <v>334</v>
      </c>
      <c r="BN2" s="103" t="s">
        <v>335</v>
      </c>
      <c r="BO2" s="103" t="s">
        <v>336</v>
      </c>
      <c r="BP2" s="103" t="s">
        <v>337</v>
      </c>
      <c r="BQ2" s="103" t="s">
        <v>338</v>
      </c>
      <c r="BR2" s="103" t="s">
        <v>339</v>
      </c>
      <c r="BS2" s="103" t="s">
        <v>340</v>
      </c>
      <c r="BT2" s="103" t="s">
        <v>341</v>
      </c>
      <c r="BU2" s="103" t="s">
        <v>342</v>
      </c>
      <c r="BV2" s="103" t="s">
        <v>343</v>
      </c>
      <c r="BW2" s="103" t="s">
        <v>344</v>
      </c>
      <c r="BX2" s="103" t="s">
        <v>345</v>
      </c>
      <c r="BY2" s="103" t="s">
        <v>346</v>
      </c>
      <c r="BZ2" s="103" t="s">
        <v>347</v>
      </c>
      <c r="CA2" s="103" t="s">
        <v>348</v>
      </c>
      <c r="CB2" s="103" t="s">
        <v>349</v>
      </c>
      <c r="CC2" s="103" t="s">
        <v>350</v>
      </c>
      <c r="CD2" s="103" t="s">
        <v>351</v>
      </c>
      <c r="CE2" s="103" t="s">
        <v>352</v>
      </c>
      <c r="CF2" s="103" t="s">
        <v>353</v>
      </c>
      <c r="CG2" s="103" t="s">
        <v>354</v>
      </c>
      <c r="CH2" s="103" t="s">
        <v>355</v>
      </c>
      <c r="CI2" s="103" t="s">
        <v>356</v>
      </c>
      <c r="CJ2" s="103" t="s">
        <v>357</v>
      </c>
      <c r="CK2" s="103" t="s">
        <v>358</v>
      </c>
      <c r="CL2" s="103" t="s">
        <v>359</v>
      </c>
      <c r="CM2" s="103" t="s">
        <v>360</v>
      </c>
      <c r="CN2" s="103" t="s">
        <v>361</v>
      </c>
      <c r="CO2" s="103" t="s">
        <v>362</v>
      </c>
      <c r="CP2" s="103" t="s">
        <v>363</v>
      </c>
      <c r="CQ2" s="103" t="s">
        <v>364</v>
      </c>
      <c r="CR2" s="103" t="s">
        <v>365</v>
      </c>
      <c r="CS2" s="103" t="s">
        <v>366</v>
      </c>
      <c r="CT2" s="103" t="s">
        <v>367</v>
      </c>
      <c r="CU2" s="103" t="s">
        <v>368</v>
      </c>
      <c r="CV2" s="103" t="s">
        <v>369</v>
      </c>
      <c r="CW2" s="103" t="s">
        <v>370</v>
      </c>
      <c r="CX2" s="103" t="s">
        <v>371</v>
      </c>
      <c r="CY2" s="103" t="s">
        <v>372</v>
      </c>
      <c r="CZ2" s="103" t="s">
        <v>373</v>
      </c>
      <c r="DA2" s="103" t="s">
        <v>374</v>
      </c>
      <c r="DB2" s="103" t="s">
        <v>375</v>
      </c>
      <c r="DC2" s="103" t="s">
        <v>376</v>
      </c>
      <c r="DD2" s="103" t="s">
        <v>377</v>
      </c>
      <c r="DE2" s="103" t="s">
        <v>378</v>
      </c>
      <c r="DF2" s="103" t="s">
        <v>379</v>
      </c>
      <c r="DG2" s="103" t="s">
        <v>380</v>
      </c>
      <c r="DH2" s="103" t="s">
        <v>381</v>
      </c>
      <c r="DI2" s="103" t="s">
        <v>382</v>
      </c>
      <c r="DJ2" s="103" t="s">
        <v>383</v>
      </c>
      <c r="DK2" s="103" t="s">
        <v>384</v>
      </c>
      <c r="DL2" s="103" t="s">
        <v>385</v>
      </c>
      <c r="DM2" s="103" t="s">
        <v>386</v>
      </c>
      <c r="DN2" s="103" t="s">
        <v>387</v>
      </c>
      <c r="DO2" s="103" t="s">
        <v>489</v>
      </c>
      <c r="DP2" s="103" t="s">
        <v>294</v>
      </c>
      <c r="DQ2" s="103" t="s">
        <v>490</v>
      </c>
      <c r="DR2" s="103" t="s">
        <v>491</v>
      </c>
      <c r="DS2" s="103" t="s">
        <v>492</v>
      </c>
      <c r="DT2" s="103" t="s">
        <v>493</v>
      </c>
      <c r="DU2" s="103" t="s">
        <v>70</v>
      </c>
      <c r="DV2" s="103" t="s">
        <v>389</v>
      </c>
      <c r="DW2" s="231" t="s">
        <v>390</v>
      </c>
      <c r="DX2" s="231" t="s">
        <v>391</v>
      </c>
      <c r="DY2" s="231" t="s">
        <v>392</v>
      </c>
      <c r="DZ2" s="231" t="s">
        <v>393</v>
      </c>
      <c r="EA2" s="231" t="s">
        <v>394</v>
      </c>
      <c r="EB2" s="231" t="s">
        <v>395</v>
      </c>
      <c r="EC2" s="231" t="s">
        <v>396</v>
      </c>
      <c r="ED2" s="231" t="s">
        <v>397</v>
      </c>
      <c r="EE2" s="231" t="s">
        <v>398</v>
      </c>
      <c r="EF2" s="231" t="s">
        <v>399</v>
      </c>
      <c r="EG2" s="231" t="s">
        <v>400</v>
      </c>
      <c r="EH2" s="231" t="s">
        <v>401</v>
      </c>
      <c r="EI2" s="231" t="s">
        <v>402</v>
      </c>
      <c r="EJ2" s="231" t="s">
        <v>403</v>
      </c>
      <c r="EK2" s="231" t="s">
        <v>404</v>
      </c>
      <c r="EL2" s="231" t="s">
        <v>405</v>
      </c>
      <c r="EM2" s="231" t="s">
        <v>406</v>
      </c>
      <c r="EN2" s="231" t="s">
        <v>407</v>
      </c>
      <c r="EO2" s="231" t="s">
        <v>408</v>
      </c>
      <c r="EP2" s="231" t="s">
        <v>409</v>
      </c>
      <c r="EQ2" s="231" t="s">
        <v>410</v>
      </c>
      <c r="ER2" s="231" t="s">
        <v>411</v>
      </c>
      <c r="ES2" s="231" t="s">
        <v>412</v>
      </c>
      <c r="ET2" s="231" t="s">
        <v>413</v>
      </c>
      <c r="EU2" s="231" t="s">
        <v>414</v>
      </c>
      <c r="EV2" s="231" t="s">
        <v>415</v>
      </c>
      <c r="EW2" s="231" t="s">
        <v>416</v>
      </c>
      <c r="EX2" s="231" t="s">
        <v>417</v>
      </c>
      <c r="EY2" s="231" t="s">
        <v>418</v>
      </c>
      <c r="EZ2" s="231" t="s">
        <v>419</v>
      </c>
      <c r="FA2" s="231" t="s">
        <v>420</v>
      </c>
      <c r="FB2" s="231" t="s">
        <v>421</v>
      </c>
      <c r="FC2" s="231" t="s">
        <v>422</v>
      </c>
      <c r="FD2" s="231" t="s">
        <v>423</v>
      </c>
      <c r="FE2" s="231" t="s">
        <v>424</v>
      </c>
      <c r="FF2" s="231" t="s">
        <v>425</v>
      </c>
      <c r="FG2" s="231" t="s">
        <v>426</v>
      </c>
      <c r="FH2" s="231" t="s">
        <v>427</v>
      </c>
      <c r="FI2" s="231" t="s">
        <v>428</v>
      </c>
      <c r="FJ2" s="231" t="s">
        <v>429</v>
      </c>
      <c r="FK2" s="231" t="s">
        <v>430</v>
      </c>
      <c r="FL2" s="231" t="s">
        <v>431</v>
      </c>
      <c r="FM2" s="231" t="s">
        <v>432</v>
      </c>
      <c r="FN2" s="231" t="s">
        <v>433</v>
      </c>
    </row>
    <row r="3" customFormat="false" ht="12.75" hidden="false" customHeight="true" outlineLevel="0" collapsed="false">
      <c r="C3" s="231" t="s">
        <v>494</v>
      </c>
      <c r="D3" s="235" t="e">
        <f aca="false">'01.definición de ámbito'!#ref!</f>
        <v>#VALUE!</v>
      </c>
      <c r="E3" s="231" t="s">
        <v>47</v>
      </c>
      <c r="F3" s="235" t="str">
        <f aca="false">'02.Tecnologías'!C10</f>
        <v>No</v>
      </c>
      <c r="G3" s="235" t="str">
        <f aca="false">'02.Tecnologías'!K13</f>
        <v>WordPress</v>
      </c>
      <c r="H3" s="235" t="str">
        <f aca="false">'02.Tecnologías'!L13</f>
        <v>https://wordpress.org/</v>
      </c>
      <c r="I3" s="236"/>
      <c r="J3" s="236"/>
      <c r="K3" s="43" t="s">
        <v>495</v>
      </c>
      <c r="L3" s="237" t="e">
        <f aca="false">'03.muestra'!#ref!</f>
        <v>#VALUE!</v>
      </c>
      <c r="M3" s="231"/>
      <c r="T3" s="238" t="n">
        <f aca="false">RESULTADOS!B20</f>
        <v>1</v>
      </c>
      <c r="U3" s="238" t="str">
        <f aca="false">RESULTADOS!C20</f>
        <v>Inicio</v>
      </c>
      <c r="V3" s="238" t="str">
        <f aca="false">IF(T3&lt;&gt;"","Página web","")</f>
        <v>Página web</v>
      </c>
      <c r="W3" s="238" t="str">
        <f aca="false" t="array" ref="W3:W37">IFERROR(INDEX('03.Muestra'!$E$8:$E$17,SMALL(IF("Página Web"='03.Muestra'!$D$8:$D$17,ROW('03.Muestra'!$E$8:$E$17)-MIN(ROW('03.Muestra'!$D$8:$D$17))+1,""),ROW()-2)),"")</f>
        <v>Página inicio</v>
      </c>
      <c r="X3" s="238" t="str">
        <f aca="false">RESULTADOS!D20</f>
        <v>https://institutodelpelo.com/</v>
      </c>
      <c r="Y3" s="238" t="str">
        <f aca="false" t="array" ref="Y3:Y37">IFERROR(INDEX('03.Muestra'!$G$8:$G$17,SMALL(IF("Página Web"='03.Muestra'!$D$8:$D$17,ROW('03.Muestra'!$G$8:$GE$17)-MIN(ROW('03.Muestra'!$D$8:$D$17))+1,""),ROW()-2)),"")</f>
        <v>Inicio</v>
      </c>
      <c r="Z3" s="239" t="str">
        <f aca="false" t="array" ref="Z3:Z37">IFERROR(INDEX('03.Muestra'!$H$8:$H$17,SMALL(IF("Página Web"='03.Muestra'!$D$8:$D$17,ROW('03.Muestra'!$H$8:$H$17)-MIN(ROW('03.Muestra'!$D$8:$D$17))+1,""),ROW()-2)),"")</f>
        <v>Textos, imágenes, enlaces y formulario</v>
      </c>
      <c r="AA3" s="234" t="str">
        <f aca="false">RESULTADOS!E20</f>
        <v>N/A</v>
      </c>
      <c r="AB3" s="234" t="str">
        <f aca="false">RESULTADOS!F20</f>
        <v>N/A</v>
      </c>
      <c r="AC3" s="234" t="str">
        <f aca="false">RESULTADOS!G20</f>
        <v>N/A</v>
      </c>
      <c r="AD3" s="234" t="str">
        <f aca="false">RESULTADOS!H20</f>
        <v>N/A</v>
      </c>
      <c r="AE3" s="234" t="str">
        <f aca="false">RESULTADOS!I20</f>
        <v>N/A</v>
      </c>
      <c r="AF3" s="234" t="str">
        <f aca="false">RESULTADOS!J20</f>
        <v>N/A</v>
      </c>
      <c r="AG3" s="234" t="str">
        <f aca="false">RESULTADOS!K20</f>
        <v>N/A</v>
      </c>
      <c r="AH3" s="234" t="str">
        <f aca="false">RESULTADOS!L20</f>
        <v>N/A</v>
      </c>
      <c r="AI3" s="234" t="str">
        <f aca="false">RESULTADOS!M20</f>
        <v>N/A</v>
      </c>
      <c r="AJ3" s="234" t="str">
        <f aca="false">RESULTADOS!N20</f>
        <v>N/A</v>
      </c>
      <c r="AK3" s="234" t="str">
        <f aca="false">RESULTADOS!O20</f>
        <v>N/A</v>
      </c>
      <c r="AL3" s="234" t="str">
        <f aca="false">RESULTADOS!P20</f>
        <v>N/A</v>
      </c>
      <c r="AM3" s="234" t="str">
        <f aca="false">RESULTADOS!Q20</f>
        <v>N/A</v>
      </c>
      <c r="AN3" s="234" t="str">
        <f aca="false">RESULTADOS!R20</f>
        <v>N/A</v>
      </c>
      <c r="AO3" s="234" t="str">
        <f aca="false">RESULTADOS!S20</f>
        <v>N/A</v>
      </c>
      <c r="AP3" s="234" t="str">
        <f aca="false">RESULTADOS!T20</f>
        <v>N/A</v>
      </c>
      <c r="AQ3" s="234" t="str">
        <f aca="false">RESULTADOS!U20</f>
        <v>N/A</v>
      </c>
      <c r="AR3" s="234" t="str">
        <f aca="false">RESULTADOS!V20</f>
        <v>N/A</v>
      </c>
      <c r="AS3" s="234" t="str">
        <f aca="false">RESULTADOS!W20</f>
        <v>N/A</v>
      </c>
      <c r="AT3" s="234" t="str">
        <f aca="false">RESULTADOS!X20</f>
        <v>N/A</v>
      </c>
      <c r="AU3" s="234" t="str">
        <f aca="false">RESULTADOS!Y20</f>
        <v>N/A</v>
      </c>
      <c r="AV3" s="234" t="str">
        <f aca="false">RESULTADOS!Z20</f>
        <v>N/A</v>
      </c>
      <c r="AW3" s="234" t="str">
        <f aca="false">RESULTADOS!AA20</f>
        <v>N/A</v>
      </c>
      <c r="AX3" s="234" t="str">
        <f aca="false">RESULTADOS!AB20</f>
        <v>N/A</v>
      </c>
      <c r="AY3" s="234" t="str">
        <f aca="false">RESULTADOS!AC20</f>
        <v>N/A</v>
      </c>
      <c r="AZ3" s="234" t="str">
        <f aca="false">RESULTADOS!AD20</f>
        <v>N/A</v>
      </c>
      <c r="BA3" s="234" t="str">
        <f aca="false">RESULTADOS!AE20</f>
        <v>N/A</v>
      </c>
      <c r="BB3" s="234" t="str">
        <f aca="false">RESULTADOS!AF20</f>
        <v>N/A</v>
      </c>
      <c r="BC3" s="234" t="str">
        <f aca="false">RESULTADOS!AG20</f>
        <v>N/A</v>
      </c>
      <c r="BD3" s="234" t="str">
        <f aca="false">RESULTADOS!AH20</f>
        <v>N/A</v>
      </c>
      <c r="BE3" s="234" t="str">
        <f aca="false">RESULTADOS!AI20</f>
        <v>N/A</v>
      </c>
      <c r="BF3" s="234" t="str">
        <f aca="false">RESULTADOS!AJ20</f>
        <v>Falla</v>
      </c>
      <c r="BG3" s="234" t="str">
        <f aca="false">RESULTADOS!AK20</f>
        <v>N/A</v>
      </c>
      <c r="BH3" s="234" t="str">
        <f aca="false">RESULTADOS!AL20</f>
        <v>N/A</v>
      </c>
      <c r="BI3" s="234" t="str">
        <f aca="false">RESULTADOS!AM20</f>
        <v>N/A</v>
      </c>
      <c r="BJ3" s="234" t="str">
        <f aca="false">RESULTADOS!AN20</f>
        <v>N/A</v>
      </c>
      <c r="BK3" s="234" t="str">
        <f aca="false">RESULTADOS!AO20</f>
        <v>Pasa</v>
      </c>
      <c r="BL3" s="234" t="str">
        <f aca="false">RESULTADOS!AP20</f>
        <v>Pasa</v>
      </c>
      <c r="BM3" s="234" t="str">
        <f aca="false">RESULTADOS!AQ20</f>
        <v>N/A</v>
      </c>
      <c r="BN3" s="234" t="str">
        <f aca="false">RESULTADOS!AR20</f>
        <v>Pasa</v>
      </c>
      <c r="BO3" s="234" t="str">
        <f aca="false">RESULTADOS!AS20</f>
        <v>Pasa</v>
      </c>
      <c r="BP3" s="234" t="str">
        <f aca="false">RESULTADOS!AT20</f>
        <v>Pasa</v>
      </c>
      <c r="BQ3" s="234" t="str">
        <f aca="false">RESULTADOS!AU20</f>
        <v>N/A</v>
      </c>
      <c r="BR3" s="234" t="str">
        <f aca="false">RESULTADOS!AV20</f>
        <v>Pasa</v>
      </c>
      <c r="BS3" s="234" t="str">
        <f aca="false">RESULTADOS!AW20</f>
        <v>Pasa</v>
      </c>
      <c r="BT3" s="234" t="str">
        <f aca="false">RESULTADOS!AX20</f>
        <v>N/A</v>
      </c>
      <c r="BU3" s="234" t="str">
        <f aca="false">RESULTADOS!AY20</f>
        <v>Pasa</v>
      </c>
      <c r="BV3" s="234" t="str">
        <f aca="false">RESULTADOS!AZ20</f>
        <v>Pasa</v>
      </c>
      <c r="BW3" s="234" t="str">
        <f aca="false">RESULTADOS!BA20</f>
        <v>Pasa</v>
      </c>
      <c r="BX3" s="234" t="str">
        <f aca="false">RESULTADOS!BB20</f>
        <v>N/A</v>
      </c>
      <c r="BY3" s="234" t="str">
        <f aca="false">RESULTADOS!BC20</f>
        <v>Pasa</v>
      </c>
      <c r="BZ3" s="234" t="str">
        <f aca="false">RESULTADOS!BD20</f>
        <v>Pasa</v>
      </c>
      <c r="CA3" s="234" t="str">
        <f aca="false">RESULTADOS!BE20</f>
        <v>N/A</v>
      </c>
      <c r="CB3" s="234" t="str">
        <f aca="false">RESULTADOS!BF20</f>
        <v>N/A</v>
      </c>
      <c r="CC3" s="234" t="str">
        <f aca="false">RESULTADOS!BG20</f>
        <v>N/A</v>
      </c>
      <c r="CD3" s="234" t="str">
        <f aca="false">RESULTADOS!BH20</f>
        <v>N/A</v>
      </c>
      <c r="CE3" s="234" t="str">
        <f aca="false">RESULTADOS!BI20</f>
        <v>Falla</v>
      </c>
      <c r="CF3" s="234" t="str">
        <f aca="false">RESULTADOS!BJ20</f>
        <v>Pasa</v>
      </c>
      <c r="CG3" s="234" t="str">
        <f aca="false">RESULTADOS!BK20</f>
        <v>Pasa</v>
      </c>
      <c r="CH3" s="234" t="str">
        <f aca="false">RESULTADOS!BL20</f>
        <v>Falla</v>
      </c>
      <c r="CI3" s="234" t="str">
        <f aca="false">RESULTADOS!BM20</f>
        <v>Pasa</v>
      </c>
      <c r="CJ3" s="234" t="str">
        <f aca="false">RESULTADOS!BN20</f>
        <v>Pasa</v>
      </c>
      <c r="CK3" s="234" t="str">
        <f aca="false">RESULTADOS!BO20</f>
        <v>Pasa</v>
      </c>
      <c r="CL3" s="234" t="str">
        <f aca="false">RESULTADOS!BP20</f>
        <v>N/A</v>
      </c>
      <c r="CM3" s="234" t="str">
        <f aca="false">RESULTADOS!BQ20</f>
        <v>N/A</v>
      </c>
      <c r="CN3" s="234" t="str">
        <f aca="false">RESULTADOS!BR20</f>
        <v>Pasa</v>
      </c>
      <c r="CO3" s="234" t="str">
        <f aca="false">RESULTADOS!BS20</f>
        <v>N/A</v>
      </c>
      <c r="CP3" s="234" t="str">
        <f aca="false">RESULTADOS!BT20</f>
        <v>Pasa</v>
      </c>
      <c r="CQ3" s="234" t="str">
        <f aca="false">RESULTADOS!BU20</f>
        <v>Falla</v>
      </c>
      <c r="CR3" s="234" t="str">
        <f aca="false">RESULTADOS!BV20</f>
        <v>Pasa</v>
      </c>
      <c r="CS3" s="234" t="str">
        <f aca="false">RESULTADOS!BW20</f>
        <v>Pasa</v>
      </c>
      <c r="CT3" s="234" t="str">
        <f aca="false">RESULTADOS!BX20</f>
        <v>Pasa</v>
      </c>
      <c r="CU3" s="234" t="str">
        <f aca="false">RESULTADOS!BY20</f>
        <v>Pasa</v>
      </c>
      <c r="CV3" s="234" t="str">
        <f aca="false">RESULTADOS!BZ20</f>
        <v>N/A</v>
      </c>
      <c r="CW3" s="234" t="str">
        <f aca="false">RESULTADOS!CA20</f>
        <v>Pasa</v>
      </c>
      <c r="CX3" s="234" t="str">
        <f aca="false">RESULTADOS!CB20</f>
        <v>N/A</v>
      </c>
      <c r="CY3" s="234" t="str">
        <f aca="false">RESULTADOS!CC20</f>
        <v>N/A</v>
      </c>
      <c r="CZ3" s="234" t="str">
        <f aca="false">RESULTADOS!CD20</f>
        <v>Pasa</v>
      </c>
      <c r="DA3" s="234" t="str">
        <f aca="false">RESULTADOS!CE20</f>
        <v>Falla</v>
      </c>
      <c r="DB3" s="234" t="str">
        <f aca="false">RESULTADOS!CF20</f>
        <v>N/A</v>
      </c>
      <c r="DC3" s="234" t="str">
        <f aca="false">RESULTADOS!CG20</f>
        <v>Falla</v>
      </c>
      <c r="DD3" s="234" t="str">
        <f aca="false">RESULTADOS!CH20</f>
        <v>N/A</v>
      </c>
      <c r="DE3" s="234" t="str">
        <f aca="false">RESULTADOS!CI20</f>
        <v>N/A</v>
      </c>
      <c r="DF3" s="234" t="str">
        <f aca="false">RESULTADOS!CJ20</f>
        <v>N/A</v>
      </c>
      <c r="DG3" s="234" t="str">
        <f aca="false">RESULTADOS!CK20</f>
        <v>N/A</v>
      </c>
      <c r="DH3" s="234" t="str">
        <f aca="false">RESULTADOS!CL20</f>
        <v>N/A</v>
      </c>
      <c r="DI3" s="234" t="str">
        <f aca="false">RESULTADOS!CM20</f>
        <v>N/A</v>
      </c>
      <c r="DJ3" s="234" t="str">
        <f aca="false">RESULTADOS!CN20</f>
        <v>N/A</v>
      </c>
      <c r="DK3" s="234" t="str">
        <f aca="false">RESULTADOS!CO20</f>
        <v>N/A</v>
      </c>
      <c r="DL3" s="234" t="str">
        <f aca="false">RESULTADOS!CP20</f>
        <v>Falla</v>
      </c>
      <c r="DM3" s="234" t="str">
        <f aca="false">RESULTADOS!CQ20</f>
        <v>Pasa</v>
      </c>
      <c r="DN3" s="234" t="str">
        <f aca="false">RESULTADOS!CR20</f>
        <v>N/A</v>
      </c>
      <c r="DO3" s="238" t="str">
        <f aca="false">RESULTADOS!B36</f>
        <v/>
      </c>
      <c r="DP3" s="238" t="str">
        <f aca="false">RESULTADOS!C36</f>
        <v/>
      </c>
      <c r="DQ3" s="238" t="str">
        <f aca="false">IF(DO3&lt;&gt;"","Documento no web","")</f>
        <v/>
      </c>
      <c r="DR3" s="238" t="str">
        <f aca="false" t="array" ref="DR3:DR3">IFERROR(INDEX('03.Muestra'!$E$8:$E$17,SMALL(IF("Documento no web"='03.Muestra'!$D$8:$D$17,ROW('03.Muestra'!$E$8:$E$17)-MIN(ROW('03.Muestra'!$D$8:$D$17))+1,""),ROW()-2)),"")</f>
        <v/>
      </c>
      <c r="DS3" s="238" t="str">
        <f aca="false">RESULTADOS!D36</f>
        <v/>
      </c>
      <c r="DT3" s="238" t="str">
        <f aca="false" t="array" ref="DT3:DT3">IFERROR(INDEX('03.Muestra'!$G$8:$G$17,SMALL(IF("Documento no web"='03.Muestra'!$D$8:$D$17,ROW('03.Muestra'!$G$8:$G$17)-MIN(ROW('03.Muestra'!$D$8:$D$17))+1,""),ROW()-2)),"")</f>
        <v/>
      </c>
      <c r="DU3" s="239" t="str">
        <f aca="false" t="array" ref="DU3:DU3">IFERROR(INDEX('03.Muestra'!$H$8:$H$17,SMALL(IF("Documento no web"='03.Muestra'!$D$8:$D$17,ROW('03.Muestra'!$H$8:$H$17)-MIN(ROW('03.Muestra'!$D$8:$D$17))+1,""),ROW()-2)),"")</f>
        <v/>
      </c>
      <c r="DV3" s="234" t="str">
        <f aca="false">RESULTADOS!E36</f>
        <v/>
      </c>
      <c r="DW3" s="234" t="str">
        <f aca="false">RESULTADOS!F36</f>
        <v/>
      </c>
      <c r="DX3" s="234" t="str">
        <f aca="false">RESULTADOS!G36</f>
        <v/>
      </c>
      <c r="DY3" s="234" t="str">
        <f aca="false">RESULTADOS!H36</f>
        <v/>
      </c>
      <c r="DZ3" s="234" t="str">
        <f aca="false">RESULTADOS!I36</f>
        <v/>
      </c>
      <c r="EA3" s="234" t="str">
        <f aca="false">RESULTADOS!J36</f>
        <v/>
      </c>
      <c r="EB3" s="234" t="str">
        <f aca="false">RESULTADOS!K36</f>
        <v/>
      </c>
      <c r="EC3" s="234" t="str">
        <f aca="false">RESULTADOS!L36</f>
        <v/>
      </c>
      <c r="ED3" s="234" t="str">
        <f aca="false">RESULTADOS!M36</f>
        <v/>
      </c>
      <c r="EE3" s="234" t="str">
        <f aca="false">RESULTADOS!N36</f>
        <v/>
      </c>
      <c r="EF3" s="234" t="str">
        <f aca="false">RESULTADOS!O36</f>
        <v/>
      </c>
      <c r="EG3" s="234" t="str">
        <f aca="false">RESULTADOS!P36</f>
        <v/>
      </c>
      <c r="EH3" s="234" t="str">
        <f aca="false">RESULTADOS!Q36</f>
        <v/>
      </c>
      <c r="EI3" s="234" t="str">
        <f aca="false">RESULTADOS!R36</f>
        <v/>
      </c>
      <c r="EJ3" s="234" t="str">
        <f aca="false">RESULTADOS!S36</f>
        <v/>
      </c>
      <c r="EK3" s="234" t="str">
        <f aca="false">RESULTADOS!T36</f>
        <v/>
      </c>
      <c r="EL3" s="234" t="str">
        <f aca="false">RESULTADOS!U36</f>
        <v/>
      </c>
      <c r="EM3" s="234" t="str">
        <f aca="false">RESULTADOS!V36</f>
        <v/>
      </c>
      <c r="EN3" s="234" t="str">
        <f aca="false">RESULTADOS!W36</f>
        <v/>
      </c>
      <c r="EO3" s="234" t="str">
        <f aca="false">RESULTADOS!X36</f>
        <v/>
      </c>
      <c r="EP3" s="234" t="str">
        <f aca="false">RESULTADOS!Y36</f>
        <v/>
      </c>
      <c r="EQ3" s="234" t="str">
        <f aca="false">RESULTADOS!Z36</f>
        <v/>
      </c>
      <c r="ER3" s="234" t="str">
        <f aca="false">RESULTADOS!AA36</f>
        <v/>
      </c>
      <c r="ES3" s="234" t="str">
        <f aca="false">RESULTADOS!AB36</f>
        <v/>
      </c>
      <c r="ET3" s="234" t="str">
        <f aca="false">RESULTADOS!AC36</f>
        <v/>
      </c>
      <c r="EU3" s="234" t="str">
        <f aca="false">RESULTADOS!AD36</f>
        <v/>
      </c>
      <c r="EV3" s="234" t="str">
        <f aca="false">RESULTADOS!AE36</f>
        <v/>
      </c>
      <c r="EW3" s="234" t="str">
        <f aca="false">RESULTADOS!AF36</f>
        <v/>
      </c>
      <c r="EX3" s="234" t="str">
        <f aca="false">RESULTADOS!AG36</f>
        <v/>
      </c>
      <c r="EY3" s="234" t="str">
        <f aca="false">RESULTADOS!AH36</f>
        <v/>
      </c>
      <c r="EZ3" s="234" t="str">
        <f aca="false">RESULTADOS!AI36</f>
        <v/>
      </c>
      <c r="FA3" s="234" t="str">
        <f aca="false">RESULTADOS!AJ36</f>
        <v/>
      </c>
      <c r="FB3" s="234" t="str">
        <f aca="false">RESULTADOS!AK36</f>
        <v/>
      </c>
      <c r="FC3" s="234" t="str">
        <f aca="false">RESULTADOS!AL36</f>
        <v/>
      </c>
      <c r="FD3" s="234" t="str">
        <f aca="false">RESULTADOS!AM36</f>
        <v/>
      </c>
      <c r="FE3" s="234" t="str">
        <f aca="false">RESULTADOS!AN36</f>
        <v/>
      </c>
      <c r="FF3" s="234" t="str">
        <f aca="false">RESULTADOS!AO36</f>
        <v/>
      </c>
      <c r="FG3" s="234" t="str">
        <f aca="false">RESULTADOS!AP36</f>
        <v/>
      </c>
      <c r="FH3" s="234" t="str">
        <f aca="false">RESULTADOS!AQ36</f>
        <v/>
      </c>
      <c r="FI3" s="234" t="str">
        <f aca="false">RESULTADOS!AR36</f>
        <v/>
      </c>
      <c r="FJ3" s="234" t="str">
        <f aca="false">RESULTADOS!AS36</f>
        <v/>
      </c>
      <c r="FK3" s="234" t="str">
        <f aca="false">RESULTADOS!AT36</f>
        <v/>
      </c>
      <c r="FL3" s="234" t="str">
        <f aca="false">RESULTADOS!AU36</f>
        <v/>
      </c>
      <c r="FM3" s="234" t="str">
        <f aca="false">RESULTADOS!AV36</f>
        <v/>
      </c>
      <c r="FN3" s="234" t="str">
        <f aca="false">RESULTADOS!AW36</f>
        <v/>
      </c>
    </row>
    <row r="4" customFormat="false" ht="12.75" hidden="false" customHeight="true" outlineLevel="0" collapsed="false">
      <c r="C4" s="231" t="s">
        <v>496</v>
      </c>
      <c r="D4" s="235" t="e">
        <f aca="false">'01.definición de ámbito'!#ref!</f>
        <v>#VALUE!</v>
      </c>
      <c r="E4" s="231" t="s">
        <v>50</v>
      </c>
      <c r="F4" s="235" t="str">
        <f aca="false">'02.Tecnologías'!C11</f>
        <v>No</v>
      </c>
      <c r="G4" s="235" t="n">
        <f aca="false">'02.Tecnologías'!K14</f>
        <v>0</v>
      </c>
      <c r="H4" s="235" t="n">
        <f aca="false">'02.Tecnologías'!L14</f>
        <v>0</v>
      </c>
      <c r="I4" s="236"/>
      <c r="J4" s="236"/>
      <c r="K4" s="43" t="s">
        <v>497</v>
      </c>
      <c r="L4" s="237" t="e">
        <f aca="false">'03.muestra'!#ref!</f>
        <v>#VALUE!</v>
      </c>
      <c r="M4" s="231"/>
      <c r="T4" s="238" t="n">
        <f aca="false">RESULTADOS!B21</f>
        <v>2</v>
      </c>
      <c r="U4" s="238" t="str">
        <f aca="false">RESULTADOS!C21</f>
        <v>Nuestro método</v>
      </c>
      <c r="V4" s="238" t="str">
        <f aca="false">IF(T4&lt;&gt;"","Página web","")</f>
        <v>Página web</v>
      </c>
      <c r="W4" s="238" t="str">
        <v>Pagina tipo</v>
      </c>
      <c r="X4" s="238" t="str">
        <f aca="false">RESULTADOS!D21</f>
        <v>https://institutodelpelo.com/nuestro-metodo/</v>
      </c>
      <c r="Y4" s="238" t="str">
        <v>Inicio &gt; Nuestro método</v>
      </c>
      <c r="Z4" s="239" t="str">
        <v>Textos, imágenes, enlaces y formulario</v>
      </c>
      <c r="AA4" s="234" t="str">
        <f aca="false">RESULTADOS!E21</f>
        <v>N/A</v>
      </c>
      <c r="AB4" s="234" t="str">
        <f aca="false">RESULTADOS!F21</f>
        <v>N/A</v>
      </c>
      <c r="AC4" s="234" t="str">
        <f aca="false">RESULTADOS!G21</f>
        <v>N/A</v>
      </c>
      <c r="AD4" s="234" t="str">
        <f aca="false">RESULTADOS!H21</f>
        <v>N/A</v>
      </c>
      <c r="AE4" s="234" t="str">
        <f aca="false">RESULTADOS!I21</f>
        <v>N/A</v>
      </c>
      <c r="AF4" s="234" t="str">
        <f aca="false">RESULTADOS!J21</f>
        <v>N/A</v>
      </c>
      <c r="AG4" s="234" t="str">
        <f aca="false">RESULTADOS!K21</f>
        <v>N/A</v>
      </c>
      <c r="AH4" s="234" t="str">
        <f aca="false">RESULTADOS!L21</f>
        <v>N/A</v>
      </c>
      <c r="AI4" s="234" t="str">
        <f aca="false">RESULTADOS!M21</f>
        <v>N/A</v>
      </c>
      <c r="AJ4" s="234" t="str">
        <f aca="false">RESULTADOS!N21</f>
        <v>N/A</v>
      </c>
      <c r="AK4" s="234" t="str">
        <f aca="false">RESULTADOS!O21</f>
        <v>N/A</v>
      </c>
      <c r="AL4" s="234" t="str">
        <f aca="false">RESULTADOS!P21</f>
        <v>N/A</v>
      </c>
      <c r="AM4" s="234" t="str">
        <f aca="false">RESULTADOS!Q21</f>
        <v>N/A</v>
      </c>
      <c r="AN4" s="234" t="str">
        <f aca="false">RESULTADOS!R21</f>
        <v>N/A</v>
      </c>
      <c r="AO4" s="234" t="str">
        <f aca="false">RESULTADOS!S21</f>
        <v>N/A</v>
      </c>
      <c r="AP4" s="234" t="str">
        <f aca="false">RESULTADOS!T21</f>
        <v>N/A</v>
      </c>
      <c r="AQ4" s="234" t="str">
        <f aca="false">RESULTADOS!U21</f>
        <v>N/A</v>
      </c>
      <c r="AR4" s="234" t="str">
        <f aca="false">RESULTADOS!V21</f>
        <v>N/A</v>
      </c>
      <c r="AS4" s="234" t="str">
        <f aca="false">RESULTADOS!W21</f>
        <v>N/A</v>
      </c>
      <c r="AT4" s="234" t="str">
        <f aca="false">RESULTADOS!X21</f>
        <v>N/A</v>
      </c>
      <c r="AU4" s="234" t="str">
        <f aca="false">RESULTADOS!Y21</f>
        <v>N/A</v>
      </c>
      <c r="AV4" s="234" t="str">
        <f aca="false">RESULTADOS!Z21</f>
        <v>N/A</v>
      </c>
      <c r="AW4" s="234" t="str">
        <f aca="false">RESULTADOS!AA21</f>
        <v>N/A</v>
      </c>
      <c r="AX4" s="234" t="str">
        <f aca="false">RESULTADOS!AB21</f>
        <v>N/A</v>
      </c>
      <c r="AY4" s="234" t="str">
        <f aca="false">RESULTADOS!AC21</f>
        <v>N/A</v>
      </c>
      <c r="AZ4" s="234" t="str">
        <f aca="false">RESULTADOS!AD21</f>
        <v>N/A</v>
      </c>
      <c r="BA4" s="234" t="str">
        <f aca="false">RESULTADOS!AE21</f>
        <v>N/A</v>
      </c>
      <c r="BB4" s="234" t="str">
        <f aca="false">RESULTADOS!AF21</f>
        <v>N/A</v>
      </c>
      <c r="BC4" s="234" t="str">
        <f aca="false">RESULTADOS!AG21</f>
        <v>N/A</v>
      </c>
      <c r="BD4" s="234" t="str">
        <f aca="false">RESULTADOS!AH21</f>
        <v>N/A</v>
      </c>
      <c r="BE4" s="234" t="str">
        <f aca="false">RESULTADOS!AI21</f>
        <v>N/A</v>
      </c>
      <c r="BF4" s="234" t="str">
        <f aca="false">RESULTADOS!AJ21</f>
        <v>Falla</v>
      </c>
      <c r="BG4" s="234" t="str">
        <f aca="false">RESULTADOS!AK21</f>
        <v>N/A</v>
      </c>
      <c r="BH4" s="234" t="str">
        <f aca="false">RESULTADOS!AL21</f>
        <v>N/A</v>
      </c>
      <c r="BI4" s="234" t="str">
        <f aca="false">RESULTADOS!AM21</f>
        <v>N/A</v>
      </c>
      <c r="BJ4" s="234" t="str">
        <f aca="false">RESULTADOS!AN21</f>
        <v>N/A</v>
      </c>
      <c r="BK4" s="234" t="str">
        <f aca="false">RESULTADOS!AO21</f>
        <v>Pasa</v>
      </c>
      <c r="BL4" s="234" t="str">
        <f aca="false">RESULTADOS!AP21</f>
        <v>Pasa</v>
      </c>
      <c r="BM4" s="234" t="str">
        <f aca="false">RESULTADOS!AQ21</f>
        <v>N/A</v>
      </c>
      <c r="BN4" s="234" t="str">
        <f aca="false">RESULTADOS!AR21</f>
        <v>Pasa</v>
      </c>
      <c r="BO4" s="234" t="str">
        <f aca="false">RESULTADOS!AS21</f>
        <v>Pasa</v>
      </c>
      <c r="BP4" s="234" t="str">
        <f aca="false">RESULTADOS!AT21</f>
        <v>Pasa</v>
      </c>
      <c r="BQ4" s="234" t="str">
        <f aca="false">RESULTADOS!AU21</f>
        <v>N/A</v>
      </c>
      <c r="BR4" s="234" t="str">
        <f aca="false">RESULTADOS!AV21</f>
        <v>Pasa</v>
      </c>
      <c r="BS4" s="234" t="str">
        <f aca="false">RESULTADOS!AW21</f>
        <v>Pasa</v>
      </c>
      <c r="BT4" s="234" t="str">
        <f aca="false">RESULTADOS!AX21</f>
        <v>N/A</v>
      </c>
      <c r="BU4" s="234" t="str">
        <f aca="false">RESULTADOS!AY21</f>
        <v>Pasa</v>
      </c>
      <c r="BV4" s="234" t="str">
        <f aca="false">RESULTADOS!AZ21</f>
        <v>Pasa</v>
      </c>
      <c r="BW4" s="234" t="str">
        <f aca="false">RESULTADOS!BA21</f>
        <v>Pasa</v>
      </c>
      <c r="BX4" s="234" t="str">
        <f aca="false">RESULTADOS!BB21</f>
        <v>N/A</v>
      </c>
      <c r="BY4" s="234" t="str">
        <f aca="false">RESULTADOS!BC21</f>
        <v>Pasa</v>
      </c>
      <c r="BZ4" s="234" t="str">
        <f aca="false">RESULTADOS!BD21</f>
        <v>Pasa</v>
      </c>
      <c r="CA4" s="234" t="str">
        <f aca="false">RESULTADOS!BE21</f>
        <v>N/A</v>
      </c>
      <c r="CB4" s="234" t="str">
        <f aca="false">RESULTADOS!BF21</f>
        <v>N/A</v>
      </c>
      <c r="CC4" s="234" t="str">
        <f aca="false">RESULTADOS!BG21</f>
        <v>N/A</v>
      </c>
      <c r="CD4" s="234" t="str">
        <f aca="false">RESULTADOS!BH21</f>
        <v>N/A</v>
      </c>
      <c r="CE4" s="234" t="str">
        <f aca="false">RESULTADOS!BI21</f>
        <v>Falla</v>
      </c>
      <c r="CF4" s="234" t="str">
        <f aca="false">RESULTADOS!BJ21</f>
        <v>Pasa</v>
      </c>
      <c r="CG4" s="234" t="str">
        <f aca="false">RESULTADOS!BK21</f>
        <v>Pasa</v>
      </c>
      <c r="CH4" s="234" t="str">
        <f aca="false">RESULTADOS!BL21</f>
        <v>Falla</v>
      </c>
      <c r="CI4" s="234" t="str">
        <f aca="false">RESULTADOS!BM21</f>
        <v>Pasa</v>
      </c>
      <c r="CJ4" s="234" t="str">
        <f aca="false">RESULTADOS!BN21</f>
        <v>Pasa</v>
      </c>
      <c r="CK4" s="234" t="str">
        <f aca="false">RESULTADOS!BO21</f>
        <v>Pasa</v>
      </c>
      <c r="CL4" s="234" t="str">
        <f aca="false">RESULTADOS!BP21</f>
        <v>N/A</v>
      </c>
      <c r="CM4" s="234" t="str">
        <f aca="false">RESULTADOS!BQ21</f>
        <v>N/A</v>
      </c>
      <c r="CN4" s="234" t="str">
        <f aca="false">RESULTADOS!BR21</f>
        <v>Pasa</v>
      </c>
      <c r="CO4" s="234" t="str">
        <f aca="false">RESULTADOS!BS21</f>
        <v>N/A</v>
      </c>
      <c r="CP4" s="234" t="str">
        <f aca="false">RESULTADOS!BT21</f>
        <v>Pasa</v>
      </c>
      <c r="CQ4" s="234" t="str">
        <f aca="false">RESULTADOS!BU21</f>
        <v>Falla</v>
      </c>
      <c r="CR4" s="234" t="str">
        <f aca="false">RESULTADOS!BV21</f>
        <v>Pasa</v>
      </c>
      <c r="CS4" s="234" t="str">
        <f aca="false">RESULTADOS!BW21</f>
        <v>Pasa</v>
      </c>
      <c r="CT4" s="234" t="str">
        <f aca="false">RESULTADOS!BX21</f>
        <v>Pasa</v>
      </c>
      <c r="CU4" s="234" t="str">
        <f aca="false">RESULTADOS!BY21</f>
        <v>Pasa</v>
      </c>
      <c r="CV4" s="234" t="str">
        <f aca="false">RESULTADOS!BZ21</f>
        <v>N/A</v>
      </c>
      <c r="CW4" s="234" t="str">
        <f aca="false">RESULTADOS!CA21</f>
        <v>Pasa</v>
      </c>
      <c r="CX4" s="234" t="str">
        <f aca="false">RESULTADOS!CB21</f>
        <v>N/A</v>
      </c>
      <c r="CY4" s="234" t="str">
        <f aca="false">RESULTADOS!CC21</f>
        <v>N/A</v>
      </c>
      <c r="CZ4" s="234" t="str">
        <f aca="false">RESULTADOS!CD21</f>
        <v>Pasa</v>
      </c>
      <c r="DA4" s="234" t="str">
        <f aca="false">RESULTADOS!CE21</f>
        <v>Falla</v>
      </c>
      <c r="DB4" s="234" t="str">
        <f aca="false">RESULTADOS!CF21</f>
        <v>N/A</v>
      </c>
      <c r="DC4" s="234" t="str">
        <f aca="false">RESULTADOS!CG21</f>
        <v>Falla</v>
      </c>
      <c r="DD4" s="234" t="str">
        <f aca="false">RESULTADOS!CH21</f>
        <v>N/A</v>
      </c>
      <c r="DE4" s="234" t="str">
        <f aca="false">RESULTADOS!CI21</f>
        <v>N/A</v>
      </c>
      <c r="DF4" s="234" t="str">
        <f aca="false">RESULTADOS!CJ21</f>
        <v>N/A</v>
      </c>
      <c r="DG4" s="234" t="str">
        <f aca="false">RESULTADOS!CK21</f>
        <v>N/A</v>
      </c>
      <c r="DH4" s="234" t="str">
        <f aca="false">RESULTADOS!CL21</f>
        <v>N/A</v>
      </c>
      <c r="DI4" s="234" t="str">
        <f aca="false">RESULTADOS!CM21</f>
        <v>N/A</v>
      </c>
      <c r="DJ4" s="234" t="str">
        <f aca="false">RESULTADOS!CN21</f>
        <v>N/A</v>
      </c>
      <c r="DK4" s="234" t="str">
        <f aca="false">RESULTADOS!CO21</f>
        <v>N/A</v>
      </c>
      <c r="DL4" s="234" t="str">
        <f aca="false">RESULTADOS!CP21</f>
        <v>Falla</v>
      </c>
      <c r="DM4" s="234" t="str">
        <f aca="false">RESULTADOS!CQ21</f>
        <v>Pasa</v>
      </c>
      <c r="DN4" s="234" t="str">
        <f aca="false">RESULTADOS!CR21</f>
        <v>N/A</v>
      </c>
      <c r="DO4" s="238" t="str">
        <f aca="false">RESULTADOS!B37</f>
        <v/>
      </c>
      <c r="DP4" s="238" t="str">
        <f aca="false">RESULTADOS!C37</f>
        <v/>
      </c>
      <c r="DQ4" s="238" t="str">
        <f aca="false">IF(DO4&lt;&gt;"","Documento no web","")</f>
        <v/>
      </c>
      <c r="DR4" s="238" t="str">
        <f aca="false" t="array" ref="DR4:DR4">IFERROR(INDEX('03.Muestra'!$E$8:$E$17,SMALL(IF("Documento no web"='03.Muestra'!$D$8:$D$17,ROW('03.Muestra'!$E$8:$E$17)-MIN(ROW('03.Muestra'!$D$8:$D$17))+1,""),ROW()-2)),"")</f>
        <v/>
      </c>
      <c r="DS4" s="238" t="str">
        <f aca="false">RESULTADOS!D37</f>
        <v/>
      </c>
      <c r="DT4" s="238" t="str">
        <f aca="false" t="array" ref="DT4:DT4">IFERROR(INDEX('03.Muestra'!$G$8:$G$17,SMALL(IF("Documento no web"='03.Muestra'!$D$8:$D$17,ROW('03.Muestra'!$G$8:$G$17)-MIN(ROW('03.Muestra'!$D$8:$D$17))+1,""),ROW()-2)),"")</f>
        <v/>
      </c>
      <c r="DU4" s="239" t="str">
        <f aca="false" t="array" ref="DU4:DU4">IFERROR(INDEX('03.Muestra'!$H$8:$H$17,SMALL(IF("Documento no web"='03.Muestra'!$D$8:$D$17,ROW('03.Muestra'!$H$8:$H$17)-MIN(ROW('03.Muestra'!$D$8:$D$17))+1,""),ROW()-2)),"")</f>
        <v/>
      </c>
      <c r="DV4" s="234" t="str">
        <f aca="false">RESULTADOS!E37</f>
        <v/>
      </c>
      <c r="DW4" s="234" t="str">
        <f aca="false">RESULTADOS!F37</f>
        <v/>
      </c>
      <c r="DX4" s="234" t="str">
        <f aca="false">RESULTADOS!G37</f>
        <v/>
      </c>
      <c r="DY4" s="234" t="str">
        <f aca="false">RESULTADOS!H37</f>
        <v/>
      </c>
      <c r="DZ4" s="234" t="str">
        <f aca="false">RESULTADOS!I37</f>
        <v/>
      </c>
      <c r="EA4" s="234" t="str">
        <f aca="false">RESULTADOS!J37</f>
        <v/>
      </c>
      <c r="EB4" s="234" t="str">
        <f aca="false">RESULTADOS!K37</f>
        <v/>
      </c>
      <c r="EC4" s="234" t="str">
        <f aca="false">RESULTADOS!L37</f>
        <v/>
      </c>
      <c r="ED4" s="234" t="str">
        <f aca="false">RESULTADOS!M37</f>
        <v/>
      </c>
      <c r="EE4" s="234" t="str">
        <f aca="false">RESULTADOS!N37</f>
        <v/>
      </c>
      <c r="EF4" s="234" t="str">
        <f aca="false">RESULTADOS!O37</f>
        <v/>
      </c>
      <c r="EG4" s="234" t="str">
        <f aca="false">RESULTADOS!P37</f>
        <v/>
      </c>
      <c r="EH4" s="234" t="str">
        <f aca="false">RESULTADOS!Q37</f>
        <v/>
      </c>
      <c r="EI4" s="234" t="str">
        <f aca="false">RESULTADOS!R37</f>
        <v/>
      </c>
      <c r="EJ4" s="234" t="str">
        <f aca="false">RESULTADOS!S37</f>
        <v/>
      </c>
      <c r="EK4" s="234" t="str">
        <f aca="false">RESULTADOS!T37</f>
        <v/>
      </c>
      <c r="EL4" s="234" t="str">
        <f aca="false">RESULTADOS!U37</f>
        <v/>
      </c>
      <c r="EM4" s="234" t="str">
        <f aca="false">RESULTADOS!V37</f>
        <v/>
      </c>
      <c r="EN4" s="234" t="str">
        <f aca="false">RESULTADOS!W37</f>
        <v/>
      </c>
      <c r="EO4" s="234" t="str">
        <f aca="false">RESULTADOS!X37</f>
        <v/>
      </c>
      <c r="EP4" s="234" t="str">
        <f aca="false">RESULTADOS!Y37</f>
        <v/>
      </c>
      <c r="EQ4" s="234" t="str">
        <f aca="false">RESULTADOS!Z37</f>
        <v/>
      </c>
      <c r="ER4" s="234" t="str">
        <f aca="false">RESULTADOS!AA37</f>
        <v/>
      </c>
      <c r="ES4" s="234" t="str">
        <f aca="false">RESULTADOS!AB37</f>
        <v/>
      </c>
      <c r="ET4" s="234" t="str">
        <f aca="false">RESULTADOS!AC37</f>
        <v/>
      </c>
      <c r="EU4" s="234" t="str">
        <f aca="false">RESULTADOS!AD37</f>
        <v/>
      </c>
      <c r="EV4" s="234" t="str">
        <f aca="false">RESULTADOS!AE37</f>
        <v/>
      </c>
      <c r="EW4" s="234" t="str">
        <f aca="false">RESULTADOS!AF37</f>
        <v/>
      </c>
      <c r="EX4" s="234" t="str">
        <f aca="false">RESULTADOS!AG37</f>
        <v/>
      </c>
      <c r="EY4" s="234" t="str">
        <f aca="false">RESULTADOS!AH37</f>
        <v/>
      </c>
      <c r="EZ4" s="234" t="str">
        <f aca="false">RESULTADOS!AI37</f>
        <v/>
      </c>
      <c r="FA4" s="234" t="str">
        <f aca="false">RESULTADOS!AJ37</f>
        <v/>
      </c>
      <c r="FB4" s="234" t="str">
        <f aca="false">RESULTADOS!AK37</f>
        <v/>
      </c>
      <c r="FC4" s="234" t="str">
        <f aca="false">RESULTADOS!AL37</f>
        <v/>
      </c>
      <c r="FD4" s="234" t="str">
        <f aca="false">RESULTADOS!AM37</f>
        <v/>
      </c>
      <c r="FE4" s="234" t="str">
        <f aca="false">RESULTADOS!AN37</f>
        <v/>
      </c>
      <c r="FF4" s="234" t="str">
        <f aca="false">RESULTADOS!AO37</f>
        <v/>
      </c>
      <c r="FG4" s="234" t="str">
        <f aca="false">RESULTADOS!AP37</f>
        <v/>
      </c>
      <c r="FH4" s="234" t="str">
        <f aca="false">RESULTADOS!AQ37</f>
        <v/>
      </c>
      <c r="FI4" s="234" t="str">
        <f aca="false">RESULTADOS!AR37</f>
        <v/>
      </c>
      <c r="FJ4" s="234" t="str">
        <f aca="false">RESULTADOS!AS37</f>
        <v/>
      </c>
      <c r="FK4" s="234" t="str">
        <f aca="false">RESULTADOS!AT37</f>
        <v/>
      </c>
      <c r="FL4" s="234" t="str">
        <f aca="false">RESULTADOS!AU37</f>
        <v/>
      </c>
      <c r="FM4" s="234" t="str">
        <f aca="false">RESULTADOS!AV37</f>
        <v/>
      </c>
      <c r="FN4" s="234" t="str">
        <f aca="false">RESULTADOS!AW37</f>
        <v/>
      </c>
    </row>
    <row r="5" customFormat="false" ht="12.75" hidden="false" customHeight="true" outlineLevel="0" collapsed="false">
      <c r="C5" s="231" t="s">
        <v>498</v>
      </c>
      <c r="D5" s="235" t="e">
        <f aca="false">'01.definición de ámbito'!#ref!</f>
        <v>#VALUE!</v>
      </c>
      <c r="E5" s="231" t="s">
        <v>53</v>
      </c>
      <c r="F5" s="235" t="str">
        <f aca="false">'02.Tecnologías'!C12</f>
        <v>Sí</v>
      </c>
      <c r="G5" s="235" t="n">
        <f aca="false">'02.Tecnologías'!K15</f>
        <v>0</v>
      </c>
      <c r="H5" s="235" t="n">
        <f aca="false">'02.Tecnologías'!L15</f>
        <v>0</v>
      </c>
      <c r="I5" s="236"/>
      <c r="J5" s="236"/>
      <c r="K5" s="43" t="s">
        <v>499</v>
      </c>
      <c r="L5" s="237" t="str">
        <f aca="false">'03.Muestra'!D23</f>
        <v>SI</v>
      </c>
      <c r="M5" s="231"/>
      <c r="T5" s="238" t="n">
        <f aca="false">RESULTADOS!B22</f>
        <v>3</v>
      </c>
      <c r="U5" s="238" t="str">
        <f aca="false">RESULTADOS!C22</f>
        <v>Contacto</v>
      </c>
      <c r="V5" s="238" t="str">
        <f aca="false">IF(T5&lt;&gt;"","Página web","")</f>
        <v>Página web</v>
      </c>
      <c r="W5" s="238" t="str">
        <v>Contacto</v>
      </c>
      <c r="X5" s="238" t="str">
        <f aca="false">RESULTADOS!D22</f>
        <v>https://institutodelpelo.com/contacto/</v>
      </c>
      <c r="Y5" s="238" t="str">
        <v>Inicio &gt; Contacto</v>
      </c>
      <c r="Z5" s="239" t="str">
        <v>Textos, enlaces, formulario e información de contacto</v>
      </c>
      <c r="AA5" s="234" t="str">
        <f aca="false">RESULTADOS!E22</f>
        <v>N/A</v>
      </c>
      <c r="AB5" s="234" t="str">
        <f aca="false">RESULTADOS!F22</f>
        <v>N/A</v>
      </c>
      <c r="AC5" s="234" t="str">
        <f aca="false">RESULTADOS!G22</f>
        <v>N/A</v>
      </c>
      <c r="AD5" s="234" t="str">
        <f aca="false">RESULTADOS!H22</f>
        <v>N/A</v>
      </c>
      <c r="AE5" s="234" t="str">
        <f aca="false">RESULTADOS!I22</f>
        <v>N/A</v>
      </c>
      <c r="AF5" s="234" t="str">
        <f aca="false">RESULTADOS!J22</f>
        <v>N/A</v>
      </c>
      <c r="AG5" s="234" t="str">
        <f aca="false">RESULTADOS!K22</f>
        <v>N/A</v>
      </c>
      <c r="AH5" s="234" t="str">
        <f aca="false">RESULTADOS!L22</f>
        <v>N/A</v>
      </c>
      <c r="AI5" s="234" t="str">
        <f aca="false">RESULTADOS!M22</f>
        <v>N/A</v>
      </c>
      <c r="AJ5" s="234" t="str">
        <f aca="false">RESULTADOS!N22</f>
        <v>N/A</v>
      </c>
      <c r="AK5" s="234" t="str">
        <f aca="false">RESULTADOS!O22</f>
        <v>N/A</v>
      </c>
      <c r="AL5" s="234" t="str">
        <f aca="false">RESULTADOS!P22</f>
        <v>N/A</v>
      </c>
      <c r="AM5" s="234" t="str">
        <f aca="false">RESULTADOS!Q22</f>
        <v>N/A</v>
      </c>
      <c r="AN5" s="234" t="str">
        <f aca="false">RESULTADOS!R22</f>
        <v>N/A</v>
      </c>
      <c r="AO5" s="234" t="str">
        <f aca="false">RESULTADOS!S22</f>
        <v>N/A</v>
      </c>
      <c r="AP5" s="234" t="str">
        <f aca="false">RESULTADOS!T22</f>
        <v>N/A</v>
      </c>
      <c r="AQ5" s="234" t="str">
        <f aca="false">RESULTADOS!U22</f>
        <v>N/A</v>
      </c>
      <c r="AR5" s="234" t="str">
        <f aca="false">RESULTADOS!V22</f>
        <v>N/A</v>
      </c>
      <c r="AS5" s="234" t="str">
        <f aca="false">RESULTADOS!W22</f>
        <v>N/A</v>
      </c>
      <c r="AT5" s="234" t="str">
        <f aca="false">RESULTADOS!X22</f>
        <v>N/A</v>
      </c>
      <c r="AU5" s="234" t="str">
        <f aca="false">RESULTADOS!Y22</f>
        <v>N/A</v>
      </c>
      <c r="AV5" s="234" t="str">
        <f aca="false">RESULTADOS!Z22</f>
        <v>N/A</v>
      </c>
      <c r="AW5" s="234" t="str">
        <f aca="false">RESULTADOS!AA22</f>
        <v>N/A</v>
      </c>
      <c r="AX5" s="234" t="str">
        <f aca="false">RESULTADOS!AB22</f>
        <v>N/A</v>
      </c>
      <c r="AY5" s="234" t="str">
        <f aca="false">RESULTADOS!AC22</f>
        <v>N/A</v>
      </c>
      <c r="AZ5" s="234" t="str">
        <f aca="false">RESULTADOS!AD22</f>
        <v>N/A</v>
      </c>
      <c r="BA5" s="234" t="str">
        <f aca="false">RESULTADOS!AE22</f>
        <v>N/A</v>
      </c>
      <c r="BB5" s="234" t="str">
        <f aca="false">RESULTADOS!AF22</f>
        <v>N/A</v>
      </c>
      <c r="BC5" s="234" t="str">
        <f aca="false">RESULTADOS!AG22</f>
        <v>N/A</v>
      </c>
      <c r="BD5" s="234" t="str">
        <f aca="false">RESULTADOS!AH22</f>
        <v>N/A</v>
      </c>
      <c r="BE5" s="234" t="str">
        <f aca="false">RESULTADOS!AI22</f>
        <v>N/A</v>
      </c>
      <c r="BF5" s="234" t="str">
        <f aca="false">RESULTADOS!AJ22</f>
        <v>Falla</v>
      </c>
      <c r="BG5" s="234" t="str">
        <f aca="false">RESULTADOS!AK22</f>
        <v>N/A</v>
      </c>
      <c r="BH5" s="234" t="str">
        <f aca="false">RESULTADOS!AL22</f>
        <v>N/A</v>
      </c>
      <c r="BI5" s="234" t="str">
        <f aca="false">RESULTADOS!AM22</f>
        <v>N/A</v>
      </c>
      <c r="BJ5" s="234" t="str">
        <f aca="false">RESULTADOS!AN22</f>
        <v>N/A</v>
      </c>
      <c r="BK5" s="234" t="str">
        <f aca="false">RESULTADOS!AO22</f>
        <v>Pasa</v>
      </c>
      <c r="BL5" s="234" t="str">
        <f aca="false">RESULTADOS!AP22</f>
        <v>Pasa</v>
      </c>
      <c r="BM5" s="234" t="str">
        <f aca="false">RESULTADOS!AQ22</f>
        <v>N/A</v>
      </c>
      <c r="BN5" s="234" t="str">
        <f aca="false">RESULTADOS!AR22</f>
        <v>Pasa</v>
      </c>
      <c r="BO5" s="234" t="str">
        <f aca="false">RESULTADOS!AS22</f>
        <v>Pasa</v>
      </c>
      <c r="BP5" s="234" t="str">
        <f aca="false">RESULTADOS!AT22</f>
        <v>Pasa</v>
      </c>
      <c r="BQ5" s="234" t="str">
        <f aca="false">RESULTADOS!AU22</f>
        <v>N/A</v>
      </c>
      <c r="BR5" s="234" t="str">
        <f aca="false">RESULTADOS!AV22</f>
        <v>Pasa</v>
      </c>
      <c r="BS5" s="234" t="str">
        <f aca="false">RESULTADOS!AW22</f>
        <v>Pasa</v>
      </c>
      <c r="BT5" s="234" t="str">
        <f aca="false">RESULTADOS!AX22</f>
        <v>N/A</v>
      </c>
      <c r="BU5" s="234" t="str">
        <f aca="false">RESULTADOS!AY22</f>
        <v>Pasa</v>
      </c>
      <c r="BV5" s="234" t="str">
        <f aca="false">RESULTADOS!AZ22</f>
        <v>Pasa</v>
      </c>
      <c r="BW5" s="234" t="str">
        <f aca="false">RESULTADOS!BA22</f>
        <v>Pasa</v>
      </c>
      <c r="BX5" s="234" t="str">
        <f aca="false">RESULTADOS!BB22</f>
        <v>N/A</v>
      </c>
      <c r="BY5" s="234" t="str">
        <f aca="false">RESULTADOS!BC22</f>
        <v>Pasa</v>
      </c>
      <c r="BZ5" s="234" t="str">
        <f aca="false">RESULTADOS!BD22</f>
        <v>Pasa</v>
      </c>
      <c r="CA5" s="234" t="str">
        <f aca="false">RESULTADOS!BE22</f>
        <v>N/A</v>
      </c>
      <c r="CB5" s="234" t="str">
        <f aca="false">RESULTADOS!BF22</f>
        <v>N/A</v>
      </c>
      <c r="CC5" s="234" t="str">
        <f aca="false">RESULTADOS!BG22</f>
        <v>N/A</v>
      </c>
      <c r="CD5" s="234" t="str">
        <f aca="false">RESULTADOS!BH22</f>
        <v>N/A</v>
      </c>
      <c r="CE5" s="234" t="str">
        <f aca="false">RESULTADOS!BI22</f>
        <v>Falla</v>
      </c>
      <c r="CF5" s="234" t="str">
        <f aca="false">RESULTADOS!BJ22</f>
        <v>Pasa</v>
      </c>
      <c r="CG5" s="234" t="str">
        <f aca="false">RESULTADOS!BK22</f>
        <v>Pasa</v>
      </c>
      <c r="CH5" s="234" t="str">
        <f aca="false">RESULTADOS!BL22</f>
        <v>Falla</v>
      </c>
      <c r="CI5" s="234" t="str">
        <f aca="false">RESULTADOS!BM22</f>
        <v>Pasa</v>
      </c>
      <c r="CJ5" s="234" t="str">
        <f aca="false">RESULTADOS!BN22</f>
        <v>Pasa</v>
      </c>
      <c r="CK5" s="234" t="str">
        <f aca="false">RESULTADOS!BO22</f>
        <v>Pasa</v>
      </c>
      <c r="CL5" s="234" t="str">
        <f aca="false">RESULTADOS!BP22</f>
        <v>N/A</v>
      </c>
      <c r="CM5" s="234" t="str">
        <f aca="false">RESULTADOS!BQ22</f>
        <v>N/A</v>
      </c>
      <c r="CN5" s="234" t="str">
        <f aca="false">RESULTADOS!BR22</f>
        <v>Pasa</v>
      </c>
      <c r="CO5" s="234" t="str">
        <f aca="false">RESULTADOS!BS22</f>
        <v>N/A</v>
      </c>
      <c r="CP5" s="234" t="str">
        <f aca="false">RESULTADOS!BT22</f>
        <v>Pasa</v>
      </c>
      <c r="CQ5" s="234" t="str">
        <f aca="false">RESULTADOS!BU22</f>
        <v>Falla</v>
      </c>
      <c r="CR5" s="234" t="str">
        <f aca="false">RESULTADOS!BV22</f>
        <v>Pasa</v>
      </c>
      <c r="CS5" s="234" t="str">
        <f aca="false">RESULTADOS!BW22</f>
        <v>Pasa</v>
      </c>
      <c r="CT5" s="234" t="str">
        <f aca="false">RESULTADOS!BX22</f>
        <v>Pasa</v>
      </c>
      <c r="CU5" s="234" t="str">
        <f aca="false">RESULTADOS!BY22</f>
        <v>Pasa</v>
      </c>
      <c r="CV5" s="234" t="str">
        <f aca="false">RESULTADOS!BZ22</f>
        <v>N/A</v>
      </c>
      <c r="CW5" s="234" t="str">
        <f aca="false">RESULTADOS!CA22</f>
        <v>Pasa</v>
      </c>
      <c r="CX5" s="234" t="str">
        <f aca="false">RESULTADOS!CB22</f>
        <v>N/A</v>
      </c>
      <c r="CY5" s="234" t="str">
        <f aca="false">RESULTADOS!CC22</f>
        <v>N/A</v>
      </c>
      <c r="CZ5" s="234" t="str">
        <f aca="false">RESULTADOS!CD22</f>
        <v>Pasa</v>
      </c>
      <c r="DA5" s="234" t="str">
        <f aca="false">RESULTADOS!CE22</f>
        <v>Falla</v>
      </c>
      <c r="DB5" s="234" t="str">
        <f aca="false">RESULTADOS!CF22</f>
        <v>N/A</v>
      </c>
      <c r="DC5" s="234" t="str">
        <f aca="false">RESULTADOS!CG22</f>
        <v>Falla</v>
      </c>
      <c r="DD5" s="234" t="str">
        <f aca="false">RESULTADOS!CH22</f>
        <v>N/A</v>
      </c>
      <c r="DE5" s="234" t="str">
        <f aca="false">RESULTADOS!CI22</f>
        <v>N/A</v>
      </c>
      <c r="DF5" s="234" t="str">
        <f aca="false">RESULTADOS!CJ22</f>
        <v>N/A</v>
      </c>
      <c r="DG5" s="234" t="str">
        <f aca="false">RESULTADOS!CK22</f>
        <v>N/A</v>
      </c>
      <c r="DH5" s="234" t="str">
        <f aca="false">RESULTADOS!CL22</f>
        <v>N/A</v>
      </c>
      <c r="DI5" s="234" t="str">
        <f aca="false">RESULTADOS!CM22</f>
        <v>N/A</v>
      </c>
      <c r="DJ5" s="234" t="str">
        <f aca="false">RESULTADOS!CN22</f>
        <v>N/A</v>
      </c>
      <c r="DK5" s="234" t="str">
        <f aca="false">RESULTADOS!CO22</f>
        <v>N/A</v>
      </c>
      <c r="DL5" s="234" t="str">
        <f aca="false">RESULTADOS!CP22</f>
        <v>Falla</v>
      </c>
      <c r="DM5" s="234" t="str">
        <f aca="false">RESULTADOS!CQ22</f>
        <v>Pasa</v>
      </c>
      <c r="DN5" s="234" t="str">
        <f aca="false">RESULTADOS!CR22</f>
        <v>N/A</v>
      </c>
      <c r="DO5" s="238" t="str">
        <f aca="false">RESULTADOS!B38</f>
        <v/>
      </c>
      <c r="DP5" s="238" t="str">
        <f aca="false">RESULTADOS!C38</f>
        <v/>
      </c>
      <c r="DQ5" s="238" t="str">
        <f aca="false">IF(DO5&lt;&gt;"","Documento no web","")</f>
        <v/>
      </c>
      <c r="DR5" s="238" t="str">
        <f aca="false" t="array" ref="DR5:DR5">IFERROR(INDEX('03.Muestra'!$E$8:$E$17,SMALL(IF("Documento no web"='03.Muestra'!$D$8:$D$17,ROW('03.Muestra'!$E$8:$E$17)-MIN(ROW('03.Muestra'!$D$8:$D$17))+1,""),ROW()-2)),"")</f>
        <v/>
      </c>
      <c r="DS5" s="238" t="str">
        <f aca="false">RESULTADOS!D38</f>
        <v/>
      </c>
      <c r="DT5" s="238" t="str">
        <f aca="false" t="array" ref="DT5:DT5">IFERROR(INDEX('03.Muestra'!$G$8:$G$17,SMALL(IF("Documento no web"='03.Muestra'!$D$8:$D$17,ROW('03.Muestra'!$G$8:$G$17)-MIN(ROW('03.Muestra'!$D$8:$D$17))+1,""),ROW()-2)),"")</f>
        <v/>
      </c>
      <c r="DU5" s="239" t="str">
        <f aca="false" t="array" ref="DU5:DU5">IFERROR(INDEX('03.Muestra'!$H$8:$H$17,SMALL(IF("Documento no web"='03.Muestra'!$D$8:$D$17,ROW('03.Muestra'!$H$8:$H$17)-MIN(ROW('03.Muestra'!$D$8:$D$17))+1,""),ROW()-2)),"")</f>
        <v/>
      </c>
      <c r="DV5" s="234" t="str">
        <f aca="false">RESULTADOS!E38</f>
        <v/>
      </c>
      <c r="DW5" s="234" t="str">
        <f aca="false">RESULTADOS!F38</f>
        <v/>
      </c>
      <c r="DX5" s="234" t="str">
        <f aca="false">RESULTADOS!G38</f>
        <v/>
      </c>
      <c r="DY5" s="234" t="str">
        <f aca="false">RESULTADOS!H38</f>
        <v/>
      </c>
      <c r="DZ5" s="234" t="str">
        <f aca="false">RESULTADOS!I38</f>
        <v/>
      </c>
      <c r="EA5" s="234" t="str">
        <f aca="false">RESULTADOS!J38</f>
        <v/>
      </c>
      <c r="EB5" s="234" t="str">
        <f aca="false">RESULTADOS!K38</f>
        <v/>
      </c>
      <c r="EC5" s="234" t="str">
        <f aca="false">RESULTADOS!L38</f>
        <v/>
      </c>
      <c r="ED5" s="234" t="str">
        <f aca="false">RESULTADOS!M38</f>
        <v/>
      </c>
      <c r="EE5" s="234" t="str">
        <f aca="false">RESULTADOS!N38</f>
        <v/>
      </c>
      <c r="EF5" s="234" t="str">
        <f aca="false">RESULTADOS!O38</f>
        <v/>
      </c>
      <c r="EG5" s="234" t="str">
        <f aca="false">RESULTADOS!P38</f>
        <v/>
      </c>
      <c r="EH5" s="234" t="str">
        <f aca="false">RESULTADOS!Q38</f>
        <v/>
      </c>
      <c r="EI5" s="234" t="str">
        <f aca="false">RESULTADOS!R38</f>
        <v/>
      </c>
      <c r="EJ5" s="234" t="str">
        <f aca="false">RESULTADOS!S38</f>
        <v/>
      </c>
      <c r="EK5" s="234" t="str">
        <f aca="false">RESULTADOS!T38</f>
        <v/>
      </c>
      <c r="EL5" s="234" t="str">
        <f aca="false">RESULTADOS!U38</f>
        <v/>
      </c>
      <c r="EM5" s="234" t="str">
        <f aca="false">RESULTADOS!V38</f>
        <v/>
      </c>
      <c r="EN5" s="234" t="str">
        <f aca="false">RESULTADOS!W38</f>
        <v/>
      </c>
      <c r="EO5" s="234" t="str">
        <f aca="false">RESULTADOS!X38</f>
        <v/>
      </c>
      <c r="EP5" s="234" t="str">
        <f aca="false">RESULTADOS!Y38</f>
        <v/>
      </c>
      <c r="EQ5" s="234" t="str">
        <f aca="false">RESULTADOS!Z38</f>
        <v/>
      </c>
      <c r="ER5" s="234" t="str">
        <f aca="false">RESULTADOS!AA38</f>
        <v/>
      </c>
      <c r="ES5" s="234" t="str">
        <f aca="false">RESULTADOS!AB38</f>
        <v/>
      </c>
      <c r="ET5" s="234" t="str">
        <f aca="false">RESULTADOS!AC38</f>
        <v/>
      </c>
      <c r="EU5" s="234" t="str">
        <f aca="false">RESULTADOS!AD38</f>
        <v/>
      </c>
      <c r="EV5" s="234" t="str">
        <f aca="false">RESULTADOS!AE38</f>
        <v/>
      </c>
      <c r="EW5" s="234" t="str">
        <f aca="false">RESULTADOS!AF38</f>
        <v/>
      </c>
      <c r="EX5" s="234" t="str">
        <f aca="false">RESULTADOS!AG38</f>
        <v/>
      </c>
      <c r="EY5" s="234" t="str">
        <f aca="false">RESULTADOS!AH38</f>
        <v/>
      </c>
      <c r="EZ5" s="234" t="str">
        <f aca="false">RESULTADOS!AI38</f>
        <v/>
      </c>
      <c r="FA5" s="234" t="str">
        <f aca="false">RESULTADOS!AJ38</f>
        <v/>
      </c>
      <c r="FB5" s="234" t="str">
        <f aca="false">RESULTADOS!AK38</f>
        <v/>
      </c>
      <c r="FC5" s="234" t="str">
        <f aca="false">RESULTADOS!AL38</f>
        <v/>
      </c>
      <c r="FD5" s="234" t="str">
        <f aca="false">RESULTADOS!AM38</f>
        <v/>
      </c>
      <c r="FE5" s="234" t="str">
        <f aca="false">RESULTADOS!AN38</f>
        <v/>
      </c>
      <c r="FF5" s="234" t="str">
        <f aca="false">RESULTADOS!AO38</f>
        <v/>
      </c>
      <c r="FG5" s="234" t="str">
        <f aca="false">RESULTADOS!AP38</f>
        <v/>
      </c>
      <c r="FH5" s="234" t="str">
        <f aca="false">RESULTADOS!AQ38</f>
        <v/>
      </c>
      <c r="FI5" s="234" t="str">
        <f aca="false">RESULTADOS!AR38</f>
        <v/>
      </c>
      <c r="FJ5" s="234" t="str">
        <f aca="false">RESULTADOS!AS38</f>
        <v/>
      </c>
      <c r="FK5" s="234" t="str">
        <f aca="false">RESULTADOS!AT38</f>
        <v/>
      </c>
      <c r="FL5" s="234" t="str">
        <f aca="false">RESULTADOS!AU38</f>
        <v/>
      </c>
      <c r="FM5" s="234" t="str">
        <f aca="false">RESULTADOS!AV38</f>
        <v/>
      </c>
      <c r="FN5" s="234" t="str">
        <f aca="false">RESULTADOS!AW38</f>
        <v/>
      </c>
    </row>
    <row r="6" customFormat="false" ht="12.75" hidden="false" customHeight="true" outlineLevel="0" collapsed="false">
      <c r="C6" s="231" t="s">
        <v>500</v>
      </c>
      <c r="D6" s="235" t="str">
        <f aca="false">'01.Definición de ámbito'!C7</f>
        <v>RALEVIRO SL</v>
      </c>
      <c r="E6" s="231" t="s">
        <v>58</v>
      </c>
      <c r="F6" s="235" t="str">
        <f aca="false">'02.Tecnologías'!C13</f>
        <v>Sí</v>
      </c>
      <c r="G6" s="235" t="n">
        <f aca="false">'02.Tecnologías'!K16</f>
        <v>0</v>
      </c>
      <c r="H6" s="235" t="n">
        <f aca="false">'02.Tecnologías'!L16</f>
        <v>0</v>
      </c>
      <c r="I6" s="236"/>
      <c r="J6" s="236"/>
      <c r="K6" s="231"/>
      <c r="L6" s="231"/>
      <c r="M6" s="231"/>
      <c r="T6" s="238" t="n">
        <f aca="false">RESULTADOS!B23</f>
        <v>4</v>
      </c>
      <c r="U6" s="238" t="str">
        <f aca="false">RESULTADOS!C23</f>
        <v>Aviso legal</v>
      </c>
      <c r="V6" s="238" t="str">
        <f aca="false">IF(T6&lt;&gt;"","Página web","")</f>
        <v>Página web</v>
      </c>
      <c r="W6" s="238" t="str">
        <v>Legal</v>
      </c>
      <c r="X6" s="238" t="str">
        <f aca="false">RESULTADOS!D23</f>
        <v>https://institutodelpelo.com/aviso-legal/</v>
      </c>
      <c r="Y6" s="238" t="str">
        <v>Inicio &gt; Aviso legal</v>
      </c>
      <c r="Z6" s="239" t="str">
        <v>Textos y enlaces</v>
      </c>
      <c r="AA6" s="234" t="str">
        <f aca="false">RESULTADOS!E23</f>
        <v>N/A</v>
      </c>
      <c r="AB6" s="234" t="str">
        <f aca="false">RESULTADOS!F23</f>
        <v>N/A</v>
      </c>
      <c r="AC6" s="234" t="str">
        <f aca="false">RESULTADOS!G23</f>
        <v>N/A</v>
      </c>
      <c r="AD6" s="234" t="str">
        <f aca="false">RESULTADOS!H23</f>
        <v>N/A</v>
      </c>
      <c r="AE6" s="234" t="str">
        <f aca="false">RESULTADOS!I23</f>
        <v>N/A</v>
      </c>
      <c r="AF6" s="234" t="str">
        <f aca="false">RESULTADOS!J23</f>
        <v>N/A</v>
      </c>
      <c r="AG6" s="234" t="str">
        <f aca="false">RESULTADOS!K23</f>
        <v>N/A</v>
      </c>
      <c r="AH6" s="234" t="str">
        <f aca="false">RESULTADOS!L23</f>
        <v>N/A</v>
      </c>
      <c r="AI6" s="234" t="str">
        <f aca="false">RESULTADOS!M23</f>
        <v>N/A</v>
      </c>
      <c r="AJ6" s="234" t="str">
        <f aca="false">RESULTADOS!N23</f>
        <v>N/A</v>
      </c>
      <c r="AK6" s="234" t="str">
        <f aca="false">RESULTADOS!O23</f>
        <v>N/A</v>
      </c>
      <c r="AL6" s="234" t="str">
        <f aca="false">RESULTADOS!P23</f>
        <v>N/A</v>
      </c>
      <c r="AM6" s="234" t="str">
        <f aca="false">RESULTADOS!Q23</f>
        <v>N/A</v>
      </c>
      <c r="AN6" s="234" t="str">
        <f aca="false">RESULTADOS!R23</f>
        <v>N/A</v>
      </c>
      <c r="AO6" s="234" t="str">
        <f aca="false">RESULTADOS!S23</f>
        <v>N/A</v>
      </c>
      <c r="AP6" s="234" t="str">
        <f aca="false">RESULTADOS!T23</f>
        <v>N/A</v>
      </c>
      <c r="AQ6" s="234" t="str">
        <f aca="false">RESULTADOS!U23</f>
        <v>N/A</v>
      </c>
      <c r="AR6" s="234" t="str">
        <f aca="false">RESULTADOS!V23</f>
        <v>N/A</v>
      </c>
      <c r="AS6" s="234" t="str">
        <f aca="false">RESULTADOS!W23</f>
        <v>N/A</v>
      </c>
      <c r="AT6" s="234" t="str">
        <f aca="false">RESULTADOS!X23</f>
        <v>N/A</v>
      </c>
      <c r="AU6" s="234" t="str">
        <f aca="false">RESULTADOS!Y23</f>
        <v>N/A</v>
      </c>
      <c r="AV6" s="234" t="str">
        <f aca="false">RESULTADOS!Z23</f>
        <v>N/A</v>
      </c>
      <c r="AW6" s="234" t="str">
        <f aca="false">RESULTADOS!AA23</f>
        <v>N/A</v>
      </c>
      <c r="AX6" s="234" t="str">
        <f aca="false">RESULTADOS!AB23</f>
        <v>N/A</v>
      </c>
      <c r="AY6" s="234" t="str">
        <f aca="false">RESULTADOS!AC23</f>
        <v>N/A</v>
      </c>
      <c r="AZ6" s="234" t="str">
        <f aca="false">RESULTADOS!AD23</f>
        <v>N/A</v>
      </c>
      <c r="BA6" s="234" t="str">
        <f aca="false">RESULTADOS!AE23</f>
        <v>N/A</v>
      </c>
      <c r="BB6" s="234" t="str">
        <f aca="false">RESULTADOS!AF23</f>
        <v>N/A</v>
      </c>
      <c r="BC6" s="234" t="str">
        <f aca="false">RESULTADOS!AG23</f>
        <v>N/A</v>
      </c>
      <c r="BD6" s="234" t="str">
        <f aca="false">RESULTADOS!AH23</f>
        <v>N/A</v>
      </c>
      <c r="BE6" s="234" t="str">
        <f aca="false">RESULTADOS!AI23</f>
        <v>N/A</v>
      </c>
      <c r="BF6" s="234" t="str">
        <f aca="false">RESULTADOS!AJ23</f>
        <v>Falla</v>
      </c>
      <c r="BG6" s="234" t="str">
        <f aca="false">RESULTADOS!AK23</f>
        <v>N/A</v>
      </c>
      <c r="BH6" s="234" t="str">
        <f aca="false">RESULTADOS!AL23</f>
        <v>N/A</v>
      </c>
      <c r="BI6" s="234" t="str">
        <f aca="false">RESULTADOS!AM23</f>
        <v>N/A</v>
      </c>
      <c r="BJ6" s="234" t="str">
        <f aca="false">RESULTADOS!AN23</f>
        <v>N/A</v>
      </c>
      <c r="BK6" s="234" t="str">
        <f aca="false">RESULTADOS!AO23</f>
        <v>Pasa</v>
      </c>
      <c r="BL6" s="234" t="str">
        <f aca="false">RESULTADOS!AP23</f>
        <v>Pasa</v>
      </c>
      <c r="BM6" s="234" t="str">
        <f aca="false">RESULTADOS!AQ23</f>
        <v>N/A</v>
      </c>
      <c r="BN6" s="234" t="str">
        <f aca="false">RESULTADOS!AR23</f>
        <v>Pasa</v>
      </c>
      <c r="BO6" s="234" t="str">
        <f aca="false">RESULTADOS!AS23</f>
        <v>Pasa</v>
      </c>
      <c r="BP6" s="234" t="str">
        <f aca="false">RESULTADOS!AT23</f>
        <v>Pasa</v>
      </c>
      <c r="BQ6" s="234" t="str">
        <f aca="false">RESULTADOS!AU23</f>
        <v>N/A</v>
      </c>
      <c r="BR6" s="234" t="str">
        <f aca="false">RESULTADOS!AV23</f>
        <v>Pasa</v>
      </c>
      <c r="BS6" s="234" t="str">
        <f aca="false">RESULTADOS!AW23</f>
        <v>Pasa</v>
      </c>
      <c r="BT6" s="234" t="str">
        <f aca="false">RESULTADOS!AX23</f>
        <v>N/A</v>
      </c>
      <c r="BU6" s="234" t="str">
        <f aca="false">RESULTADOS!AY23</f>
        <v>Pasa</v>
      </c>
      <c r="BV6" s="234" t="str">
        <f aca="false">RESULTADOS!AZ23</f>
        <v>Pasa</v>
      </c>
      <c r="BW6" s="234" t="str">
        <f aca="false">RESULTADOS!BA23</f>
        <v>Pasa</v>
      </c>
      <c r="BX6" s="234" t="str">
        <f aca="false">RESULTADOS!BB23</f>
        <v>N/A</v>
      </c>
      <c r="BY6" s="234" t="str">
        <f aca="false">RESULTADOS!BC23</f>
        <v>Pasa</v>
      </c>
      <c r="BZ6" s="234" t="str">
        <f aca="false">RESULTADOS!BD23</f>
        <v>Pasa</v>
      </c>
      <c r="CA6" s="234" t="str">
        <f aca="false">RESULTADOS!BE23</f>
        <v>N/A</v>
      </c>
      <c r="CB6" s="234" t="str">
        <f aca="false">RESULTADOS!BF23</f>
        <v>N/A</v>
      </c>
      <c r="CC6" s="234" t="str">
        <f aca="false">RESULTADOS!BG23</f>
        <v>N/A</v>
      </c>
      <c r="CD6" s="234" t="str">
        <f aca="false">RESULTADOS!BH23</f>
        <v>N/A</v>
      </c>
      <c r="CE6" s="234" t="str">
        <f aca="false">RESULTADOS!BI23</f>
        <v>Falla</v>
      </c>
      <c r="CF6" s="234" t="str">
        <f aca="false">RESULTADOS!BJ23</f>
        <v>Pasa</v>
      </c>
      <c r="CG6" s="234" t="str">
        <f aca="false">RESULTADOS!BK23</f>
        <v>Pasa</v>
      </c>
      <c r="CH6" s="234" t="str">
        <f aca="false">RESULTADOS!BL23</f>
        <v>Falla</v>
      </c>
      <c r="CI6" s="234" t="str">
        <f aca="false">RESULTADOS!BM23</f>
        <v>Pasa</v>
      </c>
      <c r="CJ6" s="234" t="str">
        <f aca="false">RESULTADOS!BN23</f>
        <v>Pasa</v>
      </c>
      <c r="CK6" s="234" t="str">
        <f aca="false">RESULTADOS!BO23</f>
        <v>Pasa</v>
      </c>
      <c r="CL6" s="234" t="str">
        <f aca="false">RESULTADOS!BP23</f>
        <v>N/A</v>
      </c>
      <c r="CM6" s="234" t="str">
        <f aca="false">RESULTADOS!BQ23</f>
        <v>N/A</v>
      </c>
      <c r="CN6" s="234" t="str">
        <f aca="false">RESULTADOS!BR23</f>
        <v>Pasa</v>
      </c>
      <c r="CO6" s="234" t="str">
        <f aca="false">RESULTADOS!BS23</f>
        <v>N/A</v>
      </c>
      <c r="CP6" s="234" t="str">
        <f aca="false">RESULTADOS!BT23</f>
        <v>Pasa</v>
      </c>
      <c r="CQ6" s="234" t="str">
        <f aca="false">RESULTADOS!BU23</f>
        <v>Falla</v>
      </c>
      <c r="CR6" s="234" t="str">
        <f aca="false">RESULTADOS!BV23</f>
        <v>Pasa</v>
      </c>
      <c r="CS6" s="234" t="str">
        <f aca="false">RESULTADOS!BW23</f>
        <v>Pasa</v>
      </c>
      <c r="CT6" s="234" t="str">
        <f aca="false">RESULTADOS!BX23</f>
        <v>Pasa</v>
      </c>
      <c r="CU6" s="234" t="str">
        <f aca="false">RESULTADOS!BY23</f>
        <v>Pasa</v>
      </c>
      <c r="CV6" s="234" t="str">
        <f aca="false">RESULTADOS!BZ23</f>
        <v>N/A</v>
      </c>
      <c r="CW6" s="234" t="str">
        <f aca="false">RESULTADOS!CA23</f>
        <v>Pasa</v>
      </c>
      <c r="CX6" s="234" t="str">
        <f aca="false">RESULTADOS!CB23</f>
        <v>N/A</v>
      </c>
      <c r="CY6" s="234" t="str">
        <f aca="false">RESULTADOS!CC23</f>
        <v>N/A</v>
      </c>
      <c r="CZ6" s="234" t="str">
        <f aca="false">RESULTADOS!CD23</f>
        <v>Pasa</v>
      </c>
      <c r="DA6" s="234" t="str">
        <f aca="false">RESULTADOS!CE23</f>
        <v>Falla</v>
      </c>
      <c r="DB6" s="234" t="str">
        <f aca="false">RESULTADOS!CF23</f>
        <v>N/A</v>
      </c>
      <c r="DC6" s="234" t="str">
        <f aca="false">RESULTADOS!CG23</f>
        <v>Falla</v>
      </c>
      <c r="DD6" s="234" t="str">
        <f aca="false">RESULTADOS!CH23</f>
        <v>N/A</v>
      </c>
      <c r="DE6" s="234" t="str">
        <f aca="false">RESULTADOS!CI23</f>
        <v>N/A</v>
      </c>
      <c r="DF6" s="234" t="str">
        <f aca="false">RESULTADOS!CJ23</f>
        <v>N/A</v>
      </c>
      <c r="DG6" s="234" t="str">
        <f aca="false">RESULTADOS!CK23</f>
        <v>N/A</v>
      </c>
      <c r="DH6" s="234" t="str">
        <f aca="false">RESULTADOS!CL23</f>
        <v>N/A</v>
      </c>
      <c r="DI6" s="234" t="str">
        <f aca="false">RESULTADOS!CM23</f>
        <v>N/A</v>
      </c>
      <c r="DJ6" s="234" t="str">
        <f aca="false">RESULTADOS!CN23</f>
        <v>N/A</v>
      </c>
      <c r="DK6" s="234" t="str">
        <f aca="false">RESULTADOS!CO23</f>
        <v>N/A</v>
      </c>
      <c r="DL6" s="234" t="str">
        <f aca="false">RESULTADOS!CP23</f>
        <v>Falla</v>
      </c>
      <c r="DM6" s="234" t="str">
        <f aca="false">RESULTADOS!CQ23</f>
        <v>Pasa</v>
      </c>
      <c r="DN6" s="234" t="str">
        <f aca="false">RESULTADOS!CR23</f>
        <v>N/A</v>
      </c>
      <c r="DO6" s="238" t="str">
        <f aca="false">RESULTADOS!B39</f>
        <v/>
      </c>
      <c r="DP6" s="238" t="str">
        <f aca="false">RESULTADOS!C39</f>
        <v/>
      </c>
      <c r="DQ6" s="238" t="str">
        <f aca="false">IF(DO6&lt;&gt;"","Documento no web","")</f>
        <v/>
      </c>
      <c r="DR6" s="238" t="str">
        <f aca="false" t="array" ref="DR6:DR6">IFERROR(INDEX('03.Muestra'!$E$8:$E$17,SMALL(IF("Documento no web"='03.Muestra'!$D$8:$D$17,ROW('03.Muestra'!$E$8:$E$17)-MIN(ROW('03.Muestra'!$D$8:$D$17))+1,""),ROW()-2)),"")</f>
        <v/>
      </c>
      <c r="DS6" s="238" t="str">
        <f aca="false">RESULTADOS!D39</f>
        <v/>
      </c>
      <c r="DT6" s="238" t="str">
        <f aca="false" t="array" ref="DT6:DT6">IFERROR(INDEX('03.Muestra'!$G$8:$G$17,SMALL(IF("Documento no web"='03.Muestra'!$D$8:$D$17,ROW('03.Muestra'!$G$8:$G$17)-MIN(ROW('03.Muestra'!$D$8:$D$17))+1,""),ROW()-2)),"")</f>
        <v/>
      </c>
      <c r="DU6" s="239" t="str">
        <f aca="false" t="array" ref="DU6:DU6">IFERROR(INDEX('03.Muestra'!$H$8:$H$17,SMALL(IF("Documento no web"='03.Muestra'!$D$8:$D$17,ROW('03.Muestra'!$H$8:$H$17)-MIN(ROW('03.Muestra'!$D$8:$D$17))+1,""),ROW()-2)),"")</f>
        <v/>
      </c>
      <c r="DV6" s="234" t="str">
        <f aca="false">RESULTADOS!E39</f>
        <v/>
      </c>
      <c r="DW6" s="234" t="str">
        <f aca="false">RESULTADOS!F39</f>
        <v/>
      </c>
      <c r="DX6" s="234" t="str">
        <f aca="false">RESULTADOS!G39</f>
        <v/>
      </c>
      <c r="DY6" s="234" t="str">
        <f aca="false">RESULTADOS!H39</f>
        <v/>
      </c>
      <c r="DZ6" s="234" t="str">
        <f aca="false">RESULTADOS!I39</f>
        <v/>
      </c>
      <c r="EA6" s="234" t="str">
        <f aca="false">RESULTADOS!J39</f>
        <v/>
      </c>
      <c r="EB6" s="234" t="str">
        <f aca="false">RESULTADOS!K39</f>
        <v/>
      </c>
      <c r="EC6" s="234" t="str">
        <f aca="false">RESULTADOS!L39</f>
        <v/>
      </c>
      <c r="ED6" s="234" t="str">
        <f aca="false">RESULTADOS!M39</f>
        <v/>
      </c>
      <c r="EE6" s="234" t="str">
        <f aca="false">RESULTADOS!N39</f>
        <v/>
      </c>
      <c r="EF6" s="234" t="str">
        <f aca="false">RESULTADOS!O39</f>
        <v/>
      </c>
      <c r="EG6" s="234" t="str">
        <f aca="false">RESULTADOS!P39</f>
        <v/>
      </c>
      <c r="EH6" s="234" t="str">
        <f aca="false">RESULTADOS!Q39</f>
        <v/>
      </c>
      <c r="EI6" s="234" t="str">
        <f aca="false">RESULTADOS!R39</f>
        <v/>
      </c>
      <c r="EJ6" s="234" t="str">
        <f aca="false">RESULTADOS!S39</f>
        <v/>
      </c>
      <c r="EK6" s="234" t="str">
        <f aca="false">RESULTADOS!T39</f>
        <v/>
      </c>
      <c r="EL6" s="234" t="str">
        <f aca="false">RESULTADOS!U39</f>
        <v/>
      </c>
      <c r="EM6" s="234" t="str">
        <f aca="false">RESULTADOS!V39</f>
        <v/>
      </c>
      <c r="EN6" s="234" t="str">
        <f aca="false">RESULTADOS!W39</f>
        <v/>
      </c>
      <c r="EO6" s="234" t="str">
        <f aca="false">RESULTADOS!X39</f>
        <v/>
      </c>
      <c r="EP6" s="234" t="str">
        <f aca="false">RESULTADOS!Y39</f>
        <v/>
      </c>
      <c r="EQ6" s="234" t="str">
        <f aca="false">RESULTADOS!Z39</f>
        <v/>
      </c>
      <c r="ER6" s="234" t="str">
        <f aca="false">RESULTADOS!AA39</f>
        <v/>
      </c>
      <c r="ES6" s="234" t="str">
        <f aca="false">RESULTADOS!AB39</f>
        <v/>
      </c>
      <c r="ET6" s="234" t="str">
        <f aca="false">RESULTADOS!AC39</f>
        <v/>
      </c>
      <c r="EU6" s="234" t="str">
        <f aca="false">RESULTADOS!AD39</f>
        <v/>
      </c>
      <c r="EV6" s="234" t="str">
        <f aca="false">RESULTADOS!AE39</f>
        <v/>
      </c>
      <c r="EW6" s="234" t="str">
        <f aca="false">RESULTADOS!AF39</f>
        <v/>
      </c>
      <c r="EX6" s="234" t="str">
        <f aca="false">RESULTADOS!AG39</f>
        <v/>
      </c>
      <c r="EY6" s="234" t="str">
        <f aca="false">RESULTADOS!AH39</f>
        <v/>
      </c>
      <c r="EZ6" s="234" t="str">
        <f aca="false">RESULTADOS!AI39</f>
        <v/>
      </c>
      <c r="FA6" s="234" t="str">
        <f aca="false">RESULTADOS!AJ39</f>
        <v/>
      </c>
      <c r="FB6" s="234" t="str">
        <f aca="false">RESULTADOS!AK39</f>
        <v/>
      </c>
      <c r="FC6" s="234" t="str">
        <f aca="false">RESULTADOS!AL39</f>
        <v/>
      </c>
      <c r="FD6" s="234" t="str">
        <f aca="false">RESULTADOS!AM39</f>
        <v/>
      </c>
      <c r="FE6" s="234" t="str">
        <f aca="false">RESULTADOS!AN39</f>
        <v/>
      </c>
      <c r="FF6" s="234" t="str">
        <f aca="false">RESULTADOS!AO39</f>
        <v/>
      </c>
      <c r="FG6" s="234" t="str">
        <f aca="false">RESULTADOS!AP39</f>
        <v/>
      </c>
      <c r="FH6" s="234" t="str">
        <f aca="false">RESULTADOS!AQ39</f>
        <v/>
      </c>
      <c r="FI6" s="234" t="str">
        <f aca="false">RESULTADOS!AR39</f>
        <v/>
      </c>
      <c r="FJ6" s="234" t="str">
        <f aca="false">RESULTADOS!AS39</f>
        <v/>
      </c>
      <c r="FK6" s="234" t="str">
        <f aca="false">RESULTADOS!AT39</f>
        <v/>
      </c>
      <c r="FL6" s="234" t="str">
        <f aca="false">RESULTADOS!AU39</f>
        <v/>
      </c>
      <c r="FM6" s="234" t="str">
        <f aca="false">RESULTADOS!AV39</f>
        <v/>
      </c>
      <c r="FN6" s="234" t="str">
        <f aca="false">RESULTADOS!AW39</f>
        <v/>
      </c>
    </row>
    <row r="7" customFormat="false" ht="12.75" hidden="false" customHeight="true" outlineLevel="0" collapsed="false">
      <c r="C7" s="231" t="s">
        <v>501</v>
      </c>
      <c r="D7" s="235" t="e">
        <f aca="false">'01.definición de ámbito'!#ref!</f>
        <v>#VALUE!</v>
      </c>
      <c r="E7" s="231" t="s">
        <v>44</v>
      </c>
      <c r="F7" s="235" t="str">
        <f aca="false">'02.Tecnologías'!F9</f>
        <v>No</v>
      </c>
      <c r="G7" s="235" t="n">
        <f aca="false">'02.Tecnologías'!K17</f>
        <v>0</v>
      </c>
      <c r="H7" s="235" t="n">
        <f aca="false">'02.Tecnologías'!L17</f>
        <v>0</v>
      </c>
      <c r="I7" s="236"/>
      <c r="J7" s="236"/>
      <c r="K7" s="231"/>
      <c r="L7" s="231"/>
      <c r="M7" s="231"/>
      <c r="T7" s="238" t="n">
        <f aca="false">RESULTADOS!B24</f>
        <v>5</v>
      </c>
      <c r="U7" s="238" t="str">
        <f aca="false">RESULTADOS!C24</f>
        <v>Política de privacidad</v>
      </c>
      <c r="V7" s="238" t="str">
        <f aca="false">IF(T7&lt;&gt;"","Página web","")</f>
        <v>Página web</v>
      </c>
      <c r="W7" s="238" t="str">
        <v>Legal</v>
      </c>
      <c r="X7" s="238" t="str">
        <f aca="false">RESULTADOS!D24</f>
        <v>https://institutodelpelo.com/politica-de-privacidad/</v>
      </c>
      <c r="Y7" s="238" t="str">
        <v>Inicio &gt; Política de privacidad</v>
      </c>
      <c r="Z7" s="239" t="str">
        <v>Textos y enlaces</v>
      </c>
      <c r="AA7" s="234" t="str">
        <f aca="false">RESULTADOS!E24</f>
        <v>N/A</v>
      </c>
      <c r="AB7" s="234" t="str">
        <f aca="false">RESULTADOS!F24</f>
        <v>N/A</v>
      </c>
      <c r="AC7" s="234" t="str">
        <f aca="false">RESULTADOS!G24</f>
        <v>N/A</v>
      </c>
      <c r="AD7" s="234" t="str">
        <f aca="false">RESULTADOS!H24</f>
        <v>N/A</v>
      </c>
      <c r="AE7" s="234" t="str">
        <f aca="false">RESULTADOS!I24</f>
        <v>N/A</v>
      </c>
      <c r="AF7" s="234" t="str">
        <f aca="false">RESULTADOS!J24</f>
        <v>N/A</v>
      </c>
      <c r="AG7" s="234" t="str">
        <f aca="false">RESULTADOS!K24</f>
        <v>N/A</v>
      </c>
      <c r="AH7" s="234" t="str">
        <f aca="false">RESULTADOS!L24</f>
        <v>N/A</v>
      </c>
      <c r="AI7" s="234" t="str">
        <f aca="false">RESULTADOS!M24</f>
        <v>N/A</v>
      </c>
      <c r="AJ7" s="234" t="str">
        <f aca="false">RESULTADOS!N24</f>
        <v>N/A</v>
      </c>
      <c r="AK7" s="234" t="str">
        <f aca="false">RESULTADOS!O24</f>
        <v>N/A</v>
      </c>
      <c r="AL7" s="234" t="str">
        <f aca="false">RESULTADOS!P24</f>
        <v>N/A</v>
      </c>
      <c r="AM7" s="234" t="str">
        <f aca="false">RESULTADOS!Q24</f>
        <v>N/A</v>
      </c>
      <c r="AN7" s="234" t="str">
        <f aca="false">RESULTADOS!R24</f>
        <v>N/A</v>
      </c>
      <c r="AO7" s="234" t="str">
        <f aca="false">RESULTADOS!S24</f>
        <v>N/A</v>
      </c>
      <c r="AP7" s="234" t="str">
        <f aca="false">RESULTADOS!T24</f>
        <v>N/A</v>
      </c>
      <c r="AQ7" s="234" t="str">
        <f aca="false">RESULTADOS!U24</f>
        <v>N/A</v>
      </c>
      <c r="AR7" s="234" t="str">
        <f aca="false">RESULTADOS!V24</f>
        <v>N/A</v>
      </c>
      <c r="AS7" s="234" t="str">
        <f aca="false">RESULTADOS!W24</f>
        <v>N/A</v>
      </c>
      <c r="AT7" s="234" t="str">
        <f aca="false">RESULTADOS!X24</f>
        <v>N/A</v>
      </c>
      <c r="AU7" s="234" t="str">
        <f aca="false">RESULTADOS!Y24</f>
        <v>N/A</v>
      </c>
      <c r="AV7" s="234" t="str">
        <f aca="false">RESULTADOS!Z24</f>
        <v>N/A</v>
      </c>
      <c r="AW7" s="234" t="str">
        <f aca="false">RESULTADOS!AA24</f>
        <v>N/A</v>
      </c>
      <c r="AX7" s="234" t="str">
        <f aca="false">RESULTADOS!AB24</f>
        <v>N/A</v>
      </c>
      <c r="AY7" s="234" t="str">
        <f aca="false">RESULTADOS!AC24</f>
        <v>N/A</v>
      </c>
      <c r="AZ7" s="234" t="str">
        <f aca="false">RESULTADOS!AD24</f>
        <v>N/A</v>
      </c>
      <c r="BA7" s="234" t="str">
        <f aca="false">RESULTADOS!AE24</f>
        <v>N/A</v>
      </c>
      <c r="BB7" s="234" t="str">
        <f aca="false">RESULTADOS!AF24</f>
        <v>N/A</v>
      </c>
      <c r="BC7" s="234" t="str">
        <f aca="false">RESULTADOS!AG24</f>
        <v>N/A</v>
      </c>
      <c r="BD7" s="234" t="str">
        <f aca="false">RESULTADOS!AH24</f>
        <v>N/A</v>
      </c>
      <c r="BE7" s="234" t="str">
        <f aca="false">RESULTADOS!AI24</f>
        <v>N/A</v>
      </c>
      <c r="BF7" s="234" t="str">
        <f aca="false">RESULTADOS!AJ24</f>
        <v>Falla</v>
      </c>
      <c r="BG7" s="234" t="str">
        <f aca="false">RESULTADOS!AK24</f>
        <v>N/A</v>
      </c>
      <c r="BH7" s="234" t="str">
        <f aca="false">RESULTADOS!AL24</f>
        <v>N/A</v>
      </c>
      <c r="BI7" s="234" t="str">
        <f aca="false">RESULTADOS!AM24</f>
        <v>N/A</v>
      </c>
      <c r="BJ7" s="234" t="str">
        <f aca="false">RESULTADOS!AN24</f>
        <v>N/A</v>
      </c>
      <c r="BK7" s="234" t="str">
        <f aca="false">RESULTADOS!AO24</f>
        <v>Pasa</v>
      </c>
      <c r="BL7" s="234" t="str">
        <f aca="false">RESULTADOS!AP24</f>
        <v>Pasa</v>
      </c>
      <c r="BM7" s="234" t="str">
        <f aca="false">RESULTADOS!AQ24</f>
        <v>N/A</v>
      </c>
      <c r="BN7" s="234" t="str">
        <f aca="false">RESULTADOS!AR24</f>
        <v>Pasa</v>
      </c>
      <c r="BO7" s="234" t="str">
        <f aca="false">RESULTADOS!AS24</f>
        <v>Pasa</v>
      </c>
      <c r="BP7" s="234" t="str">
        <f aca="false">RESULTADOS!AT24</f>
        <v>Pasa</v>
      </c>
      <c r="BQ7" s="234" t="str">
        <f aca="false">RESULTADOS!AU24</f>
        <v>N/A</v>
      </c>
      <c r="BR7" s="234" t="str">
        <f aca="false">RESULTADOS!AV24</f>
        <v>Pasa</v>
      </c>
      <c r="BS7" s="234" t="str">
        <f aca="false">RESULTADOS!AW24</f>
        <v>Pasa</v>
      </c>
      <c r="BT7" s="234" t="str">
        <f aca="false">RESULTADOS!AX24</f>
        <v>N/A</v>
      </c>
      <c r="BU7" s="234" t="str">
        <f aca="false">RESULTADOS!AY24</f>
        <v>Pasa</v>
      </c>
      <c r="BV7" s="234" t="str">
        <f aca="false">RESULTADOS!AZ24</f>
        <v>Pasa</v>
      </c>
      <c r="BW7" s="234" t="str">
        <f aca="false">RESULTADOS!BA24</f>
        <v>Pasa</v>
      </c>
      <c r="BX7" s="234" t="str">
        <f aca="false">RESULTADOS!BB24</f>
        <v>N/A</v>
      </c>
      <c r="BY7" s="234" t="str">
        <f aca="false">RESULTADOS!BC24</f>
        <v>Pasa</v>
      </c>
      <c r="BZ7" s="234" t="str">
        <f aca="false">RESULTADOS!BD24</f>
        <v>Pasa</v>
      </c>
      <c r="CA7" s="234" t="str">
        <f aca="false">RESULTADOS!BE24</f>
        <v>N/A</v>
      </c>
      <c r="CB7" s="234" t="str">
        <f aca="false">RESULTADOS!BF24</f>
        <v>N/A</v>
      </c>
      <c r="CC7" s="234" t="str">
        <f aca="false">RESULTADOS!BG24</f>
        <v>N/A</v>
      </c>
      <c r="CD7" s="234" t="str">
        <f aca="false">RESULTADOS!BH24</f>
        <v>N/A</v>
      </c>
      <c r="CE7" s="234" t="str">
        <f aca="false">RESULTADOS!BI24</f>
        <v>Falla</v>
      </c>
      <c r="CF7" s="234" t="str">
        <f aca="false">RESULTADOS!BJ24</f>
        <v>Pasa</v>
      </c>
      <c r="CG7" s="234" t="str">
        <f aca="false">RESULTADOS!BK24</f>
        <v>Pasa</v>
      </c>
      <c r="CH7" s="234" t="str">
        <f aca="false">RESULTADOS!BL24</f>
        <v>Falla</v>
      </c>
      <c r="CI7" s="234" t="str">
        <f aca="false">RESULTADOS!BM24</f>
        <v>Pasa</v>
      </c>
      <c r="CJ7" s="234" t="str">
        <f aca="false">RESULTADOS!BN24</f>
        <v>Pasa</v>
      </c>
      <c r="CK7" s="234" t="str">
        <f aca="false">RESULTADOS!BO24</f>
        <v>Pasa</v>
      </c>
      <c r="CL7" s="234" t="str">
        <f aca="false">RESULTADOS!BP24</f>
        <v>N/A</v>
      </c>
      <c r="CM7" s="234" t="str">
        <f aca="false">RESULTADOS!BQ24</f>
        <v>N/A</v>
      </c>
      <c r="CN7" s="234" t="str">
        <f aca="false">RESULTADOS!BR24</f>
        <v>Pasa</v>
      </c>
      <c r="CO7" s="234" t="str">
        <f aca="false">RESULTADOS!BS24</f>
        <v>N/A</v>
      </c>
      <c r="CP7" s="234" t="str">
        <f aca="false">RESULTADOS!BT24</f>
        <v>Pasa</v>
      </c>
      <c r="CQ7" s="234" t="str">
        <f aca="false">RESULTADOS!BU24</f>
        <v>Falla</v>
      </c>
      <c r="CR7" s="234" t="str">
        <f aca="false">RESULTADOS!BV24</f>
        <v>Pasa</v>
      </c>
      <c r="CS7" s="234" t="str">
        <f aca="false">RESULTADOS!BW24</f>
        <v>Pasa</v>
      </c>
      <c r="CT7" s="234" t="str">
        <f aca="false">RESULTADOS!BX24</f>
        <v>Pasa</v>
      </c>
      <c r="CU7" s="234" t="str">
        <f aca="false">RESULTADOS!BY24</f>
        <v>Pasa</v>
      </c>
      <c r="CV7" s="234" t="str">
        <f aca="false">RESULTADOS!BZ24</f>
        <v>N/A</v>
      </c>
      <c r="CW7" s="234" t="str">
        <f aca="false">RESULTADOS!CA24</f>
        <v>Pasa</v>
      </c>
      <c r="CX7" s="234" t="str">
        <f aca="false">RESULTADOS!CB24</f>
        <v>N/A</v>
      </c>
      <c r="CY7" s="234" t="str">
        <f aca="false">RESULTADOS!CC24</f>
        <v>N/A</v>
      </c>
      <c r="CZ7" s="234" t="str">
        <f aca="false">RESULTADOS!CD24</f>
        <v>Pasa</v>
      </c>
      <c r="DA7" s="234" t="str">
        <f aca="false">RESULTADOS!CE24</f>
        <v>Falla</v>
      </c>
      <c r="DB7" s="234" t="str">
        <f aca="false">RESULTADOS!CF24</f>
        <v>N/A</v>
      </c>
      <c r="DC7" s="234" t="str">
        <f aca="false">RESULTADOS!CG24</f>
        <v>Falla</v>
      </c>
      <c r="DD7" s="234" t="str">
        <f aca="false">RESULTADOS!CH24</f>
        <v>N/A</v>
      </c>
      <c r="DE7" s="234" t="str">
        <f aca="false">RESULTADOS!CI24</f>
        <v>N/A</v>
      </c>
      <c r="DF7" s="234" t="str">
        <f aca="false">RESULTADOS!CJ24</f>
        <v>N/A</v>
      </c>
      <c r="DG7" s="234" t="str">
        <f aca="false">RESULTADOS!CK24</f>
        <v>N/A</v>
      </c>
      <c r="DH7" s="234" t="str">
        <f aca="false">RESULTADOS!CL24</f>
        <v>N/A</v>
      </c>
      <c r="DI7" s="234" t="str">
        <f aca="false">RESULTADOS!CM24</f>
        <v>N/A</v>
      </c>
      <c r="DJ7" s="234" t="str">
        <f aca="false">RESULTADOS!CN24</f>
        <v>N/A</v>
      </c>
      <c r="DK7" s="234" t="str">
        <f aca="false">RESULTADOS!CO24</f>
        <v>N/A</v>
      </c>
      <c r="DL7" s="234" t="str">
        <f aca="false">RESULTADOS!CP24</f>
        <v>Falla</v>
      </c>
      <c r="DM7" s="234" t="str">
        <f aca="false">RESULTADOS!CQ24</f>
        <v>Pasa</v>
      </c>
      <c r="DN7" s="234" t="str">
        <f aca="false">RESULTADOS!CR24</f>
        <v>N/A</v>
      </c>
      <c r="DO7" s="238" t="str">
        <f aca="false">RESULTADOS!B40</f>
        <v/>
      </c>
      <c r="DP7" s="238" t="str">
        <f aca="false">RESULTADOS!C40</f>
        <v/>
      </c>
      <c r="DQ7" s="238" t="str">
        <f aca="false">IF(DO7&lt;&gt;"","Documento no web","")</f>
        <v/>
      </c>
      <c r="DR7" s="238" t="str">
        <f aca="false" t="array" ref="DR7:DR7">IFERROR(INDEX('03.Muestra'!$E$8:$E$17,SMALL(IF("Documento no web"='03.Muestra'!$D$8:$D$17,ROW('03.Muestra'!$E$8:$E$17)-MIN(ROW('03.Muestra'!$D$8:$D$17))+1,""),ROW()-2)),"")</f>
        <v/>
      </c>
      <c r="DS7" s="238" t="str">
        <f aca="false">RESULTADOS!D40</f>
        <v/>
      </c>
      <c r="DT7" s="238" t="str">
        <f aca="false" t="array" ref="DT7:DT7">IFERROR(INDEX('03.Muestra'!$G$8:$G$17,SMALL(IF("Documento no web"='03.Muestra'!$D$8:$D$17,ROW('03.Muestra'!$G$8:$G$17)-MIN(ROW('03.Muestra'!$D$8:$D$17))+1,""),ROW()-2)),"")</f>
        <v/>
      </c>
      <c r="DU7" s="239" t="str">
        <f aca="false" t="array" ref="DU7:DU7">IFERROR(INDEX('03.Muestra'!$H$8:$H$17,SMALL(IF("Documento no web"='03.Muestra'!$D$8:$D$17,ROW('03.Muestra'!$H$8:$H$17)-MIN(ROW('03.Muestra'!$D$8:$D$17))+1,""),ROW()-2)),"")</f>
        <v/>
      </c>
      <c r="DV7" s="234" t="str">
        <f aca="false">RESULTADOS!E40</f>
        <v/>
      </c>
      <c r="DW7" s="234" t="str">
        <f aca="false">RESULTADOS!F40</f>
        <v/>
      </c>
      <c r="DX7" s="234" t="str">
        <f aca="false">RESULTADOS!G40</f>
        <v/>
      </c>
      <c r="DY7" s="234" t="str">
        <f aca="false">RESULTADOS!H40</f>
        <v/>
      </c>
      <c r="DZ7" s="234" t="str">
        <f aca="false">RESULTADOS!I40</f>
        <v/>
      </c>
      <c r="EA7" s="234" t="str">
        <f aca="false">RESULTADOS!J40</f>
        <v/>
      </c>
      <c r="EB7" s="234" t="str">
        <f aca="false">RESULTADOS!K40</f>
        <v/>
      </c>
      <c r="EC7" s="234" t="str">
        <f aca="false">RESULTADOS!L40</f>
        <v/>
      </c>
      <c r="ED7" s="234" t="str">
        <f aca="false">RESULTADOS!M40</f>
        <v/>
      </c>
      <c r="EE7" s="234" t="str">
        <f aca="false">RESULTADOS!N40</f>
        <v/>
      </c>
      <c r="EF7" s="234" t="str">
        <f aca="false">RESULTADOS!O40</f>
        <v/>
      </c>
      <c r="EG7" s="234" t="str">
        <f aca="false">RESULTADOS!P40</f>
        <v/>
      </c>
      <c r="EH7" s="234" t="str">
        <f aca="false">RESULTADOS!Q40</f>
        <v/>
      </c>
      <c r="EI7" s="234" t="str">
        <f aca="false">RESULTADOS!R40</f>
        <v/>
      </c>
      <c r="EJ7" s="234" t="str">
        <f aca="false">RESULTADOS!S40</f>
        <v/>
      </c>
      <c r="EK7" s="234" t="str">
        <f aca="false">RESULTADOS!T40</f>
        <v/>
      </c>
      <c r="EL7" s="234" t="str">
        <f aca="false">RESULTADOS!U40</f>
        <v/>
      </c>
      <c r="EM7" s="234" t="str">
        <f aca="false">RESULTADOS!V40</f>
        <v/>
      </c>
      <c r="EN7" s="234" t="str">
        <f aca="false">RESULTADOS!W40</f>
        <v/>
      </c>
      <c r="EO7" s="234" t="str">
        <f aca="false">RESULTADOS!X40</f>
        <v/>
      </c>
      <c r="EP7" s="234" t="str">
        <f aca="false">RESULTADOS!Y40</f>
        <v/>
      </c>
      <c r="EQ7" s="234" t="str">
        <f aca="false">RESULTADOS!Z40</f>
        <v/>
      </c>
      <c r="ER7" s="234" t="str">
        <f aca="false">RESULTADOS!AA40</f>
        <v/>
      </c>
      <c r="ES7" s="234" t="str">
        <f aca="false">RESULTADOS!AB40</f>
        <v/>
      </c>
      <c r="ET7" s="234" t="str">
        <f aca="false">RESULTADOS!AC40</f>
        <v/>
      </c>
      <c r="EU7" s="234" t="str">
        <f aca="false">RESULTADOS!AD40</f>
        <v/>
      </c>
      <c r="EV7" s="234" t="str">
        <f aca="false">RESULTADOS!AE40</f>
        <v/>
      </c>
      <c r="EW7" s="234" t="str">
        <f aca="false">RESULTADOS!AF40</f>
        <v/>
      </c>
      <c r="EX7" s="234" t="str">
        <f aca="false">RESULTADOS!AG40</f>
        <v/>
      </c>
      <c r="EY7" s="234" t="str">
        <f aca="false">RESULTADOS!AH40</f>
        <v/>
      </c>
      <c r="EZ7" s="234" t="str">
        <f aca="false">RESULTADOS!AI40</f>
        <v/>
      </c>
      <c r="FA7" s="234" t="str">
        <f aca="false">RESULTADOS!AJ40</f>
        <v/>
      </c>
      <c r="FB7" s="234" t="str">
        <f aca="false">RESULTADOS!AK40</f>
        <v/>
      </c>
      <c r="FC7" s="234" t="str">
        <f aca="false">RESULTADOS!AL40</f>
        <v/>
      </c>
      <c r="FD7" s="234" t="str">
        <f aca="false">RESULTADOS!AM40</f>
        <v/>
      </c>
      <c r="FE7" s="234" t="str">
        <f aca="false">RESULTADOS!AN40</f>
        <v/>
      </c>
      <c r="FF7" s="234" t="str">
        <f aca="false">RESULTADOS!AO40</f>
        <v/>
      </c>
      <c r="FG7" s="234" t="str">
        <f aca="false">RESULTADOS!AP40</f>
        <v/>
      </c>
      <c r="FH7" s="234" t="str">
        <f aca="false">RESULTADOS!AQ40</f>
        <v/>
      </c>
      <c r="FI7" s="234" t="str">
        <f aca="false">RESULTADOS!AR40</f>
        <v/>
      </c>
      <c r="FJ7" s="234" t="str">
        <f aca="false">RESULTADOS!AS40</f>
        <v/>
      </c>
      <c r="FK7" s="234" t="str">
        <f aca="false">RESULTADOS!AT40</f>
        <v/>
      </c>
      <c r="FL7" s="234" t="str">
        <f aca="false">RESULTADOS!AU40</f>
        <v/>
      </c>
      <c r="FM7" s="234" t="str">
        <f aca="false">RESULTADOS!AV40</f>
        <v/>
      </c>
      <c r="FN7" s="234" t="str">
        <f aca="false">RESULTADOS!AW40</f>
        <v/>
      </c>
    </row>
    <row r="8" customFormat="false" ht="12.75" hidden="false" customHeight="true" outlineLevel="0" collapsed="false">
      <c r="C8" s="231" t="s">
        <v>18</v>
      </c>
      <c r="D8" s="235" t="str">
        <f aca="false">'01.Definición de ámbito'!C9</f>
        <v>cirugia@institutodelpelo.com</v>
      </c>
      <c r="E8" s="231" t="s">
        <v>48</v>
      </c>
      <c r="F8" s="235" t="str">
        <f aca="false">'02.Tecnologías'!F10</f>
        <v>Sí</v>
      </c>
      <c r="G8" s="235" t="n">
        <f aca="false">'02.Tecnologías'!K18</f>
        <v>0</v>
      </c>
      <c r="H8" s="235" t="n">
        <f aca="false">'02.Tecnologías'!L18</f>
        <v>0</v>
      </c>
      <c r="I8" s="236"/>
      <c r="J8" s="236"/>
      <c r="K8" s="231"/>
      <c r="L8" s="231"/>
      <c r="M8" s="231"/>
      <c r="T8" s="238" t="n">
        <f aca="false">RESULTADOS!B25</f>
        <v>6</v>
      </c>
      <c r="U8" s="238" t="str">
        <f aca="false">RESULTADOS!C25</f>
        <v>Informe de accesibilidad</v>
      </c>
      <c r="V8" s="238" t="str">
        <f aca="false">IF(T8&lt;&gt;"","Página web","")</f>
        <v>Página web</v>
      </c>
      <c r="W8" s="238" t="str">
        <v>Declaración accesibilidad</v>
      </c>
      <c r="X8" s="238" t="str">
        <f aca="false">RESULTADOS!D25</f>
        <v>https://institutodelpelo.com/informe-de-accesibilidad/</v>
      </c>
      <c r="Y8" s="238" t="str">
        <v>Inicio &gt; Informe de accesibilidad</v>
      </c>
      <c r="Z8" s="239" t="str">
        <v>Textos y enlaces</v>
      </c>
      <c r="AA8" s="234" t="str">
        <f aca="false">RESULTADOS!E25</f>
        <v>N/A</v>
      </c>
      <c r="AB8" s="234" t="str">
        <f aca="false">RESULTADOS!F25</f>
        <v/>
      </c>
      <c r="AC8" s="234" t="str">
        <f aca="false">RESULTADOS!G25</f>
        <v>N/A</v>
      </c>
      <c r="AD8" s="234" t="str">
        <f aca="false">RESULTADOS!H25</f>
        <v>N/A</v>
      </c>
      <c r="AE8" s="234" t="str">
        <f aca="false">RESULTADOS!I25</f>
        <v>N/A</v>
      </c>
      <c r="AF8" s="234" t="str">
        <f aca="false">RESULTADOS!J25</f>
        <v>N/A</v>
      </c>
      <c r="AG8" s="234" t="str">
        <f aca="false">RESULTADOS!K25</f>
        <v>N/A</v>
      </c>
      <c r="AH8" s="234" t="str">
        <f aca="false">RESULTADOS!L25</f>
        <v>N/A</v>
      </c>
      <c r="AI8" s="234" t="str">
        <f aca="false">RESULTADOS!M25</f>
        <v>N/A</v>
      </c>
      <c r="AJ8" s="234" t="str">
        <f aca="false">RESULTADOS!N25</f>
        <v>N/A</v>
      </c>
      <c r="AK8" s="234" t="str">
        <f aca="false">RESULTADOS!O25</f>
        <v>N/A</v>
      </c>
      <c r="AL8" s="234" t="str">
        <f aca="false">RESULTADOS!P25</f>
        <v>N/A</v>
      </c>
      <c r="AM8" s="234" t="str">
        <f aca="false">RESULTADOS!Q25</f>
        <v>N/A</v>
      </c>
      <c r="AN8" s="234" t="str">
        <f aca="false">RESULTADOS!R25</f>
        <v>N/A</v>
      </c>
      <c r="AO8" s="234" t="str">
        <f aca="false">RESULTADOS!S25</f>
        <v>N/A</v>
      </c>
      <c r="AP8" s="234" t="str">
        <f aca="false">RESULTADOS!T25</f>
        <v>N/A</v>
      </c>
      <c r="AQ8" s="234" t="str">
        <f aca="false">RESULTADOS!U25</f>
        <v>N/A</v>
      </c>
      <c r="AR8" s="234" t="str">
        <f aca="false">RESULTADOS!V25</f>
        <v>N/A</v>
      </c>
      <c r="AS8" s="234" t="str">
        <f aca="false">RESULTADOS!W25</f>
        <v>N/A</v>
      </c>
      <c r="AT8" s="234" t="str">
        <f aca="false">RESULTADOS!X25</f>
        <v>N/A</v>
      </c>
      <c r="AU8" s="234" t="str">
        <f aca="false">RESULTADOS!Y25</f>
        <v>N/A</v>
      </c>
      <c r="AV8" s="234" t="str">
        <f aca="false">RESULTADOS!Z25</f>
        <v>N/A</v>
      </c>
      <c r="AW8" s="234" t="str">
        <f aca="false">RESULTADOS!AA25</f>
        <v>N/A</v>
      </c>
      <c r="AX8" s="234" t="str">
        <f aca="false">RESULTADOS!AB25</f>
        <v>N/A</v>
      </c>
      <c r="AY8" s="234" t="str">
        <f aca="false">RESULTADOS!AC25</f>
        <v>N/A</v>
      </c>
      <c r="AZ8" s="234" t="str">
        <f aca="false">RESULTADOS!AD25</f>
        <v>N/A</v>
      </c>
      <c r="BA8" s="234" t="str">
        <f aca="false">RESULTADOS!AE25</f>
        <v>N/A</v>
      </c>
      <c r="BB8" s="234" t="str">
        <f aca="false">RESULTADOS!AF25</f>
        <v>N/A</v>
      </c>
      <c r="BC8" s="234" t="str">
        <f aca="false">RESULTADOS!AG25</f>
        <v>N/A</v>
      </c>
      <c r="BD8" s="234" t="str">
        <f aca="false">RESULTADOS!AH25</f>
        <v>N/A</v>
      </c>
      <c r="BE8" s="234" t="str">
        <f aca="false">RESULTADOS!AI25</f>
        <v>N/A</v>
      </c>
      <c r="BF8" s="234" t="str">
        <f aca="false">RESULTADOS!AJ25</f>
        <v>Falla</v>
      </c>
      <c r="BG8" s="234" t="str">
        <f aca="false">RESULTADOS!AK25</f>
        <v>N/A</v>
      </c>
      <c r="BH8" s="234" t="str">
        <f aca="false">RESULTADOS!AL25</f>
        <v>N/A</v>
      </c>
      <c r="BI8" s="234" t="str">
        <f aca="false">RESULTADOS!AM25</f>
        <v>N/A</v>
      </c>
      <c r="BJ8" s="234" t="str">
        <f aca="false">RESULTADOS!AN25</f>
        <v>N/A</v>
      </c>
      <c r="BK8" s="234" t="str">
        <f aca="false">RESULTADOS!AO25</f>
        <v>Pasa</v>
      </c>
      <c r="BL8" s="234" t="str">
        <f aca="false">RESULTADOS!AP25</f>
        <v>Pasa</v>
      </c>
      <c r="BM8" s="234" t="str">
        <f aca="false">RESULTADOS!AQ25</f>
        <v>N/A</v>
      </c>
      <c r="BN8" s="234" t="str">
        <f aca="false">RESULTADOS!AR25</f>
        <v>Pasa</v>
      </c>
      <c r="BO8" s="234" t="str">
        <f aca="false">RESULTADOS!AS25</f>
        <v>Pasa</v>
      </c>
      <c r="BP8" s="234" t="str">
        <f aca="false">RESULTADOS!AT25</f>
        <v>Pasa</v>
      </c>
      <c r="BQ8" s="234" t="str">
        <f aca="false">RESULTADOS!AU25</f>
        <v>N/A</v>
      </c>
      <c r="BR8" s="234" t="str">
        <f aca="false">RESULTADOS!AV25</f>
        <v>Pasa</v>
      </c>
      <c r="BS8" s="234" t="str">
        <f aca="false">RESULTADOS!AW25</f>
        <v>Pasa</v>
      </c>
      <c r="BT8" s="234" t="str">
        <f aca="false">RESULTADOS!AX25</f>
        <v>N/A</v>
      </c>
      <c r="BU8" s="234" t="str">
        <f aca="false">RESULTADOS!AY25</f>
        <v>Pasa</v>
      </c>
      <c r="BV8" s="234" t="str">
        <f aca="false">RESULTADOS!AZ25</f>
        <v>Pasa</v>
      </c>
      <c r="BW8" s="234" t="str">
        <f aca="false">RESULTADOS!BA25</f>
        <v>Pasa</v>
      </c>
      <c r="BX8" s="234" t="str">
        <f aca="false">RESULTADOS!BB25</f>
        <v>N/A</v>
      </c>
      <c r="BY8" s="234" t="str">
        <f aca="false">RESULTADOS!BC25</f>
        <v>Pasa</v>
      </c>
      <c r="BZ8" s="234" t="str">
        <f aca="false">RESULTADOS!BD25</f>
        <v>Pasa</v>
      </c>
      <c r="CA8" s="234" t="str">
        <f aca="false">RESULTADOS!BE25</f>
        <v>N/A</v>
      </c>
      <c r="CB8" s="234" t="str">
        <f aca="false">RESULTADOS!BF25</f>
        <v>N/A</v>
      </c>
      <c r="CC8" s="234" t="str">
        <f aca="false">RESULTADOS!BG25</f>
        <v>N/A</v>
      </c>
      <c r="CD8" s="234" t="str">
        <f aca="false">RESULTADOS!BH25</f>
        <v>N/A</v>
      </c>
      <c r="CE8" s="234" t="str">
        <f aca="false">RESULTADOS!BI25</f>
        <v>Falla</v>
      </c>
      <c r="CF8" s="234" t="str">
        <f aca="false">RESULTADOS!BJ25</f>
        <v>Pasa</v>
      </c>
      <c r="CG8" s="234" t="str">
        <f aca="false">RESULTADOS!BK25</f>
        <v>Pasa</v>
      </c>
      <c r="CH8" s="234" t="str">
        <f aca="false">RESULTADOS!BL25</f>
        <v>Falla</v>
      </c>
      <c r="CI8" s="234" t="str">
        <f aca="false">RESULTADOS!BM25</f>
        <v>Pasa</v>
      </c>
      <c r="CJ8" s="234" t="str">
        <f aca="false">RESULTADOS!BN25</f>
        <v>Pasa</v>
      </c>
      <c r="CK8" s="234" t="str">
        <f aca="false">RESULTADOS!BO25</f>
        <v>Pasa</v>
      </c>
      <c r="CL8" s="234" t="str">
        <f aca="false">RESULTADOS!BP25</f>
        <v>N/A</v>
      </c>
      <c r="CM8" s="234" t="str">
        <f aca="false">RESULTADOS!BQ25</f>
        <v>N/A</v>
      </c>
      <c r="CN8" s="234" t="str">
        <f aca="false">RESULTADOS!BR25</f>
        <v>Pasa</v>
      </c>
      <c r="CO8" s="234" t="str">
        <f aca="false">RESULTADOS!BS25</f>
        <v>N/A</v>
      </c>
      <c r="CP8" s="234" t="str">
        <f aca="false">RESULTADOS!BT25</f>
        <v>Pasa</v>
      </c>
      <c r="CQ8" s="234" t="str">
        <f aca="false">RESULTADOS!BU25</f>
        <v>Falla</v>
      </c>
      <c r="CR8" s="234" t="str">
        <f aca="false">RESULTADOS!BV25</f>
        <v>Pasa</v>
      </c>
      <c r="CS8" s="234" t="str">
        <f aca="false">RESULTADOS!BW25</f>
        <v>Pasa</v>
      </c>
      <c r="CT8" s="234" t="str">
        <f aca="false">RESULTADOS!BX25</f>
        <v>Pasa</v>
      </c>
      <c r="CU8" s="234" t="str">
        <f aca="false">RESULTADOS!BY25</f>
        <v>Pasa</v>
      </c>
      <c r="CV8" s="234" t="str">
        <f aca="false">RESULTADOS!BZ25</f>
        <v>N/A</v>
      </c>
      <c r="CW8" s="234" t="str">
        <f aca="false">RESULTADOS!CA25</f>
        <v>Pasa</v>
      </c>
      <c r="CX8" s="234" t="str">
        <f aca="false">RESULTADOS!CB25</f>
        <v>N/A</v>
      </c>
      <c r="CY8" s="234" t="str">
        <f aca="false">RESULTADOS!CC25</f>
        <v>N/A</v>
      </c>
      <c r="CZ8" s="234" t="str">
        <f aca="false">RESULTADOS!CD25</f>
        <v>Pasa</v>
      </c>
      <c r="DA8" s="234" t="str">
        <f aca="false">RESULTADOS!CE25</f>
        <v>Falla</v>
      </c>
      <c r="DB8" s="234" t="str">
        <f aca="false">RESULTADOS!CF25</f>
        <v>N/A</v>
      </c>
      <c r="DC8" s="234" t="str">
        <f aca="false">RESULTADOS!CG25</f>
        <v>Falla</v>
      </c>
      <c r="DD8" s="234" t="str">
        <f aca="false">RESULTADOS!CH25</f>
        <v>N/A</v>
      </c>
      <c r="DE8" s="234" t="str">
        <f aca="false">RESULTADOS!CI25</f>
        <v>N/A</v>
      </c>
      <c r="DF8" s="234" t="str">
        <f aca="false">RESULTADOS!CJ25</f>
        <v>N/A</v>
      </c>
      <c r="DG8" s="234" t="str">
        <f aca="false">RESULTADOS!CK25</f>
        <v>N/A</v>
      </c>
      <c r="DH8" s="234" t="str">
        <f aca="false">RESULTADOS!CL25</f>
        <v>N/A</v>
      </c>
      <c r="DI8" s="234" t="str">
        <f aca="false">RESULTADOS!CM25</f>
        <v>N/A</v>
      </c>
      <c r="DJ8" s="234" t="str">
        <f aca="false">RESULTADOS!CN25</f>
        <v>N/A</v>
      </c>
      <c r="DK8" s="234" t="str">
        <f aca="false">RESULTADOS!CO25</f>
        <v>N/A</v>
      </c>
      <c r="DL8" s="234" t="str">
        <f aca="false">RESULTADOS!CP25</f>
        <v>Falla</v>
      </c>
      <c r="DM8" s="234" t="str">
        <f aca="false">RESULTADOS!CQ25</f>
        <v>Pasa</v>
      </c>
      <c r="DN8" s="234" t="str">
        <f aca="false">RESULTADOS!CR25</f>
        <v>N/A</v>
      </c>
      <c r="DO8" s="238" t="str">
        <f aca="false">RESULTADOS!B41</f>
        <v/>
      </c>
      <c r="DP8" s="238" t="str">
        <f aca="false">RESULTADOS!C41</f>
        <v/>
      </c>
      <c r="DQ8" s="238" t="str">
        <f aca="false">IF(DO8&lt;&gt;"","Documento no web","")</f>
        <v/>
      </c>
      <c r="DR8" s="238" t="str">
        <f aca="false" t="array" ref="DR8:DR8">IFERROR(INDEX('03.Muestra'!$E$8:$E$17,SMALL(IF("Documento no web"='03.Muestra'!$D$8:$D$17,ROW('03.Muestra'!$E$8:$E$17)-MIN(ROW('03.Muestra'!$D$8:$D$17))+1,""),ROW()-2)),"")</f>
        <v/>
      </c>
      <c r="DS8" s="238" t="str">
        <f aca="false">RESULTADOS!D41</f>
        <v/>
      </c>
      <c r="DT8" s="238" t="str">
        <f aca="false" t="array" ref="DT8:DT8">IFERROR(INDEX('03.Muestra'!$G$8:$G$17,SMALL(IF("Documento no web"='03.Muestra'!$D$8:$D$17,ROW('03.Muestra'!$G$8:$G$17)-MIN(ROW('03.Muestra'!$D$8:$D$17))+1,""),ROW()-2)),"")</f>
        <v/>
      </c>
      <c r="DU8" s="239" t="str">
        <f aca="false" t="array" ref="DU8:DU8">IFERROR(INDEX('03.Muestra'!$H$8:$H$17,SMALL(IF("Documento no web"='03.Muestra'!$D$8:$D$17,ROW('03.Muestra'!$H$8:$H$17)-MIN(ROW('03.Muestra'!$D$8:$D$17))+1,""),ROW()-2)),"")</f>
        <v/>
      </c>
      <c r="DV8" s="234" t="str">
        <f aca="false">RESULTADOS!E41</f>
        <v/>
      </c>
      <c r="DW8" s="234" t="str">
        <f aca="false">RESULTADOS!F41</f>
        <v/>
      </c>
      <c r="DX8" s="234" t="str">
        <f aca="false">RESULTADOS!G41</f>
        <v/>
      </c>
      <c r="DY8" s="234" t="str">
        <f aca="false">RESULTADOS!H41</f>
        <v/>
      </c>
      <c r="DZ8" s="234" t="str">
        <f aca="false">RESULTADOS!I41</f>
        <v/>
      </c>
      <c r="EA8" s="234" t="str">
        <f aca="false">RESULTADOS!J41</f>
        <v/>
      </c>
      <c r="EB8" s="234" t="str">
        <f aca="false">RESULTADOS!K41</f>
        <v/>
      </c>
      <c r="EC8" s="234" t="str">
        <f aca="false">RESULTADOS!L41</f>
        <v/>
      </c>
      <c r="ED8" s="234" t="str">
        <f aca="false">RESULTADOS!M41</f>
        <v/>
      </c>
      <c r="EE8" s="234" t="str">
        <f aca="false">RESULTADOS!N41</f>
        <v/>
      </c>
      <c r="EF8" s="234" t="str">
        <f aca="false">RESULTADOS!O41</f>
        <v/>
      </c>
      <c r="EG8" s="234" t="str">
        <f aca="false">RESULTADOS!P41</f>
        <v/>
      </c>
      <c r="EH8" s="234" t="str">
        <f aca="false">RESULTADOS!Q41</f>
        <v/>
      </c>
      <c r="EI8" s="234" t="str">
        <f aca="false">RESULTADOS!R41</f>
        <v/>
      </c>
      <c r="EJ8" s="234" t="str">
        <f aca="false">RESULTADOS!S41</f>
        <v/>
      </c>
      <c r="EK8" s="234" t="str">
        <f aca="false">RESULTADOS!T41</f>
        <v/>
      </c>
      <c r="EL8" s="234" t="str">
        <f aca="false">RESULTADOS!U41</f>
        <v/>
      </c>
      <c r="EM8" s="234" t="str">
        <f aca="false">RESULTADOS!V41</f>
        <v/>
      </c>
      <c r="EN8" s="234" t="str">
        <f aca="false">RESULTADOS!W41</f>
        <v/>
      </c>
      <c r="EO8" s="234" t="str">
        <f aca="false">RESULTADOS!X41</f>
        <v/>
      </c>
      <c r="EP8" s="234" t="str">
        <f aca="false">RESULTADOS!Y41</f>
        <v/>
      </c>
      <c r="EQ8" s="234" t="str">
        <f aca="false">RESULTADOS!Z41</f>
        <v/>
      </c>
      <c r="ER8" s="234" t="str">
        <f aca="false">RESULTADOS!AA41</f>
        <v/>
      </c>
      <c r="ES8" s="234" t="str">
        <f aca="false">RESULTADOS!AB41</f>
        <v/>
      </c>
      <c r="ET8" s="234" t="str">
        <f aca="false">RESULTADOS!AC41</f>
        <v/>
      </c>
      <c r="EU8" s="234" t="str">
        <f aca="false">RESULTADOS!AD41</f>
        <v/>
      </c>
      <c r="EV8" s="234" t="str">
        <f aca="false">RESULTADOS!AE41</f>
        <v/>
      </c>
      <c r="EW8" s="234" t="str">
        <f aca="false">RESULTADOS!AF41</f>
        <v/>
      </c>
      <c r="EX8" s="234" t="str">
        <f aca="false">RESULTADOS!AG41</f>
        <v/>
      </c>
      <c r="EY8" s="234" t="str">
        <f aca="false">RESULTADOS!AH41</f>
        <v/>
      </c>
      <c r="EZ8" s="234" t="str">
        <f aca="false">RESULTADOS!AI41</f>
        <v/>
      </c>
      <c r="FA8" s="234" t="str">
        <f aca="false">RESULTADOS!AJ41</f>
        <v/>
      </c>
      <c r="FB8" s="234" t="str">
        <f aca="false">RESULTADOS!AK41</f>
        <v/>
      </c>
      <c r="FC8" s="234" t="str">
        <f aca="false">RESULTADOS!AL41</f>
        <v/>
      </c>
      <c r="FD8" s="234" t="str">
        <f aca="false">RESULTADOS!AM41</f>
        <v/>
      </c>
      <c r="FE8" s="234" t="str">
        <f aca="false">RESULTADOS!AN41</f>
        <v/>
      </c>
      <c r="FF8" s="234" t="str">
        <f aca="false">RESULTADOS!AO41</f>
        <v/>
      </c>
      <c r="FG8" s="234" t="str">
        <f aca="false">RESULTADOS!AP41</f>
        <v/>
      </c>
      <c r="FH8" s="234" t="str">
        <f aca="false">RESULTADOS!AQ41</f>
        <v/>
      </c>
      <c r="FI8" s="234" t="str">
        <f aca="false">RESULTADOS!AR41</f>
        <v/>
      </c>
      <c r="FJ8" s="234" t="str">
        <f aca="false">RESULTADOS!AS41</f>
        <v/>
      </c>
      <c r="FK8" s="234" t="str">
        <f aca="false">RESULTADOS!AT41</f>
        <v/>
      </c>
      <c r="FL8" s="234" t="str">
        <f aca="false">RESULTADOS!AU41</f>
        <v/>
      </c>
      <c r="FM8" s="234" t="str">
        <f aca="false">RESULTADOS!AV41</f>
        <v/>
      </c>
      <c r="FN8" s="234" t="str">
        <f aca="false">RESULTADOS!AW41</f>
        <v/>
      </c>
    </row>
    <row r="9" customFormat="false" ht="12.75" hidden="false" customHeight="true" outlineLevel="0" collapsed="false">
      <c r="C9" s="231" t="s">
        <v>20</v>
      </c>
      <c r="D9" s="235" t="str">
        <f aca="false">'01.Definición de ámbito'!C13</f>
        <v>Sitio web corporativo</v>
      </c>
      <c r="E9" s="231" t="s">
        <v>51</v>
      </c>
      <c r="F9" s="235" t="str">
        <f aca="false">'02.Tecnologías'!F11</f>
        <v>Sí</v>
      </c>
      <c r="G9" s="235" t="n">
        <f aca="false">'02.Tecnologías'!K19</f>
        <v>0</v>
      </c>
      <c r="H9" s="235" t="n">
        <f aca="false">'02.Tecnologías'!L19</f>
        <v>0</v>
      </c>
      <c r="I9" s="236"/>
      <c r="J9" s="236"/>
      <c r="K9" s="231"/>
      <c r="L9" s="231"/>
      <c r="M9" s="231"/>
      <c r="T9" s="238" t="str">
        <f aca="false">RESULTADOS!B26</f>
        <v/>
      </c>
      <c r="U9" s="238" t="str">
        <f aca="false">RESULTADOS!C26</f>
        <v/>
      </c>
      <c r="V9" s="238" t="str">
        <f aca="false">IF(T9&lt;&gt;"","Página web","")</f>
        <v/>
      </c>
      <c r="W9" s="238" t="str">
        <v/>
      </c>
      <c r="X9" s="238" t="str">
        <f aca="false">RESULTADOS!D26</f>
        <v/>
      </c>
      <c r="Y9" s="238" t="str">
        <v/>
      </c>
      <c r="Z9" s="239" t="str">
        <v/>
      </c>
      <c r="AA9" s="234" t="str">
        <f aca="false">RESULTADOS!E26</f>
        <v/>
      </c>
      <c r="AB9" s="234" t="str">
        <f aca="false">RESULTADOS!F26</f>
        <v/>
      </c>
      <c r="AC9" s="234" t="str">
        <f aca="false">RESULTADOS!G26</f>
        <v/>
      </c>
      <c r="AD9" s="234" t="str">
        <f aca="false">RESULTADOS!H26</f>
        <v/>
      </c>
      <c r="AE9" s="234" t="str">
        <f aca="false">RESULTADOS!I26</f>
        <v/>
      </c>
      <c r="AF9" s="234" t="str">
        <f aca="false">RESULTADOS!J26</f>
        <v/>
      </c>
      <c r="AG9" s="234" t="str">
        <f aca="false">RESULTADOS!K26</f>
        <v/>
      </c>
      <c r="AH9" s="234" t="str">
        <f aca="false">RESULTADOS!L26</f>
        <v/>
      </c>
      <c r="AI9" s="234" t="str">
        <f aca="false">RESULTADOS!M26</f>
        <v/>
      </c>
      <c r="AJ9" s="234" t="str">
        <f aca="false">RESULTADOS!N26</f>
        <v/>
      </c>
      <c r="AK9" s="234" t="str">
        <f aca="false">RESULTADOS!O26</f>
        <v/>
      </c>
      <c r="AL9" s="234" t="str">
        <f aca="false">RESULTADOS!P26</f>
        <v/>
      </c>
      <c r="AM9" s="234" t="str">
        <f aca="false">RESULTADOS!Q26</f>
        <v/>
      </c>
      <c r="AN9" s="234" t="str">
        <f aca="false">RESULTADOS!R26</f>
        <v/>
      </c>
      <c r="AO9" s="234" t="str">
        <f aca="false">RESULTADOS!S26</f>
        <v/>
      </c>
      <c r="AP9" s="234" t="str">
        <f aca="false">RESULTADOS!T26</f>
        <v/>
      </c>
      <c r="AQ9" s="234" t="str">
        <f aca="false">RESULTADOS!U26</f>
        <v/>
      </c>
      <c r="AR9" s="234" t="str">
        <f aca="false">RESULTADOS!V26</f>
        <v/>
      </c>
      <c r="AS9" s="234" t="str">
        <f aca="false">RESULTADOS!W26</f>
        <v/>
      </c>
      <c r="AT9" s="234" t="str">
        <f aca="false">RESULTADOS!X26</f>
        <v/>
      </c>
      <c r="AU9" s="234" t="str">
        <f aca="false">RESULTADOS!Y26</f>
        <v/>
      </c>
      <c r="AV9" s="234" t="str">
        <f aca="false">RESULTADOS!Z26</f>
        <v/>
      </c>
      <c r="AW9" s="234" t="str">
        <f aca="false">RESULTADOS!AA26</f>
        <v/>
      </c>
      <c r="AX9" s="234" t="str">
        <f aca="false">RESULTADOS!AB26</f>
        <v/>
      </c>
      <c r="AY9" s="234" t="str">
        <f aca="false">RESULTADOS!AC26</f>
        <v/>
      </c>
      <c r="AZ9" s="234" t="str">
        <f aca="false">RESULTADOS!AD26</f>
        <v/>
      </c>
      <c r="BA9" s="234" t="str">
        <f aca="false">RESULTADOS!AE26</f>
        <v/>
      </c>
      <c r="BB9" s="234" t="str">
        <f aca="false">RESULTADOS!AF26</f>
        <v/>
      </c>
      <c r="BC9" s="234" t="str">
        <f aca="false">RESULTADOS!AG26</f>
        <v/>
      </c>
      <c r="BD9" s="234" t="str">
        <f aca="false">RESULTADOS!AH26</f>
        <v/>
      </c>
      <c r="BE9" s="234" t="str">
        <f aca="false">RESULTADOS!AI26</f>
        <v/>
      </c>
      <c r="BF9" s="234" t="str">
        <f aca="false">RESULTADOS!AJ26</f>
        <v/>
      </c>
      <c r="BG9" s="234" t="str">
        <f aca="false">RESULTADOS!AK26</f>
        <v/>
      </c>
      <c r="BH9" s="234" t="str">
        <f aca="false">RESULTADOS!AL26</f>
        <v/>
      </c>
      <c r="BI9" s="234" t="str">
        <f aca="false">RESULTADOS!AM26</f>
        <v/>
      </c>
      <c r="BJ9" s="234" t="str">
        <f aca="false">RESULTADOS!AN26</f>
        <v/>
      </c>
      <c r="BK9" s="234" t="str">
        <f aca="false">RESULTADOS!AO26</f>
        <v/>
      </c>
      <c r="BL9" s="234" t="str">
        <f aca="false">RESULTADOS!AP26</f>
        <v/>
      </c>
      <c r="BM9" s="234" t="str">
        <f aca="false">RESULTADOS!AQ26</f>
        <v/>
      </c>
      <c r="BN9" s="234" t="str">
        <f aca="false">RESULTADOS!AR26</f>
        <v/>
      </c>
      <c r="BO9" s="234" t="str">
        <f aca="false">RESULTADOS!AS26</f>
        <v/>
      </c>
      <c r="BP9" s="234" t="str">
        <f aca="false">RESULTADOS!AT26</f>
        <v/>
      </c>
      <c r="BQ9" s="234" t="str">
        <f aca="false">RESULTADOS!AU26</f>
        <v/>
      </c>
      <c r="BR9" s="234" t="str">
        <f aca="false">RESULTADOS!AV26</f>
        <v/>
      </c>
      <c r="BS9" s="234" t="str">
        <f aca="false">RESULTADOS!AW26</f>
        <v/>
      </c>
      <c r="BT9" s="234" t="str">
        <f aca="false">RESULTADOS!AX26</f>
        <v/>
      </c>
      <c r="BU9" s="234" t="str">
        <f aca="false">RESULTADOS!AY26</f>
        <v/>
      </c>
      <c r="BV9" s="234" t="str">
        <f aca="false">RESULTADOS!AZ26</f>
        <v/>
      </c>
      <c r="BW9" s="234" t="str">
        <f aca="false">RESULTADOS!BA26</f>
        <v/>
      </c>
      <c r="BX9" s="234" t="str">
        <f aca="false">RESULTADOS!BB26</f>
        <v/>
      </c>
      <c r="BY9" s="234" t="str">
        <f aca="false">RESULTADOS!BC26</f>
        <v/>
      </c>
      <c r="BZ9" s="234" t="str">
        <f aca="false">RESULTADOS!BD26</f>
        <v/>
      </c>
      <c r="CA9" s="234" t="str">
        <f aca="false">RESULTADOS!BE26</f>
        <v/>
      </c>
      <c r="CB9" s="234" t="str">
        <f aca="false">RESULTADOS!BF26</f>
        <v/>
      </c>
      <c r="CC9" s="234" t="str">
        <f aca="false">RESULTADOS!BG26</f>
        <v/>
      </c>
      <c r="CD9" s="234" t="str">
        <f aca="false">RESULTADOS!BH26</f>
        <v/>
      </c>
      <c r="CE9" s="234" t="str">
        <f aca="false">RESULTADOS!BI26</f>
        <v/>
      </c>
      <c r="CF9" s="234" t="str">
        <f aca="false">RESULTADOS!BJ26</f>
        <v/>
      </c>
      <c r="CG9" s="234" t="str">
        <f aca="false">RESULTADOS!BK26</f>
        <v/>
      </c>
      <c r="CH9" s="234" t="str">
        <f aca="false">RESULTADOS!BL26</f>
        <v/>
      </c>
      <c r="CI9" s="234" t="str">
        <f aca="false">RESULTADOS!BM26</f>
        <v/>
      </c>
      <c r="CJ9" s="234" t="str">
        <f aca="false">RESULTADOS!BN26</f>
        <v/>
      </c>
      <c r="CK9" s="234" t="str">
        <f aca="false">RESULTADOS!BO26</f>
        <v/>
      </c>
      <c r="CL9" s="234" t="str">
        <f aca="false">RESULTADOS!BP26</f>
        <v/>
      </c>
      <c r="CM9" s="234" t="str">
        <f aca="false">RESULTADOS!BQ26</f>
        <v/>
      </c>
      <c r="CN9" s="234" t="str">
        <f aca="false">RESULTADOS!BR26</f>
        <v/>
      </c>
      <c r="CO9" s="234" t="str">
        <f aca="false">RESULTADOS!BS26</f>
        <v/>
      </c>
      <c r="CP9" s="234" t="str">
        <f aca="false">RESULTADOS!BT26</f>
        <v/>
      </c>
      <c r="CQ9" s="234" t="str">
        <f aca="false">RESULTADOS!BU26</f>
        <v/>
      </c>
      <c r="CR9" s="234" t="str">
        <f aca="false">RESULTADOS!BV26</f>
        <v/>
      </c>
      <c r="CS9" s="234" t="str">
        <f aca="false">RESULTADOS!BW26</f>
        <v/>
      </c>
      <c r="CT9" s="234" t="str">
        <f aca="false">RESULTADOS!BX26</f>
        <v/>
      </c>
      <c r="CU9" s="234" t="str">
        <f aca="false">RESULTADOS!BY26</f>
        <v/>
      </c>
      <c r="CV9" s="234" t="str">
        <f aca="false">RESULTADOS!BZ26</f>
        <v/>
      </c>
      <c r="CW9" s="234" t="str">
        <f aca="false">RESULTADOS!CA26</f>
        <v/>
      </c>
      <c r="CX9" s="234" t="str">
        <f aca="false">RESULTADOS!CB26</f>
        <v/>
      </c>
      <c r="CY9" s="234" t="str">
        <f aca="false">RESULTADOS!CC26</f>
        <v/>
      </c>
      <c r="CZ9" s="234" t="str">
        <f aca="false">RESULTADOS!CD26</f>
        <v/>
      </c>
      <c r="DA9" s="234" t="str">
        <f aca="false">RESULTADOS!CE26</f>
        <v/>
      </c>
      <c r="DB9" s="234" t="str">
        <f aca="false">RESULTADOS!CF26</f>
        <v/>
      </c>
      <c r="DC9" s="234" t="str">
        <f aca="false">RESULTADOS!CG26</f>
        <v/>
      </c>
      <c r="DD9" s="234" t="str">
        <f aca="false">RESULTADOS!CH26</f>
        <v/>
      </c>
      <c r="DE9" s="234" t="str">
        <f aca="false">RESULTADOS!CI26</f>
        <v/>
      </c>
      <c r="DF9" s="234" t="str">
        <f aca="false">RESULTADOS!CJ26</f>
        <v/>
      </c>
      <c r="DG9" s="234" t="str">
        <f aca="false">RESULTADOS!CK26</f>
        <v/>
      </c>
      <c r="DH9" s="234" t="str">
        <f aca="false">RESULTADOS!CL26</f>
        <v/>
      </c>
      <c r="DI9" s="234" t="str">
        <f aca="false">RESULTADOS!CM26</f>
        <v/>
      </c>
      <c r="DJ9" s="234" t="str">
        <f aca="false">RESULTADOS!CN26</f>
        <v/>
      </c>
      <c r="DK9" s="234" t="str">
        <f aca="false">RESULTADOS!CO26</f>
        <v/>
      </c>
      <c r="DL9" s="234" t="str">
        <f aca="false">RESULTADOS!CP26</f>
        <v/>
      </c>
      <c r="DM9" s="234" t="str">
        <f aca="false">RESULTADOS!CQ26</f>
        <v/>
      </c>
      <c r="DN9" s="234" t="str">
        <f aca="false">RESULTADOS!CR26</f>
        <v/>
      </c>
      <c r="DO9" s="238" t="str">
        <f aca="false">RESULTADOS!B42</f>
        <v/>
      </c>
      <c r="DP9" s="238" t="str">
        <f aca="false">RESULTADOS!C42</f>
        <v/>
      </c>
      <c r="DQ9" s="238" t="str">
        <f aca="false">IF(DO9&lt;&gt;"","Documento no web","")</f>
        <v/>
      </c>
      <c r="DR9" s="238" t="str">
        <f aca="false" t="array" ref="DR9:DR9">IFERROR(INDEX('03.Muestra'!$E$8:$E$17,SMALL(IF("Documento no web"='03.Muestra'!$D$8:$D$17,ROW('03.Muestra'!$E$8:$E$17)-MIN(ROW('03.Muestra'!$D$8:$D$17))+1,""),ROW()-2)),"")</f>
        <v/>
      </c>
      <c r="DS9" s="238" t="str">
        <f aca="false">RESULTADOS!D42</f>
        <v/>
      </c>
      <c r="DT9" s="238" t="str">
        <f aca="false" t="array" ref="DT9:DT9">IFERROR(INDEX('03.Muestra'!$G$8:$G$17,SMALL(IF("Documento no web"='03.Muestra'!$D$8:$D$17,ROW('03.Muestra'!$G$8:$G$17)-MIN(ROW('03.Muestra'!$D$8:$D$17))+1,""),ROW()-2)),"")</f>
        <v/>
      </c>
      <c r="DU9" s="239" t="str">
        <f aca="false" t="array" ref="DU9:DU9">IFERROR(INDEX('03.Muestra'!$H$8:$H$17,SMALL(IF("Documento no web"='03.Muestra'!$D$8:$D$17,ROW('03.Muestra'!$H$8:$H$17)-MIN(ROW('03.Muestra'!$D$8:$D$17))+1,""),ROW()-2)),"")</f>
        <v/>
      </c>
      <c r="DV9" s="234" t="str">
        <f aca="false">RESULTADOS!E42</f>
        <v/>
      </c>
      <c r="DW9" s="234" t="str">
        <f aca="false">RESULTADOS!F42</f>
        <v/>
      </c>
      <c r="DX9" s="234" t="str">
        <f aca="false">RESULTADOS!G42</f>
        <v/>
      </c>
      <c r="DY9" s="234" t="str">
        <f aca="false">RESULTADOS!H42</f>
        <v/>
      </c>
      <c r="DZ9" s="234" t="str">
        <f aca="false">RESULTADOS!I42</f>
        <v/>
      </c>
      <c r="EA9" s="234" t="str">
        <f aca="false">RESULTADOS!J42</f>
        <v/>
      </c>
      <c r="EB9" s="234" t="str">
        <f aca="false">RESULTADOS!K42</f>
        <v/>
      </c>
      <c r="EC9" s="234" t="str">
        <f aca="false">RESULTADOS!L42</f>
        <v/>
      </c>
      <c r="ED9" s="234" t="str">
        <f aca="false">RESULTADOS!M42</f>
        <v/>
      </c>
      <c r="EE9" s="234" t="str">
        <f aca="false">RESULTADOS!N42</f>
        <v/>
      </c>
      <c r="EF9" s="234" t="str">
        <f aca="false">RESULTADOS!O42</f>
        <v/>
      </c>
      <c r="EG9" s="234" t="str">
        <f aca="false">RESULTADOS!P42</f>
        <v/>
      </c>
      <c r="EH9" s="234" t="str">
        <f aca="false">RESULTADOS!Q42</f>
        <v/>
      </c>
      <c r="EI9" s="234" t="str">
        <f aca="false">RESULTADOS!R42</f>
        <v/>
      </c>
      <c r="EJ9" s="234" t="str">
        <f aca="false">RESULTADOS!S42</f>
        <v/>
      </c>
      <c r="EK9" s="234" t="str">
        <f aca="false">RESULTADOS!T42</f>
        <v/>
      </c>
      <c r="EL9" s="234" t="str">
        <f aca="false">RESULTADOS!U42</f>
        <v/>
      </c>
      <c r="EM9" s="234" t="str">
        <f aca="false">RESULTADOS!V42</f>
        <v/>
      </c>
      <c r="EN9" s="234" t="str">
        <f aca="false">RESULTADOS!W42</f>
        <v/>
      </c>
      <c r="EO9" s="234" t="str">
        <f aca="false">RESULTADOS!X42</f>
        <v/>
      </c>
      <c r="EP9" s="234" t="str">
        <f aca="false">RESULTADOS!Y42</f>
        <v/>
      </c>
      <c r="EQ9" s="234" t="str">
        <f aca="false">RESULTADOS!Z42</f>
        <v/>
      </c>
      <c r="ER9" s="234" t="str">
        <f aca="false">RESULTADOS!AA42</f>
        <v/>
      </c>
      <c r="ES9" s="234" t="str">
        <f aca="false">RESULTADOS!AB42</f>
        <v/>
      </c>
      <c r="ET9" s="234" t="str">
        <f aca="false">RESULTADOS!AC42</f>
        <v/>
      </c>
      <c r="EU9" s="234" t="str">
        <f aca="false">RESULTADOS!AD42</f>
        <v/>
      </c>
      <c r="EV9" s="234" t="str">
        <f aca="false">RESULTADOS!AE42</f>
        <v/>
      </c>
      <c r="EW9" s="234" t="str">
        <f aca="false">RESULTADOS!AF42</f>
        <v/>
      </c>
      <c r="EX9" s="234" t="str">
        <f aca="false">RESULTADOS!AG42</f>
        <v/>
      </c>
      <c r="EY9" s="234" t="str">
        <f aca="false">RESULTADOS!AH42</f>
        <v/>
      </c>
      <c r="EZ9" s="234" t="str">
        <f aca="false">RESULTADOS!AI42</f>
        <v/>
      </c>
      <c r="FA9" s="234" t="str">
        <f aca="false">RESULTADOS!AJ42</f>
        <v/>
      </c>
      <c r="FB9" s="234" t="str">
        <f aca="false">RESULTADOS!AK42</f>
        <v/>
      </c>
      <c r="FC9" s="234" t="str">
        <f aca="false">RESULTADOS!AL42</f>
        <v/>
      </c>
      <c r="FD9" s="234" t="str">
        <f aca="false">RESULTADOS!AM42</f>
        <v/>
      </c>
      <c r="FE9" s="234" t="str">
        <f aca="false">RESULTADOS!AN42</f>
        <v/>
      </c>
      <c r="FF9" s="234" t="str">
        <f aca="false">RESULTADOS!AO42</f>
        <v/>
      </c>
      <c r="FG9" s="234" t="str">
        <f aca="false">RESULTADOS!AP42</f>
        <v/>
      </c>
      <c r="FH9" s="234" t="str">
        <f aca="false">RESULTADOS!AQ42</f>
        <v/>
      </c>
      <c r="FI9" s="234" t="str">
        <f aca="false">RESULTADOS!AR42</f>
        <v/>
      </c>
      <c r="FJ9" s="234" t="str">
        <f aca="false">RESULTADOS!AS42</f>
        <v/>
      </c>
      <c r="FK9" s="234" t="str">
        <f aca="false">RESULTADOS!AT42</f>
        <v/>
      </c>
      <c r="FL9" s="234" t="str">
        <f aca="false">RESULTADOS!AU42</f>
        <v/>
      </c>
      <c r="FM9" s="234" t="str">
        <f aca="false">RESULTADOS!AV42</f>
        <v/>
      </c>
      <c r="FN9" s="234" t="str">
        <f aca="false">RESULTADOS!AW42</f>
        <v/>
      </c>
    </row>
    <row r="10" customFormat="false" ht="12.75" hidden="false" customHeight="true" outlineLevel="0" collapsed="false">
      <c r="C10" s="231" t="s">
        <v>22</v>
      </c>
      <c r="D10" s="235" t="str">
        <f aca="false">'01.Definición de ámbito'!C15</f>
        <v>Instituto del Pelo</v>
      </c>
      <c r="E10" s="231" t="s">
        <v>54</v>
      </c>
      <c r="F10" s="235" t="str">
        <f aca="false">'02.Tecnologías'!F12</f>
        <v>No</v>
      </c>
      <c r="G10" s="235" t="n">
        <f aca="false">'02.Tecnologías'!K20</f>
        <v>0</v>
      </c>
      <c r="H10" s="235" t="n">
        <f aca="false">'02.Tecnologías'!L20</f>
        <v>0</v>
      </c>
      <c r="I10" s="236"/>
      <c r="J10" s="236"/>
      <c r="K10" s="231" t="s">
        <v>502</v>
      </c>
      <c r="L10" s="231"/>
      <c r="M10" s="231"/>
      <c r="T10" s="238" t="str">
        <f aca="false">RESULTADOS!B27</f>
        <v/>
      </c>
      <c r="U10" s="238" t="str">
        <f aca="false">RESULTADOS!C27</f>
        <v/>
      </c>
      <c r="V10" s="238" t="str">
        <f aca="false">IF(T10&lt;&gt;"","Página web","")</f>
        <v/>
      </c>
      <c r="W10" s="238" t="str">
        <v/>
      </c>
      <c r="X10" s="238" t="str">
        <f aca="false">RESULTADOS!D27</f>
        <v/>
      </c>
      <c r="Y10" s="238" t="str">
        <v/>
      </c>
      <c r="Z10" s="239" t="str">
        <v/>
      </c>
      <c r="AA10" s="234" t="str">
        <f aca="false">RESULTADOS!E27</f>
        <v/>
      </c>
      <c r="AB10" s="234" t="str">
        <f aca="false">RESULTADOS!F27</f>
        <v/>
      </c>
      <c r="AC10" s="234" t="str">
        <f aca="false">RESULTADOS!G27</f>
        <v/>
      </c>
      <c r="AD10" s="234" t="str">
        <f aca="false">RESULTADOS!H27</f>
        <v/>
      </c>
      <c r="AE10" s="234" t="str">
        <f aca="false">RESULTADOS!I27</f>
        <v/>
      </c>
      <c r="AF10" s="234" t="str">
        <f aca="false">RESULTADOS!J27</f>
        <v/>
      </c>
      <c r="AG10" s="234" t="str">
        <f aca="false">RESULTADOS!K27</f>
        <v/>
      </c>
      <c r="AH10" s="234" t="str">
        <f aca="false">RESULTADOS!L27</f>
        <v/>
      </c>
      <c r="AI10" s="234" t="str">
        <f aca="false">RESULTADOS!M27</f>
        <v/>
      </c>
      <c r="AJ10" s="234" t="str">
        <f aca="false">RESULTADOS!N27</f>
        <v/>
      </c>
      <c r="AK10" s="234" t="str">
        <f aca="false">RESULTADOS!O27</f>
        <v/>
      </c>
      <c r="AL10" s="234" t="str">
        <f aca="false">RESULTADOS!P27</f>
        <v/>
      </c>
      <c r="AM10" s="234" t="str">
        <f aca="false">RESULTADOS!Q27</f>
        <v/>
      </c>
      <c r="AN10" s="234" t="str">
        <f aca="false">RESULTADOS!R27</f>
        <v/>
      </c>
      <c r="AO10" s="234" t="str">
        <f aca="false">RESULTADOS!S27</f>
        <v/>
      </c>
      <c r="AP10" s="234" t="str">
        <f aca="false">RESULTADOS!T27</f>
        <v/>
      </c>
      <c r="AQ10" s="234" t="str">
        <f aca="false">RESULTADOS!U27</f>
        <v/>
      </c>
      <c r="AR10" s="234" t="str">
        <f aca="false">RESULTADOS!V27</f>
        <v/>
      </c>
      <c r="AS10" s="234" t="str">
        <f aca="false">RESULTADOS!W27</f>
        <v/>
      </c>
      <c r="AT10" s="234" t="str">
        <f aca="false">RESULTADOS!X27</f>
        <v/>
      </c>
      <c r="AU10" s="234" t="str">
        <f aca="false">RESULTADOS!Y27</f>
        <v/>
      </c>
      <c r="AV10" s="234" t="str">
        <f aca="false">RESULTADOS!Z27</f>
        <v/>
      </c>
      <c r="AW10" s="234" t="str">
        <f aca="false">RESULTADOS!AA27</f>
        <v/>
      </c>
      <c r="AX10" s="234" t="str">
        <f aca="false">RESULTADOS!AB27</f>
        <v/>
      </c>
      <c r="AY10" s="234" t="str">
        <f aca="false">RESULTADOS!AC27</f>
        <v/>
      </c>
      <c r="AZ10" s="234" t="str">
        <f aca="false">RESULTADOS!AD27</f>
        <v/>
      </c>
      <c r="BA10" s="234" t="str">
        <f aca="false">RESULTADOS!AE27</f>
        <v/>
      </c>
      <c r="BB10" s="234" t="str">
        <f aca="false">RESULTADOS!AF27</f>
        <v/>
      </c>
      <c r="BC10" s="234" t="str">
        <f aca="false">RESULTADOS!AG27</f>
        <v/>
      </c>
      <c r="BD10" s="234" t="str">
        <f aca="false">RESULTADOS!AH27</f>
        <v/>
      </c>
      <c r="BE10" s="234" t="str">
        <f aca="false">RESULTADOS!AI27</f>
        <v/>
      </c>
      <c r="BF10" s="234" t="str">
        <f aca="false">RESULTADOS!AJ27</f>
        <v/>
      </c>
      <c r="BG10" s="234" t="str">
        <f aca="false">RESULTADOS!AK27</f>
        <v/>
      </c>
      <c r="BH10" s="234" t="str">
        <f aca="false">RESULTADOS!AL27</f>
        <v/>
      </c>
      <c r="BI10" s="234" t="str">
        <f aca="false">RESULTADOS!AM27</f>
        <v/>
      </c>
      <c r="BJ10" s="234" t="str">
        <f aca="false">RESULTADOS!AN27</f>
        <v/>
      </c>
      <c r="BK10" s="234" t="str">
        <f aca="false">RESULTADOS!AO27</f>
        <v/>
      </c>
      <c r="BL10" s="234" t="str">
        <f aca="false">RESULTADOS!AP27</f>
        <v/>
      </c>
      <c r="BM10" s="234" t="str">
        <f aca="false">RESULTADOS!AQ27</f>
        <v/>
      </c>
      <c r="BN10" s="234" t="str">
        <f aca="false">RESULTADOS!AR27</f>
        <v/>
      </c>
      <c r="BO10" s="234" t="str">
        <f aca="false">RESULTADOS!AS27</f>
        <v/>
      </c>
      <c r="BP10" s="234" t="str">
        <f aca="false">RESULTADOS!AT27</f>
        <v/>
      </c>
      <c r="BQ10" s="234" t="str">
        <f aca="false">RESULTADOS!AU27</f>
        <v/>
      </c>
      <c r="BR10" s="234" t="str">
        <f aca="false">RESULTADOS!AV27</f>
        <v/>
      </c>
      <c r="BS10" s="234" t="str">
        <f aca="false">RESULTADOS!AW27</f>
        <v/>
      </c>
      <c r="BT10" s="234" t="str">
        <f aca="false">RESULTADOS!AX27</f>
        <v/>
      </c>
      <c r="BU10" s="234" t="str">
        <f aca="false">RESULTADOS!AY27</f>
        <v/>
      </c>
      <c r="BV10" s="234" t="str">
        <f aca="false">RESULTADOS!AZ27</f>
        <v/>
      </c>
      <c r="BW10" s="234" t="str">
        <f aca="false">RESULTADOS!BA27</f>
        <v/>
      </c>
      <c r="BX10" s="234" t="str">
        <f aca="false">RESULTADOS!BB27</f>
        <v/>
      </c>
      <c r="BY10" s="234" t="str">
        <f aca="false">RESULTADOS!BC27</f>
        <v/>
      </c>
      <c r="BZ10" s="234" t="str">
        <f aca="false">RESULTADOS!BD27</f>
        <v/>
      </c>
      <c r="CA10" s="234" t="str">
        <f aca="false">RESULTADOS!BE27</f>
        <v/>
      </c>
      <c r="CB10" s="234" t="str">
        <f aca="false">RESULTADOS!BF27</f>
        <v/>
      </c>
      <c r="CC10" s="234" t="str">
        <f aca="false">RESULTADOS!BG27</f>
        <v/>
      </c>
      <c r="CD10" s="234" t="str">
        <f aca="false">RESULTADOS!BH27</f>
        <v/>
      </c>
      <c r="CE10" s="234" t="str">
        <f aca="false">RESULTADOS!BI27</f>
        <v/>
      </c>
      <c r="CF10" s="234" t="str">
        <f aca="false">RESULTADOS!BJ27</f>
        <v/>
      </c>
      <c r="CG10" s="234" t="str">
        <f aca="false">RESULTADOS!BK27</f>
        <v/>
      </c>
      <c r="CH10" s="234" t="str">
        <f aca="false">RESULTADOS!BL27</f>
        <v/>
      </c>
      <c r="CI10" s="234" t="str">
        <f aca="false">RESULTADOS!BM27</f>
        <v/>
      </c>
      <c r="CJ10" s="234" t="str">
        <f aca="false">RESULTADOS!BN27</f>
        <v/>
      </c>
      <c r="CK10" s="234" t="str">
        <f aca="false">RESULTADOS!BO27</f>
        <v/>
      </c>
      <c r="CL10" s="234" t="str">
        <f aca="false">RESULTADOS!BP27</f>
        <v/>
      </c>
      <c r="CM10" s="234" t="str">
        <f aca="false">RESULTADOS!BQ27</f>
        <v/>
      </c>
      <c r="CN10" s="234" t="str">
        <f aca="false">RESULTADOS!BR27</f>
        <v/>
      </c>
      <c r="CO10" s="234" t="str">
        <f aca="false">RESULTADOS!BS27</f>
        <v/>
      </c>
      <c r="CP10" s="234" t="str">
        <f aca="false">RESULTADOS!BT27</f>
        <v/>
      </c>
      <c r="CQ10" s="234" t="str">
        <f aca="false">RESULTADOS!BU27</f>
        <v/>
      </c>
      <c r="CR10" s="234" t="str">
        <f aca="false">RESULTADOS!BV27</f>
        <v/>
      </c>
      <c r="CS10" s="234" t="str">
        <f aca="false">RESULTADOS!BW27</f>
        <v/>
      </c>
      <c r="CT10" s="234" t="str">
        <f aca="false">RESULTADOS!BX27</f>
        <v/>
      </c>
      <c r="CU10" s="234" t="str">
        <f aca="false">RESULTADOS!BY27</f>
        <v/>
      </c>
      <c r="CV10" s="234" t="str">
        <f aca="false">RESULTADOS!BZ27</f>
        <v/>
      </c>
      <c r="CW10" s="234" t="str">
        <f aca="false">RESULTADOS!CA27</f>
        <v/>
      </c>
      <c r="CX10" s="234" t="str">
        <f aca="false">RESULTADOS!CB27</f>
        <v/>
      </c>
      <c r="CY10" s="234" t="str">
        <f aca="false">RESULTADOS!CC27</f>
        <v/>
      </c>
      <c r="CZ10" s="234" t="str">
        <f aca="false">RESULTADOS!CD27</f>
        <v/>
      </c>
      <c r="DA10" s="234" t="str">
        <f aca="false">RESULTADOS!CE27</f>
        <v/>
      </c>
      <c r="DB10" s="234" t="str">
        <f aca="false">RESULTADOS!CF27</f>
        <v/>
      </c>
      <c r="DC10" s="234" t="str">
        <f aca="false">RESULTADOS!CG27</f>
        <v/>
      </c>
      <c r="DD10" s="234" t="str">
        <f aca="false">RESULTADOS!CH27</f>
        <v/>
      </c>
      <c r="DE10" s="234" t="str">
        <f aca="false">RESULTADOS!CI27</f>
        <v/>
      </c>
      <c r="DF10" s="234" t="str">
        <f aca="false">RESULTADOS!CJ27</f>
        <v/>
      </c>
      <c r="DG10" s="234" t="str">
        <f aca="false">RESULTADOS!CK27</f>
        <v/>
      </c>
      <c r="DH10" s="234" t="str">
        <f aca="false">RESULTADOS!CL27</f>
        <v/>
      </c>
      <c r="DI10" s="234" t="str">
        <f aca="false">RESULTADOS!CM27</f>
        <v/>
      </c>
      <c r="DJ10" s="234" t="str">
        <f aca="false">RESULTADOS!CN27</f>
        <v/>
      </c>
      <c r="DK10" s="234" t="str">
        <f aca="false">RESULTADOS!CO27</f>
        <v/>
      </c>
      <c r="DL10" s="234" t="str">
        <f aca="false">RESULTADOS!CP27</f>
        <v/>
      </c>
      <c r="DM10" s="234" t="str">
        <f aca="false">RESULTADOS!CQ27</f>
        <v/>
      </c>
      <c r="DN10" s="234" t="str">
        <f aca="false">RESULTADOS!CR27</f>
        <v/>
      </c>
      <c r="DO10" s="238" t="str">
        <f aca="false">RESULTADOS!B43</f>
        <v/>
      </c>
      <c r="DP10" s="238" t="str">
        <f aca="false">RESULTADOS!C43</f>
        <v/>
      </c>
      <c r="DQ10" s="238" t="str">
        <f aca="false">IF(DO10&lt;&gt;"","Documento no web","")</f>
        <v/>
      </c>
      <c r="DR10" s="238" t="str">
        <f aca="false" t="array" ref="DR10:DR10">IFERROR(INDEX('03.Muestra'!$E$8:$E$17,SMALL(IF("Documento no web"='03.Muestra'!$D$8:$D$17,ROW('03.Muestra'!$E$8:$E$17)-MIN(ROW('03.Muestra'!$D$8:$D$17))+1,""),ROW()-2)),"")</f>
        <v/>
      </c>
      <c r="DS10" s="238" t="str">
        <f aca="false">RESULTADOS!D43</f>
        <v/>
      </c>
      <c r="DT10" s="238" t="str">
        <f aca="false" t="array" ref="DT10:DT10">IFERROR(INDEX('03.Muestra'!$G$8:$G$17,SMALL(IF("Documento no web"='03.Muestra'!$D$8:$D$17,ROW('03.Muestra'!$G$8:$G$17)-MIN(ROW('03.Muestra'!$D$8:$D$17))+1,""),ROW()-2)),"")</f>
        <v/>
      </c>
      <c r="DU10" s="239" t="str">
        <f aca="false" t="array" ref="DU10:DU10">IFERROR(INDEX('03.Muestra'!$H$8:$H$17,SMALL(IF("Documento no web"='03.Muestra'!$D$8:$D$17,ROW('03.Muestra'!$H$8:$H$17)-MIN(ROW('03.Muestra'!$D$8:$D$17))+1,""),ROW()-2)),"")</f>
        <v/>
      </c>
      <c r="DV10" s="234" t="str">
        <f aca="false">RESULTADOS!E43</f>
        <v/>
      </c>
      <c r="DW10" s="234" t="str">
        <f aca="false">RESULTADOS!F43</f>
        <v/>
      </c>
      <c r="DX10" s="234" t="str">
        <f aca="false">RESULTADOS!G43</f>
        <v/>
      </c>
      <c r="DY10" s="234" t="str">
        <f aca="false">RESULTADOS!H43</f>
        <v/>
      </c>
      <c r="DZ10" s="234" t="str">
        <f aca="false">RESULTADOS!I43</f>
        <v/>
      </c>
      <c r="EA10" s="234" t="str">
        <f aca="false">RESULTADOS!J43</f>
        <v/>
      </c>
      <c r="EB10" s="234" t="str">
        <f aca="false">RESULTADOS!K43</f>
        <v/>
      </c>
      <c r="EC10" s="234" t="str">
        <f aca="false">RESULTADOS!L43</f>
        <v/>
      </c>
      <c r="ED10" s="234" t="str">
        <f aca="false">RESULTADOS!M43</f>
        <v/>
      </c>
      <c r="EE10" s="234" t="str">
        <f aca="false">RESULTADOS!N43</f>
        <v/>
      </c>
      <c r="EF10" s="234" t="str">
        <f aca="false">RESULTADOS!O43</f>
        <v/>
      </c>
      <c r="EG10" s="234" t="str">
        <f aca="false">RESULTADOS!P43</f>
        <v/>
      </c>
      <c r="EH10" s="234" t="str">
        <f aca="false">RESULTADOS!Q43</f>
        <v/>
      </c>
      <c r="EI10" s="234" t="str">
        <f aca="false">RESULTADOS!R43</f>
        <v/>
      </c>
      <c r="EJ10" s="234" t="str">
        <f aca="false">RESULTADOS!S43</f>
        <v/>
      </c>
      <c r="EK10" s="234" t="str">
        <f aca="false">RESULTADOS!T43</f>
        <v/>
      </c>
      <c r="EL10" s="234" t="str">
        <f aca="false">RESULTADOS!U43</f>
        <v/>
      </c>
      <c r="EM10" s="234" t="str">
        <f aca="false">RESULTADOS!V43</f>
        <v/>
      </c>
      <c r="EN10" s="234" t="str">
        <f aca="false">RESULTADOS!W43</f>
        <v/>
      </c>
      <c r="EO10" s="234" t="str">
        <f aca="false">RESULTADOS!X43</f>
        <v/>
      </c>
      <c r="EP10" s="234" t="str">
        <f aca="false">RESULTADOS!Y43</f>
        <v/>
      </c>
      <c r="EQ10" s="234" t="str">
        <f aca="false">RESULTADOS!Z43</f>
        <v/>
      </c>
      <c r="ER10" s="234" t="str">
        <f aca="false">RESULTADOS!AA43</f>
        <v/>
      </c>
      <c r="ES10" s="234" t="str">
        <f aca="false">RESULTADOS!AB43</f>
        <v/>
      </c>
      <c r="ET10" s="234" t="str">
        <f aca="false">RESULTADOS!AC43</f>
        <v/>
      </c>
      <c r="EU10" s="234" t="str">
        <f aca="false">RESULTADOS!AD43</f>
        <v/>
      </c>
      <c r="EV10" s="234" t="str">
        <f aca="false">RESULTADOS!AE43</f>
        <v/>
      </c>
      <c r="EW10" s="234" t="str">
        <f aca="false">RESULTADOS!AF43</f>
        <v/>
      </c>
      <c r="EX10" s="234" t="str">
        <f aca="false">RESULTADOS!AG43</f>
        <v/>
      </c>
      <c r="EY10" s="234" t="str">
        <f aca="false">RESULTADOS!AH43</f>
        <v/>
      </c>
      <c r="EZ10" s="234" t="str">
        <f aca="false">RESULTADOS!AI43</f>
        <v/>
      </c>
      <c r="FA10" s="234" t="str">
        <f aca="false">RESULTADOS!AJ43</f>
        <v/>
      </c>
      <c r="FB10" s="234" t="str">
        <f aca="false">RESULTADOS!AK43</f>
        <v/>
      </c>
      <c r="FC10" s="234" t="str">
        <f aca="false">RESULTADOS!AL43</f>
        <v/>
      </c>
      <c r="FD10" s="234" t="str">
        <f aca="false">RESULTADOS!AM43</f>
        <v/>
      </c>
      <c r="FE10" s="234" t="str">
        <f aca="false">RESULTADOS!AN43</f>
        <v/>
      </c>
      <c r="FF10" s="234" t="str">
        <f aca="false">RESULTADOS!AO43</f>
        <v/>
      </c>
      <c r="FG10" s="234" t="str">
        <f aca="false">RESULTADOS!AP43</f>
        <v/>
      </c>
      <c r="FH10" s="234" t="str">
        <f aca="false">RESULTADOS!AQ43</f>
        <v/>
      </c>
      <c r="FI10" s="234" t="str">
        <f aca="false">RESULTADOS!AR43</f>
        <v/>
      </c>
      <c r="FJ10" s="234" t="str">
        <f aca="false">RESULTADOS!AS43</f>
        <v/>
      </c>
      <c r="FK10" s="234" t="str">
        <f aca="false">RESULTADOS!AT43</f>
        <v/>
      </c>
      <c r="FL10" s="234" t="str">
        <f aca="false">RESULTADOS!AU43</f>
        <v/>
      </c>
      <c r="FM10" s="234" t="str">
        <f aca="false">RESULTADOS!AV43</f>
        <v/>
      </c>
      <c r="FN10" s="234" t="str">
        <f aca="false">RESULTADOS!AW43</f>
        <v/>
      </c>
    </row>
    <row r="11" customFormat="false" ht="12.75" hidden="false" customHeight="true" outlineLevel="0" collapsed="false">
      <c r="C11" s="231" t="s">
        <v>24</v>
      </c>
      <c r="D11" s="235" t="str">
        <f aca="false">'01.Definición de ámbito'!C17</f>
        <v>https://institutodelpelo.com/</v>
      </c>
      <c r="E11" s="231" t="s">
        <v>59</v>
      </c>
      <c r="F11" s="235" t="str">
        <f aca="false">'02.Tecnologías'!F13</f>
        <v>No</v>
      </c>
      <c r="G11" s="235" t="n">
        <f aca="false">'02.Tecnologías'!K21</f>
        <v>0</v>
      </c>
      <c r="H11" s="235" t="n">
        <f aca="false">'02.Tecnologías'!L21</f>
        <v>0</v>
      </c>
      <c r="I11" s="236"/>
      <c r="J11" s="236"/>
      <c r="K11" s="231" t="s">
        <v>275</v>
      </c>
      <c r="L11" s="231"/>
      <c r="M11" s="231"/>
      <c r="N11" s="231"/>
      <c r="O11" s="231"/>
      <c r="P11" s="231"/>
      <c r="T11" s="238" t="str">
        <f aca="false">RESULTADOS!B28</f>
        <v/>
      </c>
      <c r="U11" s="238" t="str">
        <f aca="false">RESULTADOS!C28</f>
        <v/>
      </c>
      <c r="V11" s="238" t="str">
        <f aca="false">IF(T11&lt;&gt;"","Página web","")</f>
        <v/>
      </c>
      <c r="W11" s="238" t="str">
        <v/>
      </c>
      <c r="X11" s="238" t="str">
        <f aca="false">RESULTADOS!D28</f>
        <v/>
      </c>
      <c r="Y11" s="238" t="str">
        <v/>
      </c>
      <c r="Z11" s="239" t="str">
        <v/>
      </c>
      <c r="AA11" s="234" t="str">
        <f aca="false">RESULTADOS!E28</f>
        <v/>
      </c>
      <c r="AB11" s="234" t="str">
        <f aca="false">RESULTADOS!F28</f>
        <v/>
      </c>
      <c r="AC11" s="234" t="str">
        <f aca="false">RESULTADOS!G28</f>
        <v/>
      </c>
      <c r="AD11" s="234" t="str">
        <f aca="false">RESULTADOS!H28</f>
        <v/>
      </c>
      <c r="AE11" s="234" t="str">
        <f aca="false">RESULTADOS!I28</f>
        <v/>
      </c>
      <c r="AF11" s="234" t="str">
        <f aca="false">RESULTADOS!J28</f>
        <v/>
      </c>
      <c r="AG11" s="234" t="str">
        <f aca="false">RESULTADOS!K28</f>
        <v/>
      </c>
      <c r="AH11" s="234" t="str">
        <f aca="false">RESULTADOS!L28</f>
        <v/>
      </c>
      <c r="AI11" s="234" t="str">
        <f aca="false">RESULTADOS!M28</f>
        <v/>
      </c>
      <c r="AJ11" s="234" t="str">
        <f aca="false">RESULTADOS!N28</f>
        <v/>
      </c>
      <c r="AK11" s="234" t="str">
        <f aca="false">RESULTADOS!O28</f>
        <v/>
      </c>
      <c r="AL11" s="234" t="str">
        <f aca="false">RESULTADOS!P28</f>
        <v/>
      </c>
      <c r="AM11" s="234" t="str">
        <f aca="false">RESULTADOS!Q28</f>
        <v/>
      </c>
      <c r="AN11" s="234" t="str">
        <f aca="false">RESULTADOS!R28</f>
        <v/>
      </c>
      <c r="AO11" s="234" t="str">
        <f aca="false">RESULTADOS!S28</f>
        <v/>
      </c>
      <c r="AP11" s="234" t="str">
        <f aca="false">RESULTADOS!T28</f>
        <v/>
      </c>
      <c r="AQ11" s="234" t="str">
        <f aca="false">RESULTADOS!U28</f>
        <v/>
      </c>
      <c r="AR11" s="234" t="str">
        <f aca="false">RESULTADOS!V28</f>
        <v/>
      </c>
      <c r="AS11" s="234" t="str">
        <f aca="false">RESULTADOS!W28</f>
        <v/>
      </c>
      <c r="AT11" s="234" t="str">
        <f aca="false">RESULTADOS!X28</f>
        <v/>
      </c>
      <c r="AU11" s="234" t="str">
        <f aca="false">RESULTADOS!Y28</f>
        <v/>
      </c>
      <c r="AV11" s="234" t="str">
        <f aca="false">RESULTADOS!Z28</f>
        <v/>
      </c>
      <c r="AW11" s="234" t="str">
        <f aca="false">RESULTADOS!AA28</f>
        <v/>
      </c>
      <c r="AX11" s="234" t="str">
        <f aca="false">RESULTADOS!AB28</f>
        <v/>
      </c>
      <c r="AY11" s="234" t="str">
        <f aca="false">RESULTADOS!AC28</f>
        <v/>
      </c>
      <c r="AZ11" s="234" t="str">
        <f aca="false">RESULTADOS!AD28</f>
        <v/>
      </c>
      <c r="BA11" s="234" t="str">
        <f aca="false">RESULTADOS!AE28</f>
        <v/>
      </c>
      <c r="BB11" s="234" t="str">
        <f aca="false">RESULTADOS!AF28</f>
        <v/>
      </c>
      <c r="BC11" s="234" t="str">
        <f aca="false">RESULTADOS!AG28</f>
        <v/>
      </c>
      <c r="BD11" s="234" t="str">
        <f aca="false">RESULTADOS!AH28</f>
        <v/>
      </c>
      <c r="BE11" s="234" t="str">
        <f aca="false">RESULTADOS!AI28</f>
        <v/>
      </c>
      <c r="BF11" s="234" t="str">
        <f aca="false">RESULTADOS!AJ28</f>
        <v/>
      </c>
      <c r="BG11" s="234" t="str">
        <f aca="false">RESULTADOS!AK28</f>
        <v/>
      </c>
      <c r="BH11" s="234" t="str">
        <f aca="false">RESULTADOS!AL28</f>
        <v/>
      </c>
      <c r="BI11" s="234" t="str">
        <f aca="false">RESULTADOS!AM28</f>
        <v/>
      </c>
      <c r="BJ11" s="234" t="str">
        <f aca="false">RESULTADOS!AN28</f>
        <v/>
      </c>
      <c r="BK11" s="234" t="str">
        <f aca="false">RESULTADOS!AO28</f>
        <v/>
      </c>
      <c r="BL11" s="234" t="str">
        <f aca="false">RESULTADOS!AP28</f>
        <v/>
      </c>
      <c r="BM11" s="234" t="str">
        <f aca="false">RESULTADOS!AQ28</f>
        <v/>
      </c>
      <c r="BN11" s="234" t="str">
        <f aca="false">RESULTADOS!AR28</f>
        <v/>
      </c>
      <c r="BO11" s="234" t="str">
        <f aca="false">RESULTADOS!AS28</f>
        <v/>
      </c>
      <c r="BP11" s="234" t="str">
        <f aca="false">RESULTADOS!AT28</f>
        <v/>
      </c>
      <c r="BQ11" s="234" t="str">
        <f aca="false">RESULTADOS!AU28</f>
        <v/>
      </c>
      <c r="BR11" s="234" t="str">
        <f aca="false">RESULTADOS!AV28</f>
        <v/>
      </c>
      <c r="BS11" s="234" t="str">
        <f aca="false">RESULTADOS!AW28</f>
        <v/>
      </c>
      <c r="BT11" s="234" t="str">
        <f aca="false">RESULTADOS!AX28</f>
        <v/>
      </c>
      <c r="BU11" s="234" t="str">
        <f aca="false">RESULTADOS!AY28</f>
        <v/>
      </c>
      <c r="BV11" s="234" t="str">
        <f aca="false">RESULTADOS!AZ28</f>
        <v/>
      </c>
      <c r="BW11" s="234" t="str">
        <f aca="false">RESULTADOS!BA28</f>
        <v/>
      </c>
      <c r="BX11" s="234" t="str">
        <f aca="false">RESULTADOS!BB28</f>
        <v/>
      </c>
      <c r="BY11" s="234" t="str">
        <f aca="false">RESULTADOS!BC28</f>
        <v/>
      </c>
      <c r="BZ11" s="234" t="str">
        <f aca="false">RESULTADOS!BD28</f>
        <v/>
      </c>
      <c r="CA11" s="234" t="str">
        <f aca="false">RESULTADOS!BE28</f>
        <v/>
      </c>
      <c r="CB11" s="234" t="str">
        <f aca="false">RESULTADOS!BF28</f>
        <v/>
      </c>
      <c r="CC11" s="234" t="str">
        <f aca="false">RESULTADOS!BG28</f>
        <v/>
      </c>
      <c r="CD11" s="234" t="str">
        <f aca="false">RESULTADOS!BH28</f>
        <v/>
      </c>
      <c r="CE11" s="234" t="str">
        <f aca="false">RESULTADOS!BI28</f>
        <v/>
      </c>
      <c r="CF11" s="234" t="str">
        <f aca="false">RESULTADOS!BJ28</f>
        <v/>
      </c>
      <c r="CG11" s="234" t="str">
        <f aca="false">RESULTADOS!BK28</f>
        <v/>
      </c>
      <c r="CH11" s="234" t="str">
        <f aca="false">RESULTADOS!BL28</f>
        <v/>
      </c>
      <c r="CI11" s="234" t="str">
        <f aca="false">RESULTADOS!BM28</f>
        <v/>
      </c>
      <c r="CJ11" s="234" t="str">
        <f aca="false">RESULTADOS!BN28</f>
        <v/>
      </c>
      <c r="CK11" s="234" t="str">
        <f aca="false">RESULTADOS!BO28</f>
        <v/>
      </c>
      <c r="CL11" s="234" t="str">
        <f aca="false">RESULTADOS!BP28</f>
        <v/>
      </c>
      <c r="CM11" s="234" t="str">
        <f aca="false">RESULTADOS!BQ28</f>
        <v/>
      </c>
      <c r="CN11" s="234" t="str">
        <f aca="false">RESULTADOS!BR28</f>
        <v/>
      </c>
      <c r="CO11" s="234" t="str">
        <f aca="false">RESULTADOS!BS28</f>
        <v/>
      </c>
      <c r="CP11" s="234" t="str">
        <f aca="false">RESULTADOS!BT28</f>
        <v/>
      </c>
      <c r="CQ11" s="234" t="str">
        <f aca="false">RESULTADOS!BU28</f>
        <v/>
      </c>
      <c r="CR11" s="234" t="str">
        <f aca="false">RESULTADOS!BV28</f>
        <v/>
      </c>
      <c r="CS11" s="234" t="str">
        <f aca="false">RESULTADOS!BW28</f>
        <v/>
      </c>
      <c r="CT11" s="234" t="str">
        <f aca="false">RESULTADOS!BX28</f>
        <v/>
      </c>
      <c r="CU11" s="234" t="str">
        <f aca="false">RESULTADOS!BY28</f>
        <v/>
      </c>
      <c r="CV11" s="234" t="str">
        <f aca="false">RESULTADOS!BZ28</f>
        <v/>
      </c>
      <c r="CW11" s="234" t="str">
        <f aca="false">RESULTADOS!CA28</f>
        <v/>
      </c>
      <c r="CX11" s="234" t="str">
        <f aca="false">RESULTADOS!CB28</f>
        <v/>
      </c>
      <c r="CY11" s="234" t="str">
        <f aca="false">RESULTADOS!CC28</f>
        <v/>
      </c>
      <c r="CZ11" s="234" t="str">
        <f aca="false">RESULTADOS!CD28</f>
        <v/>
      </c>
      <c r="DA11" s="234" t="str">
        <f aca="false">RESULTADOS!CE28</f>
        <v/>
      </c>
      <c r="DB11" s="234" t="str">
        <f aca="false">RESULTADOS!CF28</f>
        <v/>
      </c>
      <c r="DC11" s="234" t="str">
        <f aca="false">RESULTADOS!CG28</f>
        <v/>
      </c>
      <c r="DD11" s="234" t="str">
        <f aca="false">RESULTADOS!CH28</f>
        <v/>
      </c>
      <c r="DE11" s="234" t="str">
        <f aca="false">RESULTADOS!CI28</f>
        <v/>
      </c>
      <c r="DF11" s="234" t="str">
        <f aca="false">RESULTADOS!CJ28</f>
        <v/>
      </c>
      <c r="DG11" s="234" t="str">
        <f aca="false">RESULTADOS!CK28</f>
        <v/>
      </c>
      <c r="DH11" s="234" t="str">
        <f aca="false">RESULTADOS!CL28</f>
        <v/>
      </c>
      <c r="DI11" s="234" t="str">
        <f aca="false">RESULTADOS!CM28</f>
        <v/>
      </c>
      <c r="DJ11" s="234" t="str">
        <f aca="false">RESULTADOS!CN28</f>
        <v/>
      </c>
      <c r="DK11" s="234" t="str">
        <f aca="false">RESULTADOS!CO28</f>
        <v/>
      </c>
      <c r="DL11" s="234" t="str">
        <f aca="false">RESULTADOS!CP28</f>
        <v/>
      </c>
      <c r="DM11" s="234" t="str">
        <f aca="false">RESULTADOS!CQ28</f>
        <v/>
      </c>
      <c r="DN11" s="234" t="str">
        <f aca="false">RESULTADOS!CR28</f>
        <v/>
      </c>
      <c r="DO11" s="238" t="str">
        <f aca="false">RESULTADOS!B44</f>
        <v/>
      </c>
      <c r="DP11" s="238" t="str">
        <f aca="false">RESULTADOS!C44</f>
        <v/>
      </c>
      <c r="DQ11" s="238" t="str">
        <f aca="false">IF(DO11&lt;&gt;"","Documento no web","")</f>
        <v/>
      </c>
      <c r="DR11" s="238" t="str">
        <f aca="false" t="array" ref="DR11:DR11">IFERROR(INDEX('03.Muestra'!$E$8:$E$17,SMALL(IF("Documento no web"='03.Muestra'!$D$8:$D$17,ROW('03.Muestra'!$E$8:$E$17)-MIN(ROW('03.Muestra'!$D$8:$D$17))+1,""),ROW()-2)),"")</f>
        <v/>
      </c>
      <c r="DS11" s="238" t="str">
        <f aca="false">RESULTADOS!D44</f>
        <v/>
      </c>
      <c r="DT11" s="238" t="str">
        <f aca="false" t="array" ref="DT11:DT11">IFERROR(INDEX('03.Muestra'!$G$8:$G$17,SMALL(IF("Documento no web"='03.Muestra'!$D$8:$D$17,ROW('03.Muestra'!$G$8:$G$17)-MIN(ROW('03.Muestra'!$D$8:$D$17))+1,""),ROW()-2)),"")</f>
        <v/>
      </c>
      <c r="DU11" s="239" t="str">
        <f aca="false" t="array" ref="DU11:DU11">IFERROR(INDEX('03.Muestra'!$H$8:$H$17,SMALL(IF("Documento no web"='03.Muestra'!$D$8:$D$17,ROW('03.Muestra'!$H$8:$H$17)-MIN(ROW('03.Muestra'!$D$8:$D$17))+1,""),ROW()-2)),"")</f>
        <v/>
      </c>
      <c r="DV11" s="234" t="str">
        <f aca="false">RESULTADOS!E44</f>
        <v/>
      </c>
      <c r="DW11" s="234" t="str">
        <f aca="false">RESULTADOS!F44</f>
        <v/>
      </c>
      <c r="DX11" s="234" t="str">
        <f aca="false">RESULTADOS!G44</f>
        <v/>
      </c>
      <c r="DY11" s="234" t="str">
        <f aca="false">RESULTADOS!H44</f>
        <v/>
      </c>
      <c r="DZ11" s="234" t="str">
        <f aca="false">RESULTADOS!I44</f>
        <v/>
      </c>
      <c r="EA11" s="234" t="str">
        <f aca="false">RESULTADOS!J44</f>
        <v/>
      </c>
      <c r="EB11" s="234" t="str">
        <f aca="false">RESULTADOS!K44</f>
        <v/>
      </c>
      <c r="EC11" s="234" t="str">
        <f aca="false">RESULTADOS!L44</f>
        <v/>
      </c>
      <c r="ED11" s="234" t="str">
        <f aca="false">RESULTADOS!M44</f>
        <v/>
      </c>
      <c r="EE11" s="234" t="str">
        <f aca="false">RESULTADOS!N44</f>
        <v/>
      </c>
      <c r="EF11" s="234" t="str">
        <f aca="false">RESULTADOS!O44</f>
        <v/>
      </c>
      <c r="EG11" s="234" t="str">
        <f aca="false">RESULTADOS!P44</f>
        <v/>
      </c>
      <c r="EH11" s="234" t="str">
        <f aca="false">RESULTADOS!Q44</f>
        <v/>
      </c>
      <c r="EI11" s="234" t="str">
        <f aca="false">RESULTADOS!R44</f>
        <v/>
      </c>
      <c r="EJ11" s="234" t="str">
        <f aca="false">RESULTADOS!S44</f>
        <v/>
      </c>
      <c r="EK11" s="234" t="str">
        <f aca="false">RESULTADOS!T44</f>
        <v/>
      </c>
      <c r="EL11" s="234" t="str">
        <f aca="false">RESULTADOS!U44</f>
        <v/>
      </c>
      <c r="EM11" s="234" t="str">
        <f aca="false">RESULTADOS!V44</f>
        <v/>
      </c>
      <c r="EN11" s="234" t="str">
        <f aca="false">RESULTADOS!W44</f>
        <v/>
      </c>
      <c r="EO11" s="234" t="str">
        <f aca="false">RESULTADOS!X44</f>
        <v/>
      </c>
      <c r="EP11" s="234" t="str">
        <f aca="false">RESULTADOS!Y44</f>
        <v/>
      </c>
      <c r="EQ11" s="234" t="str">
        <f aca="false">RESULTADOS!Z44</f>
        <v/>
      </c>
      <c r="ER11" s="234" t="str">
        <f aca="false">RESULTADOS!AA44</f>
        <v/>
      </c>
      <c r="ES11" s="234" t="str">
        <f aca="false">RESULTADOS!AB44</f>
        <v/>
      </c>
      <c r="ET11" s="234" t="str">
        <f aca="false">RESULTADOS!AC44</f>
        <v/>
      </c>
      <c r="EU11" s="234" t="str">
        <f aca="false">RESULTADOS!AD44</f>
        <v/>
      </c>
      <c r="EV11" s="234" t="str">
        <f aca="false">RESULTADOS!AE44</f>
        <v/>
      </c>
      <c r="EW11" s="234" t="str">
        <f aca="false">RESULTADOS!AF44</f>
        <v/>
      </c>
      <c r="EX11" s="234" t="str">
        <f aca="false">RESULTADOS!AG44</f>
        <v/>
      </c>
      <c r="EY11" s="234" t="str">
        <f aca="false">RESULTADOS!AH44</f>
        <v/>
      </c>
      <c r="EZ11" s="234" t="str">
        <f aca="false">RESULTADOS!AI44</f>
        <v/>
      </c>
      <c r="FA11" s="234" t="str">
        <f aca="false">RESULTADOS!AJ44</f>
        <v/>
      </c>
      <c r="FB11" s="234" t="str">
        <f aca="false">RESULTADOS!AK44</f>
        <v/>
      </c>
      <c r="FC11" s="234" t="str">
        <f aca="false">RESULTADOS!AL44</f>
        <v/>
      </c>
      <c r="FD11" s="234" t="str">
        <f aca="false">RESULTADOS!AM44</f>
        <v/>
      </c>
      <c r="FE11" s="234" t="str">
        <f aca="false">RESULTADOS!AN44</f>
        <v/>
      </c>
      <c r="FF11" s="234" t="str">
        <f aca="false">RESULTADOS!AO44</f>
        <v/>
      </c>
      <c r="FG11" s="234" t="str">
        <f aca="false">RESULTADOS!AP44</f>
        <v/>
      </c>
      <c r="FH11" s="234" t="str">
        <f aca="false">RESULTADOS!AQ44</f>
        <v/>
      </c>
      <c r="FI11" s="234" t="str">
        <f aca="false">RESULTADOS!AR44</f>
        <v/>
      </c>
      <c r="FJ11" s="234" t="str">
        <f aca="false">RESULTADOS!AS44</f>
        <v/>
      </c>
      <c r="FK11" s="234" t="str">
        <f aca="false">RESULTADOS!AT44</f>
        <v/>
      </c>
      <c r="FL11" s="234" t="str">
        <f aca="false">RESULTADOS!AU44</f>
        <v/>
      </c>
      <c r="FM11" s="234" t="str">
        <f aca="false">RESULTADOS!AV44</f>
        <v/>
      </c>
      <c r="FN11" s="234" t="str">
        <f aca="false">RESULTADOS!AW44</f>
        <v/>
      </c>
    </row>
    <row r="12" customFormat="false" ht="12.75" hidden="false" customHeight="true" outlineLevel="0" collapsed="false">
      <c r="C12" s="231" t="s">
        <v>26</v>
      </c>
      <c r="D12" s="235" t="str">
        <f aca="false">'01.Definición de ámbito'!C19</f>
        <v>Portal web completo</v>
      </c>
      <c r="E12" s="231" t="s">
        <v>46</v>
      </c>
      <c r="F12" s="235" t="str">
        <f aca="false">'02.Tecnologías'!I9</f>
        <v>No</v>
      </c>
      <c r="G12" s="235" t="n">
        <f aca="false">'02.Tecnologías'!K22</f>
        <v>0</v>
      </c>
      <c r="H12" s="235" t="n">
        <f aca="false">'02.Tecnologías'!L22</f>
        <v>0</v>
      </c>
      <c r="I12" s="236"/>
      <c r="J12" s="236"/>
      <c r="K12" s="72" t="s">
        <v>503</v>
      </c>
      <c r="L12" s="72" t="s">
        <v>278</v>
      </c>
      <c r="M12" s="72" t="s">
        <v>279</v>
      </c>
      <c r="N12" s="72" t="s">
        <v>115</v>
      </c>
      <c r="O12" s="72" t="s">
        <v>280</v>
      </c>
      <c r="P12" s="72" t="s">
        <v>504</v>
      </c>
      <c r="T12" s="238" t="str">
        <f aca="false">RESULTADOS!B29</f>
        <v/>
      </c>
      <c r="U12" s="238" t="str">
        <f aca="false">RESULTADOS!C29</f>
        <v/>
      </c>
      <c r="V12" s="238" t="str">
        <f aca="false">IF(T12&lt;&gt;"","Página web","")</f>
        <v/>
      </c>
      <c r="W12" s="238" t="str">
        <v/>
      </c>
      <c r="X12" s="238" t="str">
        <f aca="false">RESULTADOS!D29</f>
        <v/>
      </c>
      <c r="Y12" s="238" t="str">
        <v/>
      </c>
      <c r="Z12" s="239" t="str">
        <v/>
      </c>
      <c r="AA12" s="234" t="str">
        <f aca="false">RESULTADOS!E29</f>
        <v/>
      </c>
      <c r="AB12" s="234" t="str">
        <f aca="false">RESULTADOS!F29</f>
        <v/>
      </c>
      <c r="AC12" s="234" t="str">
        <f aca="false">RESULTADOS!G29</f>
        <v/>
      </c>
      <c r="AD12" s="234" t="str">
        <f aca="false">RESULTADOS!H29</f>
        <v/>
      </c>
      <c r="AE12" s="234" t="str">
        <f aca="false">RESULTADOS!I29</f>
        <v/>
      </c>
      <c r="AF12" s="234" t="str">
        <f aca="false">RESULTADOS!J29</f>
        <v/>
      </c>
      <c r="AG12" s="234" t="str">
        <f aca="false">RESULTADOS!K29</f>
        <v/>
      </c>
      <c r="AH12" s="234" t="str">
        <f aca="false">RESULTADOS!L29</f>
        <v/>
      </c>
      <c r="AI12" s="234" t="str">
        <f aca="false">RESULTADOS!M29</f>
        <v/>
      </c>
      <c r="AJ12" s="234" t="str">
        <f aca="false">RESULTADOS!N29</f>
        <v/>
      </c>
      <c r="AK12" s="234" t="str">
        <f aca="false">RESULTADOS!O29</f>
        <v/>
      </c>
      <c r="AL12" s="234" t="str">
        <f aca="false">RESULTADOS!P29</f>
        <v/>
      </c>
      <c r="AM12" s="234" t="str">
        <f aca="false">RESULTADOS!Q29</f>
        <v/>
      </c>
      <c r="AN12" s="234" t="str">
        <f aca="false">RESULTADOS!R29</f>
        <v/>
      </c>
      <c r="AO12" s="234" t="str">
        <f aca="false">RESULTADOS!S29</f>
        <v/>
      </c>
      <c r="AP12" s="234" t="str">
        <f aca="false">RESULTADOS!T29</f>
        <v/>
      </c>
      <c r="AQ12" s="234" t="str">
        <f aca="false">RESULTADOS!U29</f>
        <v/>
      </c>
      <c r="AR12" s="234" t="str">
        <f aca="false">RESULTADOS!V29</f>
        <v/>
      </c>
      <c r="AS12" s="234" t="str">
        <f aca="false">RESULTADOS!W29</f>
        <v/>
      </c>
      <c r="AT12" s="234" t="str">
        <f aca="false">RESULTADOS!X29</f>
        <v/>
      </c>
      <c r="AU12" s="234" t="str">
        <f aca="false">RESULTADOS!Y29</f>
        <v/>
      </c>
      <c r="AV12" s="234" t="str">
        <f aca="false">RESULTADOS!Z29</f>
        <v/>
      </c>
      <c r="AW12" s="234" t="str">
        <f aca="false">RESULTADOS!AA29</f>
        <v/>
      </c>
      <c r="AX12" s="234" t="str">
        <f aca="false">RESULTADOS!AB29</f>
        <v/>
      </c>
      <c r="AY12" s="234" t="str">
        <f aca="false">RESULTADOS!AC29</f>
        <v/>
      </c>
      <c r="AZ12" s="234" t="str">
        <f aca="false">RESULTADOS!AD29</f>
        <v/>
      </c>
      <c r="BA12" s="234" t="str">
        <f aca="false">RESULTADOS!AE29</f>
        <v/>
      </c>
      <c r="BB12" s="234" t="str">
        <f aca="false">RESULTADOS!AF29</f>
        <v/>
      </c>
      <c r="BC12" s="234" t="str">
        <f aca="false">RESULTADOS!AG29</f>
        <v/>
      </c>
      <c r="BD12" s="234" t="str">
        <f aca="false">RESULTADOS!AH29</f>
        <v/>
      </c>
      <c r="BE12" s="234" t="str">
        <f aca="false">RESULTADOS!AI29</f>
        <v/>
      </c>
      <c r="BF12" s="234" t="str">
        <f aca="false">RESULTADOS!AJ29</f>
        <v/>
      </c>
      <c r="BG12" s="234" t="str">
        <f aca="false">RESULTADOS!AK29</f>
        <v/>
      </c>
      <c r="BH12" s="234" t="str">
        <f aca="false">RESULTADOS!AL29</f>
        <v/>
      </c>
      <c r="BI12" s="234" t="str">
        <f aca="false">RESULTADOS!AM29</f>
        <v/>
      </c>
      <c r="BJ12" s="234" t="str">
        <f aca="false">RESULTADOS!AN29</f>
        <v/>
      </c>
      <c r="BK12" s="234" t="str">
        <f aca="false">RESULTADOS!AO29</f>
        <v/>
      </c>
      <c r="BL12" s="234" t="str">
        <f aca="false">RESULTADOS!AP29</f>
        <v/>
      </c>
      <c r="BM12" s="234" t="str">
        <f aca="false">RESULTADOS!AQ29</f>
        <v/>
      </c>
      <c r="BN12" s="234" t="str">
        <f aca="false">RESULTADOS!AR29</f>
        <v/>
      </c>
      <c r="BO12" s="234" t="str">
        <f aca="false">RESULTADOS!AS29</f>
        <v/>
      </c>
      <c r="BP12" s="234" t="str">
        <f aca="false">RESULTADOS!AT29</f>
        <v/>
      </c>
      <c r="BQ12" s="234" t="str">
        <f aca="false">RESULTADOS!AU29</f>
        <v/>
      </c>
      <c r="BR12" s="234" t="str">
        <f aca="false">RESULTADOS!AV29</f>
        <v/>
      </c>
      <c r="BS12" s="234" t="str">
        <f aca="false">RESULTADOS!AW29</f>
        <v/>
      </c>
      <c r="BT12" s="234" t="str">
        <f aca="false">RESULTADOS!AX29</f>
        <v/>
      </c>
      <c r="BU12" s="234" t="str">
        <f aca="false">RESULTADOS!AY29</f>
        <v/>
      </c>
      <c r="BV12" s="234" t="str">
        <f aca="false">RESULTADOS!AZ29</f>
        <v/>
      </c>
      <c r="BW12" s="234" t="str">
        <f aca="false">RESULTADOS!BA29</f>
        <v/>
      </c>
      <c r="BX12" s="234" t="str">
        <f aca="false">RESULTADOS!BB29</f>
        <v/>
      </c>
      <c r="BY12" s="234" t="str">
        <f aca="false">RESULTADOS!BC29</f>
        <v/>
      </c>
      <c r="BZ12" s="234" t="str">
        <f aca="false">RESULTADOS!BD29</f>
        <v/>
      </c>
      <c r="CA12" s="234" t="str">
        <f aca="false">RESULTADOS!BE29</f>
        <v/>
      </c>
      <c r="CB12" s="234" t="str">
        <f aca="false">RESULTADOS!BF29</f>
        <v/>
      </c>
      <c r="CC12" s="234" t="str">
        <f aca="false">RESULTADOS!BG29</f>
        <v/>
      </c>
      <c r="CD12" s="234" t="str">
        <f aca="false">RESULTADOS!BH29</f>
        <v/>
      </c>
      <c r="CE12" s="234" t="str">
        <f aca="false">RESULTADOS!BI29</f>
        <v/>
      </c>
      <c r="CF12" s="234" t="str">
        <f aca="false">RESULTADOS!BJ29</f>
        <v/>
      </c>
      <c r="CG12" s="234" t="str">
        <f aca="false">RESULTADOS!BK29</f>
        <v/>
      </c>
      <c r="CH12" s="234" t="str">
        <f aca="false">RESULTADOS!BL29</f>
        <v/>
      </c>
      <c r="CI12" s="234" t="str">
        <f aca="false">RESULTADOS!BM29</f>
        <v/>
      </c>
      <c r="CJ12" s="234" t="str">
        <f aca="false">RESULTADOS!BN29</f>
        <v/>
      </c>
      <c r="CK12" s="234" t="str">
        <f aca="false">RESULTADOS!BO29</f>
        <v/>
      </c>
      <c r="CL12" s="234" t="str">
        <f aca="false">RESULTADOS!BP29</f>
        <v/>
      </c>
      <c r="CM12" s="234" t="str">
        <f aca="false">RESULTADOS!BQ29</f>
        <v/>
      </c>
      <c r="CN12" s="234" t="str">
        <f aca="false">RESULTADOS!BR29</f>
        <v/>
      </c>
      <c r="CO12" s="234" t="str">
        <f aca="false">RESULTADOS!BS29</f>
        <v/>
      </c>
      <c r="CP12" s="234" t="str">
        <f aca="false">RESULTADOS!BT29</f>
        <v/>
      </c>
      <c r="CQ12" s="234" t="str">
        <f aca="false">RESULTADOS!BU29</f>
        <v/>
      </c>
      <c r="CR12" s="234" t="str">
        <f aca="false">RESULTADOS!BV29</f>
        <v/>
      </c>
      <c r="CS12" s="234" t="str">
        <f aca="false">RESULTADOS!BW29</f>
        <v/>
      </c>
      <c r="CT12" s="234" t="str">
        <f aca="false">RESULTADOS!BX29</f>
        <v/>
      </c>
      <c r="CU12" s="234" t="str">
        <f aca="false">RESULTADOS!BY29</f>
        <v/>
      </c>
      <c r="CV12" s="234" t="str">
        <f aca="false">RESULTADOS!BZ29</f>
        <v/>
      </c>
      <c r="CW12" s="234" t="str">
        <f aca="false">RESULTADOS!CA29</f>
        <v/>
      </c>
      <c r="CX12" s="234" t="str">
        <f aca="false">RESULTADOS!CB29</f>
        <v/>
      </c>
      <c r="CY12" s="234" t="str">
        <f aca="false">RESULTADOS!CC29</f>
        <v/>
      </c>
      <c r="CZ12" s="234" t="str">
        <f aca="false">RESULTADOS!CD29</f>
        <v/>
      </c>
      <c r="DA12" s="234" t="str">
        <f aca="false">RESULTADOS!CE29</f>
        <v/>
      </c>
      <c r="DB12" s="234" t="str">
        <f aca="false">RESULTADOS!CF29</f>
        <v/>
      </c>
      <c r="DC12" s="234" t="str">
        <f aca="false">RESULTADOS!CG29</f>
        <v/>
      </c>
      <c r="DD12" s="234" t="str">
        <f aca="false">RESULTADOS!CH29</f>
        <v/>
      </c>
      <c r="DE12" s="234" t="str">
        <f aca="false">RESULTADOS!CI29</f>
        <v/>
      </c>
      <c r="DF12" s="234" t="str">
        <f aca="false">RESULTADOS!CJ29</f>
        <v/>
      </c>
      <c r="DG12" s="234" t="str">
        <f aca="false">RESULTADOS!CK29</f>
        <v/>
      </c>
      <c r="DH12" s="234" t="str">
        <f aca="false">RESULTADOS!CL29</f>
        <v/>
      </c>
      <c r="DI12" s="234" t="str">
        <f aca="false">RESULTADOS!CM29</f>
        <v/>
      </c>
      <c r="DJ12" s="234" t="str">
        <f aca="false">RESULTADOS!CN29</f>
        <v/>
      </c>
      <c r="DK12" s="234" t="str">
        <f aca="false">RESULTADOS!CO29</f>
        <v/>
      </c>
      <c r="DL12" s="234" t="str">
        <f aca="false">RESULTADOS!CP29</f>
        <v/>
      </c>
      <c r="DM12" s="234" t="str">
        <f aca="false">RESULTADOS!CQ29</f>
        <v/>
      </c>
      <c r="DN12" s="234" t="str">
        <f aca="false">RESULTADOS!CR29</f>
        <v/>
      </c>
      <c r="DO12" s="238" t="str">
        <f aca="false">RESULTADOS!B45</f>
        <v/>
      </c>
      <c r="DP12" s="238" t="str">
        <f aca="false">RESULTADOS!C45</f>
        <v/>
      </c>
      <c r="DQ12" s="238" t="str">
        <f aca="false">IF(DO12&lt;&gt;"","Documento no web","")</f>
        <v/>
      </c>
      <c r="DR12" s="238" t="str">
        <f aca="false" t="array" ref="DR12:DR12">IFERROR(INDEX('03.Muestra'!$E$8:$E$17,SMALL(IF("Documento no web"='03.Muestra'!$D$8:$D$17,ROW('03.Muestra'!$E$8:$E$17)-MIN(ROW('03.Muestra'!$D$8:$D$17))+1,""),ROW()-2)),"")</f>
        <v/>
      </c>
      <c r="DS12" s="238" t="str">
        <f aca="false">RESULTADOS!D45</f>
        <v/>
      </c>
      <c r="DT12" s="238" t="str">
        <f aca="false" t="array" ref="DT12:DT12">IFERROR(INDEX('03.Muestra'!$G$8:$G$17,SMALL(IF("Documento no web"='03.Muestra'!$D$8:$D$17,ROW('03.Muestra'!$G$8:$G$17)-MIN(ROW('03.Muestra'!$D$8:$D$17))+1,""),ROW()-2)),"")</f>
        <v/>
      </c>
      <c r="DU12" s="239" t="str">
        <f aca="false" t="array" ref="DU12:DU12">IFERROR(INDEX('03.Muestra'!$H$8:$H$17,SMALL(IF("Documento no web"='03.Muestra'!$D$8:$D$17,ROW('03.Muestra'!$H$8:$H$17)-MIN(ROW('03.Muestra'!$D$8:$D$17))+1,""),ROW()-2)),"")</f>
        <v/>
      </c>
      <c r="DV12" s="234" t="str">
        <f aca="false">RESULTADOS!E45</f>
        <v/>
      </c>
      <c r="DW12" s="234" t="str">
        <f aca="false">RESULTADOS!F45</f>
        <v/>
      </c>
      <c r="DX12" s="234" t="str">
        <f aca="false">RESULTADOS!G45</f>
        <v/>
      </c>
      <c r="DY12" s="234" t="str">
        <f aca="false">RESULTADOS!H45</f>
        <v/>
      </c>
      <c r="DZ12" s="234" t="str">
        <f aca="false">RESULTADOS!I45</f>
        <v/>
      </c>
      <c r="EA12" s="234" t="str">
        <f aca="false">RESULTADOS!J45</f>
        <v/>
      </c>
      <c r="EB12" s="234" t="str">
        <f aca="false">RESULTADOS!K45</f>
        <v/>
      </c>
      <c r="EC12" s="234" t="str">
        <f aca="false">RESULTADOS!L45</f>
        <v/>
      </c>
      <c r="ED12" s="234" t="str">
        <f aca="false">RESULTADOS!M45</f>
        <v/>
      </c>
      <c r="EE12" s="234" t="str">
        <f aca="false">RESULTADOS!N45</f>
        <v/>
      </c>
      <c r="EF12" s="234" t="str">
        <f aca="false">RESULTADOS!O45</f>
        <v/>
      </c>
      <c r="EG12" s="234" t="str">
        <f aca="false">RESULTADOS!P45</f>
        <v/>
      </c>
      <c r="EH12" s="234" t="str">
        <f aca="false">RESULTADOS!Q45</f>
        <v/>
      </c>
      <c r="EI12" s="234" t="str">
        <f aca="false">RESULTADOS!R45</f>
        <v/>
      </c>
      <c r="EJ12" s="234" t="str">
        <f aca="false">RESULTADOS!S45</f>
        <v/>
      </c>
      <c r="EK12" s="234" t="str">
        <f aca="false">RESULTADOS!T45</f>
        <v/>
      </c>
      <c r="EL12" s="234" t="str">
        <f aca="false">RESULTADOS!U45</f>
        <v/>
      </c>
      <c r="EM12" s="234" t="str">
        <f aca="false">RESULTADOS!V45</f>
        <v/>
      </c>
      <c r="EN12" s="234" t="str">
        <f aca="false">RESULTADOS!W45</f>
        <v/>
      </c>
      <c r="EO12" s="234" t="str">
        <f aca="false">RESULTADOS!X45</f>
        <v/>
      </c>
      <c r="EP12" s="234" t="str">
        <f aca="false">RESULTADOS!Y45</f>
        <v/>
      </c>
      <c r="EQ12" s="234" t="str">
        <f aca="false">RESULTADOS!Z45</f>
        <v/>
      </c>
      <c r="ER12" s="234" t="str">
        <f aca="false">RESULTADOS!AA45</f>
        <v/>
      </c>
      <c r="ES12" s="234" t="str">
        <f aca="false">RESULTADOS!AB45</f>
        <v/>
      </c>
      <c r="ET12" s="234" t="str">
        <f aca="false">RESULTADOS!AC45</f>
        <v/>
      </c>
      <c r="EU12" s="234" t="str">
        <f aca="false">RESULTADOS!AD45</f>
        <v/>
      </c>
      <c r="EV12" s="234" t="str">
        <f aca="false">RESULTADOS!AE45</f>
        <v/>
      </c>
      <c r="EW12" s="234" t="str">
        <f aca="false">RESULTADOS!AF45</f>
        <v/>
      </c>
      <c r="EX12" s="234" t="str">
        <f aca="false">RESULTADOS!AG45</f>
        <v/>
      </c>
      <c r="EY12" s="234" t="str">
        <f aca="false">RESULTADOS!AH45</f>
        <v/>
      </c>
      <c r="EZ12" s="234" t="str">
        <f aca="false">RESULTADOS!AI45</f>
        <v/>
      </c>
      <c r="FA12" s="234" t="str">
        <f aca="false">RESULTADOS!AJ45</f>
        <v/>
      </c>
      <c r="FB12" s="234" t="str">
        <f aca="false">RESULTADOS!AK45</f>
        <v/>
      </c>
      <c r="FC12" s="234" t="str">
        <f aca="false">RESULTADOS!AL45</f>
        <v/>
      </c>
      <c r="FD12" s="234" t="str">
        <f aca="false">RESULTADOS!AM45</f>
        <v/>
      </c>
      <c r="FE12" s="234" t="str">
        <f aca="false">RESULTADOS!AN45</f>
        <v/>
      </c>
      <c r="FF12" s="234" t="str">
        <f aca="false">RESULTADOS!AO45</f>
        <v/>
      </c>
      <c r="FG12" s="234" t="str">
        <f aca="false">RESULTADOS!AP45</f>
        <v/>
      </c>
      <c r="FH12" s="234" t="str">
        <f aca="false">RESULTADOS!AQ45</f>
        <v/>
      </c>
      <c r="FI12" s="234" t="str">
        <f aca="false">RESULTADOS!AR45</f>
        <v/>
      </c>
      <c r="FJ12" s="234" t="str">
        <f aca="false">RESULTADOS!AS45</f>
        <v/>
      </c>
      <c r="FK12" s="234" t="str">
        <f aca="false">RESULTADOS!AT45</f>
        <v/>
      </c>
      <c r="FL12" s="234" t="str">
        <f aca="false">RESULTADOS!AU45</f>
        <v/>
      </c>
      <c r="FM12" s="234" t="str">
        <f aca="false">RESULTADOS!AV45</f>
        <v/>
      </c>
      <c r="FN12" s="234" t="str">
        <f aca="false">RESULTADOS!AW45</f>
        <v/>
      </c>
    </row>
    <row r="13" customFormat="false" ht="12.75" hidden="false" customHeight="true" outlineLevel="0" collapsed="false">
      <c r="C13" s="231" t="s">
        <v>505</v>
      </c>
      <c r="D13" s="235" t="e">
        <f aca="false">'01.definición de ámbito'!#ref!</f>
        <v>#VALUE!</v>
      </c>
      <c r="E13" s="231" t="s">
        <v>49</v>
      </c>
      <c r="F13" s="235" t="str">
        <f aca="false">'02.Tecnologías'!I10</f>
        <v>No</v>
      </c>
      <c r="G13" s="235" t="n">
        <f aca="false">'02.Tecnologías'!K23</f>
        <v>0</v>
      </c>
      <c r="H13" s="235" t="n">
        <f aca="false">'02.Tecnologías'!L23</f>
        <v>0</v>
      </c>
      <c r="I13" s="236"/>
      <c r="J13" s="236"/>
      <c r="K13" s="120" t="s">
        <v>506</v>
      </c>
      <c r="L13" s="240" t="str">
        <f aca="false">RESULTADOS!E8</f>
        <v>27 (29.35 %)</v>
      </c>
      <c r="M13" s="240" t="str">
        <f aca="false">RESULTADOS!F8</f>
        <v>7 (7.61 %)</v>
      </c>
      <c r="N13" s="240" t="str">
        <f aca="false">RESULTADOS!G8</f>
        <v>58 (63.04 %)</v>
      </c>
      <c r="O13" s="238" t="n">
        <f aca="false">RESULTADOS!H8</f>
        <v>0</v>
      </c>
      <c r="P13" s="238" t="n">
        <f aca="false">RESULTADOS!I8</f>
        <v>0</v>
      </c>
      <c r="T13" s="238" t="e">
        <f aca="false">resultados!#ref!</f>
        <v>#NAME?</v>
      </c>
      <c r="U13" s="238" t="e">
        <f aca="false">resultados!#ref!</f>
        <v>#NAME?</v>
      </c>
      <c r="V13" s="238" t="e">
        <f aca="false">IF(T13&lt;&gt;"","Página web","")</f>
        <v>#NAME?</v>
      </c>
      <c r="W13" s="238" t="str">
        <v/>
      </c>
      <c r="X13" s="238" t="e">
        <f aca="false">resultados!#ref!</f>
        <v>#NAME?</v>
      </c>
      <c r="Y13" s="238" t="str">
        <v/>
      </c>
      <c r="Z13" s="239" t="str">
        <v/>
      </c>
      <c r="AA13" s="234" t="e">
        <f aca="false">resultados!#ref!</f>
        <v>#NAME?</v>
      </c>
      <c r="AB13" s="234" t="e">
        <f aca="false">resultados!#ref!</f>
        <v>#NAME?</v>
      </c>
      <c r="AC13" s="234" t="e">
        <f aca="false">resultados!#ref!</f>
        <v>#NAME?</v>
      </c>
      <c r="AD13" s="234" t="e">
        <f aca="false">resultados!#ref!</f>
        <v>#NAME?</v>
      </c>
      <c r="AE13" s="234" t="e">
        <f aca="false">resultados!#ref!</f>
        <v>#NAME?</v>
      </c>
      <c r="AF13" s="234" t="e">
        <f aca="false">resultados!#ref!</f>
        <v>#NAME?</v>
      </c>
      <c r="AG13" s="234" t="e">
        <f aca="false">resultados!#ref!</f>
        <v>#NAME?</v>
      </c>
      <c r="AH13" s="234" t="e">
        <f aca="false">resultados!#ref!</f>
        <v>#NAME?</v>
      </c>
      <c r="AI13" s="234" t="e">
        <f aca="false">resultados!#ref!</f>
        <v>#NAME?</v>
      </c>
      <c r="AJ13" s="234" t="e">
        <f aca="false">resultados!#ref!</f>
        <v>#NAME?</v>
      </c>
      <c r="AK13" s="234" t="e">
        <f aca="false">resultados!#ref!</f>
        <v>#NAME?</v>
      </c>
      <c r="AL13" s="234" t="e">
        <f aca="false">resultados!#ref!</f>
        <v>#NAME?</v>
      </c>
      <c r="AM13" s="234" t="e">
        <f aca="false">resultados!#ref!</f>
        <v>#NAME?</v>
      </c>
      <c r="AN13" s="234" t="e">
        <f aca="false">resultados!#ref!</f>
        <v>#NAME?</v>
      </c>
      <c r="AO13" s="234" t="e">
        <f aca="false">resultados!#ref!</f>
        <v>#NAME?</v>
      </c>
      <c r="AP13" s="234" t="e">
        <f aca="false">resultados!#ref!</f>
        <v>#NAME?</v>
      </c>
      <c r="AQ13" s="234" t="e">
        <f aca="false">resultados!#ref!</f>
        <v>#NAME?</v>
      </c>
      <c r="AR13" s="234" t="e">
        <f aca="false">resultados!#ref!</f>
        <v>#NAME?</v>
      </c>
      <c r="AS13" s="234" t="e">
        <f aca="false">resultados!#ref!</f>
        <v>#NAME?</v>
      </c>
      <c r="AT13" s="234" t="e">
        <f aca="false">resultados!#ref!</f>
        <v>#NAME?</v>
      </c>
      <c r="AU13" s="234" t="e">
        <f aca="false">resultados!#ref!</f>
        <v>#NAME?</v>
      </c>
      <c r="AV13" s="234" t="e">
        <f aca="false">resultados!#ref!</f>
        <v>#NAME?</v>
      </c>
      <c r="AW13" s="234" t="e">
        <f aca="false">resultados!#ref!</f>
        <v>#NAME?</v>
      </c>
      <c r="AX13" s="234" t="e">
        <f aca="false">resultados!#ref!</f>
        <v>#NAME?</v>
      </c>
      <c r="AY13" s="234" t="e">
        <f aca="false">resultados!#ref!</f>
        <v>#NAME?</v>
      </c>
      <c r="AZ13" s="234" t="e">
        <f aca="false">resultados!#ref!</f>
        <v>#NAME?</v>
      </c>
      <c r="BA13" s="234" t="e">
        <f aca="false">resultados!#ref!</f>
        <v>#NAME?</v>
      </c>
      <c r="BB13" s="234" t="e">
        <f aca="false">resultados!#ref!</f>
        <v>#NAME?</v>
      </c>
      <c r="BC13" s="234" t="e">
        <f aca="false">resultados!#ref!</f>
        <v>#NAME?</v>
      </c>
      <c r="BD13" s="234" t="e">
        <f aca="false">resultados!#ref!</f>
        <v>#NAME?</v>
      </c>
      <c r="BE13" s="234" t="e">
        <f aca="false">resultados!#ref!</f>
        <v>#NAME?</v>
      </c>
      <c r="BF13" s="234" t="e">
        <f aca="false">resultados!#ref!</f>
        <v>#NAME?</v>
      </c>
      <c r="BG13" s="234" t="e">
        <f aca="false">resultados!#ref!</f>
        <v>#NAME?</v>
      </c>
      <c r="BH13" s="234" t="e">
        <f aca="false">resultados!#ref!</f>
        <v>#NAME?</v>
      </c>
      <c r="BI13" s="234" t="e">
        <f aca="false">resultados!#ref!</f>
        <v>#NAME?</v>
      </c>
      <c r="BJ13" s="234" t="e">
        <f aca="false">resultados!#ref!</f>
        <v>#NAME?</v>
      </c>
      <c r="BK13" s="234" t="e">
        <f aca="false">resultados!#ref!</f>
        <v>#NAME?</v>
      </c>
      <c r="BL13" s="234" t="e">
        <f aca="false">resultados!#ref!</f>
        <v>#NAME?</v>
      </c>
      <c r="BM13" s="234" t="e">
        <f aca="false">resultados!#ref!</f>
        <v>#NAME?</v>
      </c>
      <c r="BN13" s="234" t="e">
        <f aca="false">resultados!#ref!</f>
        <v>#NAME?</v>
      </c>
      <c r="BO13" s="234" t="e">
        <f aca="false">resultados!#ref!</f>
        <v>#NAME?</v>
      </c>
      <c r="BP13" s="234" t="e">
        <f aca="false">resultados!#ref!</f>
        <v>#NAME?</v>
      </c>
      <c r="BQ13" s="234" t="e">
        <f aca="false">resultados!#ref!</f>
        <v>#NAME?</v>
      </c>
      <c r="BR13" s="234" t="e">
        <f aca="false">resultados!#ref!</f>
        <v>#NAME?</v>
      </c>
      <c r="BS13" s="234" t="e">
        <f aca="false">resultados!#ref!</f>
        <v>#NAME?</v>
      </c>
      <c r="BT13" s="234" t="e">
        <f aca="false">resultados!#ref!</f>
        <v>#NAME?</v>
      </c>
      <c r="BU13" s="234" t="e">
        <f aca="false">resultados!#ref!</f>
        <v>#NAME?</v>
      </c>
      <c r="BV13" s="234" t="e">
        <f aca="false">resultados!#ref!</f>
        <v>#NAME?</v>
      </c>
      <c r="BW13" s="234" t="e">
        <f aca="false">resultados!#ref!</f>
        <v>#NAME?</v>
      </c>
      <c r="BX13" s="234" t="e">
        <f aca="false">resultados!#ref!</f>
        <v>#NAME?</v>
      </c>
      <c r="BY13" s="234" t="e">
        <f aca="false">resultados!#ref!</f>
        <v>#NAME?</v>
      </c>
      <c r="BZ13" s="234" t="e">
        <f aca="false">resultados!#ref!</f>
        <v>#NAME?</v>
      </c>
      <c r="CA13" s="234" t="e">
        <f aca="false">resultados!#ref!</f>
        <v>#NAME?</v>
      </c>
      <c r="CB13" s="234" t="e">
        <f aca="false">resultados!#ref!</f>
        <v>#NAME?</v>
      </c>
      <c r="CC13" s="234" t="e">
        <f aca="false">resultados!#ref!</f>
        <v>#NAME?</v>
      </c>
      <c r="CD13" s="234" t="e">
        <f aca="false">resultados!#ref!</f>
        <v>#NAME?</v>
      </c>
      <c r="CE13" s="234" t="e">
        <f aca="false">resultados!#ref!</f>
        <v>#NAME?</v>
      </c>
      <c r="CF13" s="234" t="e">
        <f aca="false">resultados!#ref!</f>
        <v>#NAME?</v>
      </c>
      <c r="CG13" s="234" t="e">
        <f aca="false">resultados!#ref!</f>
        <v>#NAME?</v>
      </c>
      <c r="CH13" s="234" t="e">
        <f aca="false">resultados!#ref!</f>
        <v>#NAME?</v>
      </c>
      <c r="CI13" s="234" t="e">
        <f aca="false">resultados!#ref!</f>
        <v>#NAME?</v>
      </c>
      <c r="CJ13" s="234" t="e">
        <f aca="false">resultados!#ref!</f>
        <v>#NAME?</v>
      </c>
      <c r="CK13" s="234" t="e">
        <f aca="false">resultados!#ref!</f>
        <v>#NAME?</v>
      </c>
      <c r="CL13" s="234" t="e">
        <f aca="false">resultados!#ref!</f>
        <v>#NAME?</v>
      </c>
      <c r="CM13" s="234" t="e">
        <f aca="false">resultados!#ref!</f>
        <v>#NAME?</v>
      </c>
      <c r="CN13" s="234" t="e">
        <f aca="false">resultados!#ref!</f>
        <v>#NAME?</v>
      </c>
      <c r="CO13" s="234" t="e">
        <f aca="false">resultados!#ref!</f>
        <v>#NAME?</v>
      </c>
      <c r="CP13" s="234" t="e">
        <f aca="false">resultados!#ref!</f>
        <v>#NAME?</v>
      </c>
      <c r="CQ13" s="234" t="e">
        <f aca="false">resultados!#ref!</f>
        <v>#NAME?</v>
      </c>
      <c r="CR13" s="234" t="e">
        <f aca="false">resultados!#ref!</f>
        <v>#NAME?</v>
      </c>
      <c r="CS13" s="234" t="e">
        <f aca="false">resultados!#ref!</f>
        <v>#NAME?</v>
      </c>
      <c r="CT13" s="234" t="e">
        <f aca="false">resultados!#ref!</f>
        <v>#NAME?</v>
      </c>
      <c r="CU13" s="234" t="e">
        <f aca="false">resultados!#ref!</f>
        <v>#NAME?</v>
      </c>
      <c r="CV13" s="234" t="e">
        <f aca="false">resultados!#ref!</f>
        <v>#NAME?</v>
      </c>
      <c r="CW13" s="234" t="e">
        <f aca="false">resultados!#ref!</f>
        <v>#NAME?</v>
      </c>
      <c r="CX13" s="234" t="e">
        <f aca="false">resultados!#ref!</f>
        <v>#NAME?</v>
      </c>
      <c r="CY13" s="234" t="e">
        <f aca="false">resultados!#ref!</f>
        <v>#NAME?</v>
      </c>
      <c r="CZ13" s="234" t="e">
        <f aca="false">resultados!#ref!</f>
        <v>#NAME?</v>
      </c>
      <c r="DA13" s="234" t="e">
        <f aca="false">resultados!#ref!</f>
        <v>#NAME?</v>
      </c>
      <c r="DB13" s="234" t="e">
        <f aca="false">resultados!#ref!</f>
        <v>#NAME?</v>
      </c>
      <c r="DC13" s="234" t="e">
        <f aca="false">resultados!#ref!</f>
        <v>#NAME?</v>
      </c>
      <c r="DD13" s="234" t="e">
        <f aca="false">resultados!#ref!</f>
        <v>#NAME?</v>
      </c>
      <c r="DE13" s="234" t="e">
        <f aca="false">resultados!#ref!</f>
        <v>#NAME?</v>
      </c>
      <c r="DF13" s="234" t="e">
        <f aca="false">resultados!#ref!</f>
        <v>#NAME?</v>
      </c>
      <c r="DG13" s="234" t="e">
        <f aca="false">resultados!#ref!</f>
        <v>#NAME?</v>
      </c>
      <c r="DH13" s="234" t="e">
        <f aca="false">resultados!#ref!</f>
        <v>#NAME?</v>
      </c>
      <c r="DI13" s="234" t="e">
        <f aca="false">resultados!#ref!</f>
        <v>#NAME?</v>
      </c>
      <c r="DJ13" s="234" t="e">
        <f aca="false">resultados!#ref!</f>
        <v>#NAME?</v>
      </c>
      <c r="DK13" s="234" t="e">
        <f aca="false">resultados!#ref!</f>
        <v>#NAME?</v>
      </c>
      <c r="DL13" s="234" t="e">
        <f aca="false">resultados!#ref!</f>
        <v>#NAME?</v>
      </c>
      <c r="DM13" s="234" t="e">
        <f aca="false">resultados!#ref!</f>
        <v>#NAME?</v>
      </c>
      <c r="DN13" s="234" t="e">
        <f aca="false">resultados!#ref!</f>
        <v>#NAME?</v>
      </c>
      <c r="DO13" s="238" t="e">
        <f aca="false">resultados!#ref!</f>
        <v>#NAME?</v>
      </c>
      <c r="DP13" s="238" t="e">
        <f aca="false">resultados!#ref!</f>
        <v>#NAME?</v>
      </c>
      <c r="DQ13" s="238" t="e">
        <f aca="false">IF(DO13&lt;&gt;"","Documento no web","")</f>
        <v>#NAME?</v>
      </c>
      <c r="DR13" s="238" t="str">
        <f aca="false" t="array" ref="DR13:DR13">IFERROR(INDEX('03.Muestra'!$E$8:$E$17,SMALL(IF("Documento no web"='03.Muestra'!$D$8:$D$17,ROW('03.Muestra'!$E$8:$E$17)-MIN(ROW('03.Muestra'!$D$8:$D$17))+1,""),ROW()-2)),"")</f>
        <v/>
      </c>
      <c r="DS13" s="238" t="e">
        <f aca="false">resultados!#ref!</f>
        <v>#NAME?</v>
      </c>
      <c r="DT13" s="238" t="str">
        <f aca="false" t="array" ref="DT13:DT13">IFERROR(INDEX('03.Muestra'!$G$8:$G$17,SMALL(IF("Documento no web"='03.Muestra'!$D$8:$D$17,ROW('03.Muestra'!$G$8:$G$17)-MIN(ROW('03.Muestra'!$D$8:$D$17))+1,""),ROW()-2)),"")</f>
        <v/>
      </c>
      <c r="DU13" s="239" t="str">
        <f aca="false" t="array" ref="DU13:DU13">IFERROR(INDEX('03.Muestra'!$H$8:$H$17,SMALL(IF("Documento no web"='03.Muestra'!$D$8:$D$17,ROW('03.Muestra'!$H$8:$H$17)-MIN(ROW('03.Muestra'!$D$8:$D$17))+1,""),ROW()-2)),"")</f>
        <v/>
      </c>
      <c r="DV13" s="234" t="e">
        <f aca="false">resultados!#ref!</f>
        <v>#NAME?</v>
      </c>
      <c r="DW13" s="234" t="e">
        <f aca="false">resultados!#ref!</f>
        <v>#NAME?</v>
      </c>
      <c r="DX13" s="234" t="e">
        <f aca="false">resultados!#ref!</f>
        <v>#NAME?</v>
      </c>
      <c r="DY13" s="234" t="e">
        <f aca="false">resultados!#ref!</f>
        <v>#NAME?</v>
      </c>
      <c r="DZ13" s="234" t="e">
        <f aca="false">resultados!#ref!</f>
        <v>#NAME?</v>
      </c>
      <c r="EA13" s="234" t="e">
        <f aca="false">resultados!#ref!</f>
        <v>#NAME?</v>
      </c>
      <c r="EB13" s="234" t="e">
        <f aca="false">resultados!#ref!</f>
        <v>#NAME?</v>
      </c>
      <c r="EC13" s="234" t="e">
        <f aca="false">resultados!#ref!</f>
        <v>#NAME?</v>
      </c>
      <c r="ED13" s="234" t="e">
        <f aca="false">resultados!#ref!</f>
        <v>#NAME?</v>
      </c>
      <c r="EE13" s="234" t="e">
        <f aca="false">resultados!#ref!</f>
        <v>#NAME?</v>
      </c>
      <c r="EF13" s="234" t="e">
        <f aca="false">resultados!#ref!</f>
        <v>#NAME?</v>
      </c>
      <c r="EG13" s="234" t="e">
        <f aca="false">resultados!#ref!</f>
        <v>#NAME?</v>
      </c>
      <c r="EH13" s="234" t="e">
        <f aca="false">resultados!#ref!</f>
        <v>#NAME?</v>
      </c>
      <c r="EI13" s="234" t="e">
        <f aca="false">resultados!#ref!</f>
        <v>#NAME?</v>
      </c>
      <c r="EJ13" s="234" t="e">
        <f aca="false">resultados!#ref!</f>
        <v>#NAME?</v>
      </c>
      <c r="EK13" s="234" t="e">
        <f aca="false">resultados!#ref!</f>
        <v>#NAME?</v>
      </c>
      <c r="EL13" s="234" t="e">
        <f aca="false">resultados!#ref!</f>
        <v>#NAME?</v>
      </c>
      <c r="EM13" s="234" t="e">
        <f aca="false">resultados!#ref!</f>
        <v>#NAME?</v>
      </c>
      <c r="EN13" s="234" t="e">
        <f aca="false">resultados!#ref!</f>
        <v>#NAME?</v>
      </c>
      <c r="EO13" s="234" t="e">
        <f aca="false">resultados!#ref!</f>
        <v>#NAME?</v>
      </c>
      <c r="EP13" s="234" t="e">
        <f aca="false">resultados!#ref!</f>
        <v>#NAME?</v>
      </c>
      <c r="EQ13" s="234" t="e">
        <f aca="false">resultados!#ref!</f>
        <v>#NAME?</v>
      </c>
      <c r="ER13" s="234" t="e">
        <f aca="false">resultados!#ref!</f>
        <v>#NAME?</v>
      </c>
      <c r="ES13" s="234" t="e">
        <f aca="false">resultados!#ref!</f>
        <v>#NAME?</v>
      </c>
      <c r="ET13" s="234" t="e">
        <f aca="false">resultados!#ref!</f>
        <v>#NAME?</v>
      </c>
      <c r="EU13" s="234" t="e">
        <f aca="false">resultados!#ref!</f>
        <v>#NAME?</v>
      </c>
      <c r="EV13" s="234" t="e">
        <f aca="false">resultados!#ref!</f>
        <v>#NAME?</v>
      </c>
      <c r="EW13" s="234" t="e">
        <f aca="false">resultados!#ref!</f>
        <v>#NAME?</v>
      </c>
      <c r="EX13" s="234" t="e">
        <f aca="false">resultados!#ref!</f>
        <v>#NAME?</v>
      </c>
      <c r="EY13" s="234" t="e">
        <f aca="false">resultados!#ref!</f>
        <v>#NAME?</v>
      </c>
      <c r="EZ13" s="234" t="e">
        <f aca="false">resultados!#ref!</f>
        <v>#NAME?</v>
      </c>
      <c r="FA13" s="234" t="e">
        <f aca="false">resultados!#ref!</f>
        <v>#NAME?</v>
      </c>
      <c r="FB13" s="234" t="e">
        <f aca="false">resultados!#ref!</f>
        <v>#NAME?</v>
      </c>
      <c r="FC13" s="234" t="e">
        <f aca="false">resultados!#ref!</f>
        <v>#NAME?</v>
      </c>
      <c r="FD13" s="234" t="e">
        <f aca="false">resultados!#ref!</f>
        <v>#NAME?</v>
      </c>
      <c r="FE13" s="234" t="e">
        <f aca="false">resultados!#ref!</f>
        <v>#NAME?</v>
      </c>
      <c r="FF13" s="234" t="e">
        <f aca="false">resultados!#ref!</f>
        <v>#NAME?</v>
      </c>
      <c r="FG13" s="234" t="e">
        <f aca="false">resultados!#ref!</f>
        <v>#NAME?</v>
      </c>
      <c r="FH13" s="234" t="e">
        <f aca="false">resultados!#ref!</f>
        <v>#NAME?</v>
      </c>
      <c r="FI13" s="234" t="e">
        <f aca="false">resultados!#ref!</f>
        <v>#NAME?</v>
      </c>
      <c r="FJ13" s="234" t="e">
        <f aca="false">resultados!#ref!</f>
        <v>#NAME?</v>
      </c>
      <c r="FK13" s="234" t="e">
        <f aca="false">resultados!#ref!</f>
        <v>#NAME?</v>
      </c>
      <c r="FL13" s="234" t="e">
        <f aca="false">resultados!#ref!</f>
        <v>#NAME?</v>
      </c>
      <c r="FM13" s="234" t="e">
        <f aca="false">resultados!#ref!</f>
        <v>#NAME?</v>
      </c>
      <c r="FN13" s="234" t="e">
        <f aca="false">resultados!#ref!</f>
        <v>#NAME?</v>
      </c>
    </row>
    <row r="14" customFormat="false" ht="12.75" hidden="false" customHeight="true" outlineLevel="0" collapsed="false">
      <c r="C14" s="231" t="s">
        <v>28</v>
      </c>
      <c r="D14" s="241" t="n">
        <f aca="false">'01.Definición de ámbito'!C21</f>
        <v>46109</v>
      </c>
      <c r="E14" s="231" t="s">
        <v>52</v>
      </c>
      <c r="F14" s="235" t="str">
        <f aca="false">'02.Tecnologías'!I11</f>
        <v>Sí</v>
      </c>
      <c r="G14" s="236"/>
      <c r="H14" s="236"/>
      <c r="I14" s="236"/>
      <c r="J14" s="236"/>
      <c r="K14" s="120" t="s">
        <v>507</v>
      </c>
      <c r="L14" s="240" t="str">
        <f aca="false">RESULTADOS!E9</f>
        <v>0 (0 %)</v>
      </c>
      <c r="M14" s="240" t="str">
        <f aca="false">RESULTADOS!F9</f>
        <v>0 (0 %)</v>
      </c>
      <c r="N14" s="240" t="str">
        <f aca="false">RESULTADOS!G9</f>
        <v>45 (100 %)</v>
      </c>
      <c r="O14" s="238" t="n">
        <f aca="false">RESULTADOS!H9</f>
        <v>0</v>
      </c>
      <c r="P14" s="238" t="n">
        <f aca="false">RESULTADOS!I9</f>
        <v>0</v>
      </c>
      <c r="T14" s="238" t="e">
        <f aca="false">resultados!#ref!</f>
        <v>#NAME?</v>
      </c>
      <c r="U14" s="238" t="e">
        <f aca="false">resultados!#ref!</f>
        <v>#NAME?</v>
      </c>
      <c r="V14" s="238" t="e">
        <f aca="false">IF(T14&lt;&gt;"","Página web","")</f>
        <v>#NAME?</v>
      </c>
      <c r="W14" s="238" t="str">
        <v/>
      </c>
      <c r="X14" s="238" t="e">
        <f aca="false">resultados!#ref!</f>
        <v>#NAME?</v>
      </c>
      <c r="Y14" s="238" t="str">
        <v/>
      </c>
      <c r="Z14" s="239" t="str">
        <v/>
      </c>
      <c r="AA14" s="234" t="e">
        <f aca="false">resultados!#ref!</f>
        <v>#NAME?</v>
      </c>
      <c r="AB14" s="234" t="e">
        <f aca="false">resultados!#ref!</f>
        <v>#NAME?</v>
      </c>
      <c r="AC14" s="234" t="e">
        <f aca="false">resultados!#ref!</f>
        <v>#NAME?</v>
      </c>
      <c r="AD14" s="234" t="e">
        <f aca="false">resultados!#ref!</f>
        <v>#NAME?</v>
      </c>
      <c r="AE14" s="234" t="e">
        <f aca="false">resultados!#ref!</f>
        <v>#NAME?</v>
      </c>
      <c r="AF14" s="234" t="e">
        <f aca="false">resultados!#ref!</f>
        <v>#NAME?</v>
      </c>
      <c r="AG14" s="234" t="e">
        <f aca="false">resultados!#ref!</f>
        <v>#NAME?</v>
      </c>
      <c r="AH14" s="234" t="e">
        <f aca="false">resultados!#ref!</f>
        <v>#NAME?</v>
      </c>
      <c r="AI14" s="234" t="e">
        <f aca="false">resultados!#ref!</f>
        <v>#NAME?</v>
      </c>
      <c r="AJ14" s="234" t="e">
        <f aca="false">resultados!#ref!</f>
        <v>#NAME?</v>
      </c>
      <c r="AK14" s="234" t="e">
        <f aca="false">resultados!#ref!</f>
        <v>#NAME?</v>
      </c>
      <c r="AL14" s="234" t="e">
        <f aca="false">resultados!#ref!</f>
        <v>#NAME?</v>
      </c>
      <c r="AM14" s="234" t="e">
        <f aca="false">resultados!#ref!</f>
        <v>#NAME?</v>
      </c>
      <c r="AN14" s="234" t="e">
        <f aca="false">resultados!#ref!</f>
        <v>#NAME?</v>
      </c>
      <c r="AO14" s="234" t="e">
        <f aca="false">resultados!#ref!</f>
        <v>#NAME?</v>
      </c>
      <c r="AP14" s="234" t="e">
        <f aca="false">resultados!#ref!</f>
        <v>#NAME?</v>
      </c>
      <c r="AQ14" s="234" t="e">
        <f aca="false">resultados!#ref!</f>
        <v>#NAME?</v>
      </c>
      <c r="AR14" s="234" t="e">
        <f aca="false">resultados!#ref!</f>
        <v>#NAME?</v>
      </c>
      <c r="AS14" s="234" t="e">
        <f aca="false">resultados!#ref!</f>
        <v>#NAME?</v>
      </c>
      <c r="AT14" s="234" t="e">
        <f aca="false">resultados!#ref!</f>
        <v>#NAME?</v>
      </c>
      <c r="AU14" s="234" t="e">
        <f aca="false">resultados!#ref!</f>
        <v>#NAME?</v>
      </c>
      <c r="AV14" s="234" t="e">
        <f aca="false">resultados!#ref!</f>
        <v>#NAME?</v>
      </c>
      <c r="AW14" s="234" t="e">
        <f aca="false">resultados!#ref!</f>
        <v>#NAME?</v>
      </c>
      <c r="AX14" s="234" t="e">
        <f aca="false">resultados!#ref!</f>
        <v>#NAME?</v>
      </c>
      <c r="AY14" s="234" t="e">
        <f aca="false">resultados!#ref!</f>
        <v>#NAME?</v>
      </c>
      <c r="AZ14" s="234" t="e">
        <f aca="false">resultados!#ref!</f>
        <v>#NAME?</v>
      </c>
      <c r="BA14" s="234" t="e">
        <f aca="false">resultados!#ref!</f>
        <v>#NAME?</v>
      </c>
      <c r="BB14" s="234" t="e">
        <f aca="false">resultados!#ref!</f>
        <v>#NAME?</v>
      </c>
      <c r="BC14" s="234" t="e">
        <f aca="false">resultados!#ref!</f>
        <v>#NAME?</v>
      </c>
      <c r="BD14" s="234" t="e">
        <f aca="false">resultados!#ref!</f>
        <v>#NAME?</v>
      </c>
      <c r="BE14" s="234" t="e">
        <f aca="false">resultados!#ref!</f>
        <v>#NAME?</v>
      </c>
      <c r="BF14" s="234" t="e">
        <f aca="false">resultados!#ref!</f>
        <v>#NAME?</v>
      </c>
      <c r="BG14" s="234" t="e">
        <f aca="false">resultados!#ref!</f>
        <v>#NAME?</v>
      </c>
      <c r="BH14" s="234" t="e">
        <f aca="false">resultados!#ref!</f>
        <v>#NAME?</v>
      </c>
      <c r="BI14" s="234" t="e">
        <f aca="false">resultados!#ref!</f>
        <v>#NAME?</v>
      </c>
      <c r="BJ14" s="234" t="e">
        <f aca="false">resultados!#ref!</f>
        <v>#NAME?</v>
      </c>
      <c r="BK14" s="234" t="e">
        <f aca="false">resultados!#ref!</f>
        <v>#NAME?</v>
      </c>
      <c r="BL14" s="234" t="e">
        <f aca="false">resultados!#ref!</f>
        <v>#NAME?</v>
      </c>
      <c r="BM14" s="234" t="e">
        <f aca="false">resultados!#ref!</f>
        <v>#NAME?</v>
      </c>
      <c r="BN14" s="234" t="e">
        <f aca="false">resultados!#ref!</f>
        <v>#NAME?</v>
      </c>
      <c r="BO14" s="234" t="e">
        <f aca="false">resultados!#ref!</f>
        <v>#NAME?</v>
      </c>
      <c r="BP14" s="234" t="e">
        <f aca="false">resultados!#ref!</f>
        <v>#NAME?</v>
      </c>
      <c r="BQ14" s="234" t="e">
        <f aca="false">resultados!#ref!</f>
        <v>#NAME?</v>
      </c>
      <c r="BR14" s="234" t="e">
        <f aca="false">resultados!#ref!</f>
        <v>#NAME?</v>
      </c>
      <c r="BS14" s="234" t="e">
        <f aca="false">resultados!#ref!</f>
        <v>#NAME?</v>
      </c>
      <c r="BT14" s="234" t="e">
        <f aca="false">resultados!#ref!</f>
        <v>#NAME?</v>
      </c>
      <c r="BU14" s="234" t="e">
        <f aca="false">resultados!#ref!</f>
        <v>#NAME?</v>
      </c>
      <c r="BV14" s="234" t="e">
        <f aca="false">resultados!#ref!</f>
        <v>#NAME?</v>
      </c>
      <c r="BW14" s="234" t="e">
        <f aca="false">resultados!#ref!</f>
        <v>#NAME?</v>
      </c>
      <c r="BX14" s="234" t="e">
        <f aca="false">resultados!#ref!</f>
        <v>#NAME?</v>
      </c>
      <c r="BY14" s="234" t="e">
        <f aca="false">resultados!#ref!</f>
        <v>#NAME?</v>
      </c>
      <c r="BZ14" s="234" t="e">
        <f aca="false">resultados!#ref!</f>
        <v>#NAME?</v>
      </c>
      <c r="CA14" s="234" t="e">
        <f aca="false">resultados!#ref!</f>
        <v>#NAME?</v>
      </c>
      <c r="CB14" s="234" t="e">
        <f aca="false">resultados!#ref!</f>
        <v>#NAME?</v>
      </c>
      <c r="CC14" s="234" t="e">
        <f aca="false">resultados!#ref!</f>
        <v>#NAME?</v>
      </c>
      <c r="CD14" s="234" t="e">
        <f aca="false">resultados!#ref!</f>
        <v>#NAME?</v>
      </c>
      <c r="CE14" s="234" t="e">
        <f aca="false">resultados!#ref!</f>
        <v>#NAME?</v>
      </c>
      <c r="CF14" s="234" t="e">
        <f aca="false">resultados!#ref!</f>
        <v>#NAME?</v>
      </c>
      <c r="CG14" s="234" t="e">
        <f aca="false">resultados!#ref!</f>
        <v>#NAME?</v>
      </c>
      <c r="CH14" s="234" t="e">
        <f aca="false">resultados!#ref!</f>
        <v>#NAME?</v>
      </c>
      <c r="CI14" s="234" t="e">
        <f aca="false">resultados!#ref!</f>
        <v>#NAME?</v>
      </c>
      <c r="CJ14" s="234" t="e">
        <f aca="false">resultados!#ref!</f>
        <v>#NAME?</v>
      </c>
      <c r="CK14" s="234" t="e">
        <f aca="false">resultados!#ref!</f>
        <v>#NAME?</v>
      </c>
      <c r="CL14" s="234" t="e">
        <f aca="false">resultados!#ref!</f>
        <v>#NAME?</v>
      </c>
      <c r="CM14" s="234" t="e">
        <f aca="false">resultados!#ref!</f>
        <v>#NAME?</v>
      </c>
      <c r="CN14" s="234" t="e">
        <f aca="false">resultados!#ref!</f>
        <v>#NAME?</v>
      </c>
      <c r="CO14" s="234" t="e">
        <f aca="false">resultados!#ref!</f>
        <v>#NAME?</v>
      </c>
      <c r="CP14" s="234" t="e">
        <f aca="false">resultados!#ref!</f>
        <v>#NAME?</v>
      </c>
      <c r="CQ14" s="234" t="e">
        <f aca="false">resultados!#ref!</f>
        <v>#NAME?</v>
      </c>
      <c r="CR14" s="234" t="e">
        <f aca="false">resultados!#ref!</f>
        <v>#NAME?</v>
      </c>
      <c r="CS14" s="234" t="e">
        <f aca="false">resultados!#ref!</f>
        <v>#NAME?</v>
      </c>
      <c r="CT14" s="234" t="e">
        <f aca="false">resultados!#ref!</f>
        <v>#NAME?</v>
      </c>
      <c r="CU14" s="234" t="e">
        <f aca="false">resultados!#ref!</f>
        <v>#NAME?</v>
      </c>
      <c r="CV14" s="234" t="e">
        <f aca="false">resultados!#ref!</f>
        <v>#NAME?</v>
      </c>
      <c r="CW14" s="234" t="e">
        <f aca="false">resultados!#ref!</f>
        <v>#NAME?</v>
      </c>
      <c r="CX14" s="234" t="e">
        <f aca="false">resultados!#ref!</f>
        <v>#NAME?</v>
      </c>
      <c r="CY14" s="234" t="e">
        <f aca="false">resultados!#ref!</f>
        <v>#NAME?</v>
      </c>
      <c r="CZ14" s="234" t="e">
        <f aca="false">resultados!#ref!</f>
        <v>#NAME?</v>
      </c>
      <c r="DA14" s="234" t="e">
        <f aca="false">resultados!#ref!</f>
        <v>#NAME?</v>
      </c>
      <c r="DB14" s="234" t="e">
        <f aca="false">resultados!#ref!</f>
        <v>#NAME?</v>
      </c>
      <c r="DC14" s="234" t="e">
        <f aca="false">resultados!#ref!</f>
        <v>#NAME?</v>
      </c>
      <c r="DD14" s="234" t="e">
        <f aca="false">resultados!#ref!</f>
        <v>#NAME?</v>
      </c>
      <c r="DE14" s="234" t="e">
        <f aca="false">resultados!#ref!</f>
        <v>#NAME?</v>
      </c>
      <c r="DF14" s="234" t="e">
        <f aca="false">resultados!#ref!</f>
        <v>#NAME?</v>
      </c>
      <c r="DG14" s="234" t="e">
        <f aca="false">resultados!#ref!</f>
        <v>#NAME?</v>
      </c>
      <c r="DH14" s="234" t="e">
        <f aca="false">resultados!#ref!</f>
        <v>#NAME?</v>
      </c>
      <c r="DI14" s="234" t="e">
        <f aca="false">resultados!#ref!</f>
        <v>#NAME?</v>
      </c>
      <c r="DJ14" s="234" t="e">
        <f aca="false">resultados!#ref!</f>
        <v>#NAME?</v>
      </c>
      <c r="DK14" s="234" t="e">
        <f aca="false">resultados!#ref!</f>
        <v>#NAME?</v>
      </c>
      <c r="DL14" s="234" t="e">
        <f aca="false">resultados!#ref!</f>
        <v>#NAME?</v>
      </c>
      <c r="DM14" s="234" t="e">
        <f aca="false">resultados!#ref!</f>
        <v>#NAME?</v>
      </c>
      <c r="DN14" s="234" t="e">
        <f aca="false">resultados!#ref!</f>
        <v>#NAME?</v>
      </c>
      <c r="DO14" s="238" t="e">
        <f aca="false">resultados!#ref!</f>
        <v>#NAME?</v>
      </c>
      <c r="DP14" s="238" t="e">
        <f aca="false">resultados!#ref!</f>
        <v>#NAME?</v>
      </c>
      <c r="DQ14" s="238" t="e">
        <f aca="false">IF(DO14&lt;&gt;"","Documento no web","")</f>
        <v>#NAME?</v>
      </c>
      <c r="DR14" s="238" t="str">
        <f aca="false" t="array" ref="DR14:DR14">IFERROR(INDEX('03.Muestra'!$E$8:$E$17,SMALL(IF("Documento no web"='03.Muestra'!$D$8:$D$17,ROW('03.Muestra'!$E$8:$E$17)-MIN(ROW('03.Muestra'!$D$8:$D$17))+1,""),ROW()-2)),"")</f>
        <v/>
      </c>
      <c r="DS14" s="238" t="e">
        <f aca="false">resultados!#ref!</f>
        <v>#NAME?</v>
      </c>
      <c r="DT14" s="238" t="str">
        <f aca="false" t="array" ref="DT14:DT14">IFERROR(INDEX('03.Muestra'!$G$8:$G$17,SMALL(IF("Documento no web"='03.Muestra'!$D$8:$D$17,ROW('03.Muestra'!$G$8:$G$17)-MIN(ROW('03.Muestra'!$D$8:$D$17))+1,""),ROW()-2)),"")</f>
        <v/>
      </c>
      <c r="DU14" s="239" t="str">
        <f aca="false" t="array" ref="DU14:DU14">IFERROR(INDEX('03.Muestra'!$H$8:$H$17,SMALL(IF("Documento no web"='03.Muestra'!$D$8:$D$17,ROW('03.Muestra'!$H$8:$H$17)-MIN(ROW('03.Muestra'!$D$8:$D$17))+1,""),ROW()-2)),"")</f>
        <v/>
      </c>
      <c r="DV14" s="234" t="e">
        <f aca="false">resultados!#ref!</f>
        <v>#NAME?</v>
      </c>
      <c r="DW14" s="234" t="e">
        <f aca="false">resultados!#ref!</f>
        <v>#NAME?</v>
      </c>
      <c r="DX14" s="234" t="e">
        <f aca="false">resultados!#ref!</f>
        <v>#NAME?</v>
      </c>
      <c r="DY14" s="234" t="e">
        <f aca="false">resultados!#ref!</f>
        <v>#NAME?</v>
      </c>
      <c r="DZ14" s="234" t="e">
        <f aca="false">resultados!#ref!</f>
        <v>#NAME?</v>
      </c>
      <c r="EA14" s="234" t="e">
        <f aca="false">resultados!#ref!</f>
        <v>#NAME?</v>
      </c>
      <c r="EB14" s="234" t="e">
        <f aca="false">resultados!#ref!</f>
        <v>#NAME?</v>
      </c>
      <c r="EC14" s="234" t="e">
        <f aca="false">resultados!#ref!</f>
        <v>#NAME?</v>
      </c>
      <c r="ED14" s="234" t="e">
        <f aca="false">resultados!#ref!</f>
        <v>#NAME?</v>
      </c>
      <c r="EE14" s="234" t="e">
        <f aca="false">resultados!#ref!</f>
        <v>#NAME?</v>
      </c>
      <c r="EF14" s="234" t="e">
        <f aca="false">resultados!#ref!</f>
        <v>#NAME?</v>
      </c>
      <c r="EG14" s="234" t="e">
        <f aca="false">resultados!#ref!</f>
        <v>#NAME?</v>
      </c>
      <c r="EH14" s="234" t="e">
        <f aca="false">resultados!#ref!</f>
        <v>#NAME?</v>
      </c>
      <c r="EI14" s="234" t="e">
        <f aca="false">resultados!#ref!</f>
        <v>#NAME?</v>
      </c>
      <c r="EJ14" s="234" t="e">
        <f aca="false">resultados!#ref!</f>
        <v>#NAME?</v>
      </c>
      <c r="EK14" s="234" t="e">
        <f aca="false">resultados!#ref!</f>
        <v>#NAME?</v>
      </c>
      <c r="EL14" s="234" t="e">
        <f aca="false">resultados!#ref!</f>
        <v>#NAME?</v>
      </c>
      <c r="EM14" s="234" t="e">
        <f aca="false">resultados!#ref!</f>
        <v>#NAME?</v>
      </c>
      <c r="EN14" s="234" t="e">
        <f aca="false">resultados!#ref!</f>
        <v>#NAME?</v>
      </c>
      <c r="EO14" s="234" t="e">
        <f aca="false">resultados!#ref!</f>
        <v>#NAME?</v>
      </c>
      <c r="EP14" s="234" t="e">
        <f aca="false">resultados!#ref!</f>
        <v>#NAME?</v>
      </c>
      <c r="EQ14" s="234" t="e">
        <f aca="false">resultados!#ref!</f>
        <v>#NAME?</v>
      </c>
      <c r="ER14" s="234" t="e">
        <f aca="false">resultados!#ref!</f>
        <v>#NAME?</v>
      </c>
      <c r="ES14" s="234" t="e">
        <f aca="false">resultados!#ref!</f>
        <v>#NAME?</v>
      </c>
      <c r="ET14" s="234" t="e">
        <f aca="false">resultados!#ref!</f>
        <v>#NAME?</v>
      </c>
      <c r="EU14" s="234" t="e">
        <f aca="false">resultados!#ref!</f>
        <v>#NAME?</v>
      </c>
      <c r="EV14" s="234" t="e">
        <f aca="false">resultados!#ref!</f>
        <v>#NAME?</v>
      </c>
      <c r="EW14" s="234" t="e">
        <f aca="false">resultados!#ref!</f>
        <v>#NAME?</v>
      </c>
      <c r="EX14" s="234" t="e">
        <f aca="false">resultados!#ref!</f>
        <v>#NAME?</v>
      </c>
      <c r="EY14" s="234" t="e">
        <f aca="false">resultados!#ref!</f>
        <v>#NAME?</v>
      </c>
      <c r="EZ14" s="234" t="e">
        <f aca="false">resultados!#ref!</f>
        <v>#NAME?</v>
      </c>
      <c r="FA14" s="234" t="e">
        <f aca="false">resultados!#ref!</f>
        <v>#NAME?</v>
      </c>
      <c r="FB14" s="234" t="e">
        <f aca="false">resultados!#ref!</f>
        <v>#NAME?</v>
      </c>
      <c r="FC14" s="234" t="e">
        <f aca="false">resultados!#ref!</f>
        <v>#NAME?</v>
      </c>
      <c r="FD14" s="234" t="e">
        <f aca="false">resultados!#ref!</f>
        <v>#NAME?</v>
      </c>
      <c r="FE14" s="234" t="e">
        <f aca="false">resultados!#ref!</f>
        <v>#NAME?</v>
      </c>
      <c r="FF14" s="234" t="e">
        <f aca="false">resultados!#ref!</f>
        <v>#NAME?</v>
      </c>
      <c r="FG14" s="234" t="e">
        <f aca="false">resultados!#ref!</f>
        <v>#NAME?</v>
      </c>
      <c r="FH14" s="234" t="e">
        <f aca="false">resultados!#ref!</f>
        <v>#NAME?</v>
      </c>
      <c r="FI14" s="234" t="e">
        <f aca="false">resultados!#ref!</f>
        <v>#NAME?</v>
      </c>
      <c r="FJ14" s="234" t="e">
        <f aca="false">resultados!#ref!</f>
        <v>#NAME?</v>
      </c>
      <c r="FK14" s="234" t="e">
        <f aca="false">resultados!#ref!</f>
        <v>#NAME?</v>
      </c>
      <c r="FL14" s="234" t="e">
        <f aca="false">resultados!#ref!</f>
        <v>#NAME?</v>
      </c>
      <c r="FM14" s="234" t="e">
        <f aca="false">resultados!#ref!</f>
        <v>#NAME?</v>
      </c>
      <c r="FN14" s="234" t="e">
        <f aca="false">resultados!#ref!</f>
        <v>#NAME?</v>
      </c>
    </row>
    <row r="15" customFormat="false" ht="12.75" hidden="false" customHeight="true" outlineLevel="0" collapsed="false">
      <c r="C15" s="231" t="s">
        <v>29</v>
      </c>
      <c r="D15" s="235" t="str">
        <f aca="false">'01.Definición de ámbito'!C25</f>
        <v>UNE-EN 301 549:2022 - excluyendo el contenido excluido por el RD 1112/2018</v>
      </c>
      <c r="E15" s="231" t="s">
        <v>55</v>
      </c>
      <c r="F15" s="235" t="str">
        <f aca="false">'02.Tecnologías'!I12</f>
        <v>Sí</v>
      </c>
      <c r="G15" s="236"/>
      <c r="H15" s="236"/>
      <c r="I15" s="236"/>
      <c r="J15" s="236"/>
      <c r="T15" s="238" t="e">
        <f aca="false">resultados!#ref!</f>
        <v>#NAME?</v>
      </c>
      <c r="U15" s="238" t="e">
        <f aca="false">resultados!#ref!</f>
        <v>#NAME?</v>
      </c>
      <c r="V15" s="238" t="e">
        <f aca="false">IF(T15&lt;&gt;"","Página web","")</f>
        <v>#NAME?</v>
      </c>
      <c r="W15" s="238" t="str">
        <v/>
      </c>
      <c r="X15" s="238" t="e">
        <f aca="false">resultados!#ref!</f>
        <v>#NAME?</v>
      </c>
      <c r="Y15" s="238" t="str">
        <v/>
      </c>
      <c r="Z15" s="239" t="str">
        <v/>
      </c>
      <c r="AA15" s="234" t="e">
        <f aca="false">resultados!#ref!</f>
        <v>#NAME?</v>
      </c>
      <c r="AB15" s="234" t="e">
        <f aca="false">resultados!#ref!</f>
        <v>#NAME?</v>
      </c>
      <c r="AC15" s="234" t="e">
        <f aca="false">resultados!#ref!</f>
        <v>#NAME?</v>
      </c>
      <c r="AD15" s="234" t="e">
        <f aca="false">resultados!#ref!</f>
        <v>#NAME?</v>
      </c>
      <c r="AE15" s="234" t="e">
        <f aca="false">resultados!#ref!</f>
        <v>#NAME?</v>
      </c>
      <c r="AF15" s="234" t="e">
        <f aca="false">resultados!#ref!</f>
        <v>#NAME?</v>
      </c>
      <c r="AG15" s="234" t="e">
        <f aca="false">resultados!#ref!</f>
        <v>#NAME?</v>
      </c>
      <c r="AH15" s="234" t="e">
        <f aca="false">resultados!#ref!</f>
        <v>#NAME?</v>
      </c>
      <c r="AI15" s="234" t="e">
        <f aca="false">resultados!#ref!</f>
        <v>#NAME?</v>
      </c>
      <c r="AJ15" s="234" t="e">
        <f aca="false">resultados!#ref!</f>
        <v>#NAME?</v>
      </c>
      <c r="AK15" s="234" t="e">
        <f aca="false">resultados!#ref!</f>
        <v>#NAME?</v>
      </c>
      <c r="AL15" s="234" t="e">
        <f aca="false">resultados!#ref!</f>
        <v>#NAME?</v>
      </c>
      <c r="AM15" s="234" t="e">
        <f aca="false">resultados!#ref!</f>
        <v>#NAME?</v>
      </c>
      <c r="AN15" s="234" t="e">
        <f aca="false">resultados!#ref!</f>
        <v>#NAME?</v>
      </c>
      <c r="AO15" s="234" t="e">
        <f aca="false">resultados!#ref!</f>
        <v>#NAME?</v>
      </c>
      <c r="AP15" s="234" t="e">
        <f aca="false">resultados!#ref!</f>
        <v>#NAME?</v>
      </c>
      <c r="AQ15" s="234" t="e">
        <f aca="false">resultados!#ref!</f>
        <v>#NAME?</v>
      </c>
      <c r="AR15" s="234" t="e">
        <f aca="false">resultados!#ref!</f>
        <v>#NAME?</v>
      </c>
      <c r="AS15" s="234" t="e">
        <f aca="false">resultados!#ref!</f>
        <v>#NAME?</v>
      </c>
      <c r="AT15" s="234" t="e">
        <f aca="false">resultados!#ref!</f>
        <v>#NAME?</v>
      </c>
      <c r="AU15" s="234" t="e">
        <f aca="false">resultados!#ref!</f>
        <v>#NAME?</v>
      </c>
      <c r="AV15" s="234" t="e">
        <f aca="false">resultados!#ref!</f>
        <v>#NAME?</v>
      </c>
      <c r="AW15" s="234" t="e">
        <f aca="false">resultados!#ref!</f>
        <v>#NAME?</v>
      </c>
      <c r="AX15" s="234" t="e">
        <f aca="false">resultados!#ref!</f>
        <v>#NAME?</v>
      </c>
      <c r="AY15" s="234" t="e">
        <f aca="false">resultados!#ref!</f>
        <v>#NAME?</v>
      </c>
      <c r="AZ15" s="234" t="e">
        <f aca="false">resultados!#ref!</f>
        <v>#NAME?</v>
      </c>
      <c r="BA15" s="234" t="e">
        <f aca="false">resultados!#ref!</f>
        <v>#NAME?</v>
      </c>
      <c r="BB15" s="234" t="e">
        <f aca="false">resultados!#ref!</f>
        <v>#NAME?</v>
      </c>
      <c r="BC15" s="234" t="e">
        <f aca="false">resultados!#ref!</f>
        <v>#NAME?</v>
      </c>
      <c r="BD15" s="234" t="e">
        <f aca="false">resultados!#ref!</f>
        <v>#NAME?</v>
      </c>
      <c r="BE15" s="234" t="e">
        <f aca="false">resultados!#ref!</f>
        <v>#NAME?</v>
      </c>
      <c r="BF15" s="234" t="e">
        <f aca="false">resultados!#ref!</f>
        <v>#NAME?</v>
      </c>
      <c r="BG15" s="234" t="e">
        <f aca="false">resultados!#ref!</f>
        <v>#NAME?</v>
      </c>
      <c r="BH15" s="234" t="e">
        <f aca="false">resultados!#ref!</f>
        <v>#NAME?</v>
      </c>
      <c r="BI15" s="234" t="e">
        <f aca="false">resultados!#ref!</f>
        <v>#NAME?</v>
      </c>
      <c r="BJ15" s="234" t="e">
        <f aca="false">resultados!#ref!</f>
        <v>#NAME?</v>
      </c>
      <c r="BK15" s="234" t="e">
        <f aca="false">resultados!#ref!</f>
        <v>#NAME?</v>
      </c>
      <c r="BL15" s="234" t="e">
        <f aca="false">resultados!#ref!</f>
        <v>#NAME?</v>
      </c>
      <c r="BM15" s="234" t="e">
        <f aca="false">resultados!#ref!</f>
        <v>#NAME?</v>
      </c>
      <c r="BN15" s="234" t="e">
        <f aca="false">resultados!#ref!</f>
        <v>#NAME?</v>
      </c>
      <c r="BO15" s="234" t="e">
        <f aca="false">resultados!#ref!</f>
        <v>#NAME?</v>
      </c>
      <c r="BP15" s="234" t="e">
        <f aca="false">resultados!#ref!</f>
        <v>#NAME?</v>
      </c>
      <c r="BQ15" s="234" t="e">
        <f aca="false">resultados!#ref!</f>
        <v>#NAME?</v>
      </c>
      <c r="BR15" s="234" t="e">
        <f aca="false">resultados!#ref!</f>
        <v>#NAME?</v>
      </c>
      <c r="BS15" s="234" t="e">
        <f aca="false">resultados!#ref!</f>
        <v>#NAME?</v>
      </c>
      <c r="BT15" s="234" t="e">
        <f aca="false">resultados!#ref!</f>
        <v>#NAME?</v>
      </c>
      <c r="BU15" s="234" t="e">
        <f aca="false">resultados!#ref!</f>
        <v>#NAME?</v>
      </c>
      <c r="BV15" s="234" t="e">
        <f aca="false">resultados!#ref!</f>
        <v>#NAME?</v>
      </c>
      <c r="BW15" s="234" t="e">
        <f aca="false">resultados!#ref!</f>
        <v>#NAME?</v>
      </c>
      <c r="BX15" s="234" t="e">
        <f aca="false">resultados!#ref!</f>
        <v>#NAME?</v>
      </c>
      <c r="BY15" s="234" t="e">
        <f aca="false">resultados!#ref!</f>
        <v>#NAME?</v>
      </c>
      <c r="BZ15" s="234" t="e">
        <f aca="false">resultados!#ref!</f>
        <v>#NAME?</v>
      </c>
      <c r="CA15" s="234" t="e">
        <f aca="false">resultados!#ref!</f>
        <v>#NAME?</v>
      </c>
      <c r="CB15" s="234" t="e">
        <f aca="false">resultados!#ref!</f>
        <v>#NAME?</v>
      </c>
      <c r="CC15" s="234" t="e">
        <f aca="false">resultados!#ref!</f>
        <v>#NAME?</v>
      </c>
      <c r="CD15" s="234" t="e">
        <f aca="false">resultados!#ref!</f>
        <v>#NAME?</v>
      </c>
      <c r="CE15" s="234" t="e">
        <f aca="false">resultados!#ref!</f>
        <v>#NAME?</v>
      </c>
      <c r="CF15" s="234" t="e">
        <f aca="false">resultados!#ref!</f>
        <v>#NAME?</v>
      </c>
      <c r="CG15" s="234" t="e">
        <f aca="false">resultados!#ref!</f>
        <v>#NAME?</v>
      </c>
      <c r="CH15" s="234" t="e">
        <f aca="false">resultados!#ref!</f>
        <v>#NAME?</v>
      </c>
      <c r="CI15" s="234" t="e">
        <f aca="false">resultados!#ref!</f>
        <v>#NAME?</v>
      </c>
      <c r="CJ15" s="234" t="e">
        <f aca="false">resultados!#ref!</f>
        <v>#NAME?</v>
      </c>
      <c r="CK15" s="234" t="e">
        <f aca="false">resultados!#ref!</f>
        <v>#NAME?</v>
      </c>
      <c r="CL15" s="234" t="e">
        <f aca="false">resultados!#ref!</f>
        <v>#NAME?</v>
      </c>
      <c r="CM15" s="234" t="e">
        <f aca="false">resultados!#ref!</f>
        <v>#NAME?</v>
      </c>
      <c r="CN15" s="234" t="e">
        <f aca="false">resultados!#ref!</f>
        <v>#NAME?</v>
      </c>
      <c r="CO15" s="234" t="e">
        <f aca="false">resultados!#ref!</f>
        <v>#NAME?</v>
      </c>
      <c r="CP15" s="234" t="e">
        <f aca="false">resultados!#ref!</f>
        <v>#NAME?</v>
      </c>
      <c r="CQ15" s="234" t="e">
        <f aca="false">resultados!#ref!</f>
        <v>#NAME?</v>
      </c>
      <c r="CR15" s="234" t="e">
        <f aca="false">resultados!#ref!</f>
        <v>#NAME?</v>
      </c>
      <c r="CS15" s="234" t="e">
        <f aca="false">resultados!#ref!</f>
        <v>#NAME?</v>
      </c>
      <c r="CT15" s="234" t="e">
        <f aca="false">resultados!#ref!</f>
        <v>#NAME?</v>
      </c>
      <c r="CU15" s="234" t="e">
        <f aca="false">resultados!#ref!</f>
        <v>#NAME?</v>
      </c>
      <c r="CV15" s="234" t="e">
        <f aca="false">resultados!#ref!</f>
        <v>#NAME?</v>
      </c>
      <c r="CW15" s="234" t="e">
        <f aca="false">resultados!#ref!</f>
        <v>#NAME?</v>
      </c>
      <c r="CX15" s="234" t="e">
        <f aca="false">resultados!#ref!</f>
        <v>#NAME?</v>
      </c>
      <c r="CY15" s="234" t="e">
        <f aca="false">resultados!#ref!</f>
        <v>#NAME?</v>
      </c>
      <c r="CZ15" s="234" t="e">
        <f aca="false">resultados!#ref!</f>
        <v>#NAME?</v>
      </c>
      <c r="DA15" s="234" t="e">
        <f aca="false">resultados!#ref!</f>
        <v>#NAME?</v>
      </c>
      <c r="DB15" s="234" t="e">
        <f aca="false">resultados!#ref!</f>
        <v>#NAME?</v>
      </c>
      <c r="DC15" s="234" t="e">
        <f aca="false">resultados!#ref!</f>
        <v>#NAME?</v>
      </c>
      <c r="DD15" s="234" t="e">
        <f aca="false">resultados!#ref!</f>
        <v>#NAME?</v>
      </c>
      <c r="DE15" s="234" t="e">
        <f aca="false">resultados!#ref!</f>
        <v>#NAME?</v>
      </c>
      <c r="DF15" s="234" t="e">
        <f aca="false">resultados!#ref!</f>
        <v>#NAME?</v>
      </c>
      <c r="DG15" s="234" t="e">
        <f aca="false">resultados!#ref!</f>
        <v>#NAME?</v>
      </c>
      <c r="DH15" s="234" t="e">
        <f aca="false">resultados!#ref!</f>
        <v>#NAME?</v>
      </c>
      <c r="DI15" s="234" t="e">
        <f aca="false">resultados!#ref!</f>
        <v>#NAME?</v>
      </c>
      <c r="DJ15" s="234" t="e">
        <f aca="false">resultados!#ref!</f>
        <v>#NAME?</v>
      </c>
      <c r="DK15" s="234" t="e">
        <f aca="false">resultados!#ref!</f>
        <v>#NAME?</v>
      </c>
      <c r="DL15" s="234" t="e">
        <f aca="false">resultados!#ref!</f>
        <v>#NAME?</v>
      </c>
      <c r="DM15" s="234" t="e">
        <f aca="false">resultados!#ref!</f>
        <v>#NAME?</v>
      </c>
      <c r="DN15" s="234" t="e">
        <f aca="false">resultados!#ref!</f>
        <v>#NAME?</v>
      </c>
      <c r="DO15" s="238" t="e">
        <f aca="false">resultados!#ref!</f>
        <v>#NAME?</v>
      </c>
      <c r="DP15" s="238" t="e">
        <f aca="false">resultados!#ref!</f>
        <v>#NAME?</v>
      </c>
      <c r="DQ15" s="238" t="e">
        <f aca="false">IF(DO15&lt;&gt;"","Documento no web","")</f>
        <v>#NAME?</v>
      </c>
      <c r="DR15" s="238" t="str">
        <f aca="false" t="array" ref="DR15:DR15">IFERROR(INDEX('03.Muestra'!$E$8:$E$17,SMALL(IF("Documento no web"='03.Muestra'!$D$8:$D$17,ROW('03.Muestra'!$E$8:$E$17)-MIN(ROW('03.Muestra'!$D$8:$D$17))+1,""),ROW()-2)),"")</f>
        <v/>
      </c>
      <c r="DS15" s="238" t="e">
        <f aca="false">resultados!#ref!</f>
        <v>#NAME?</v>
      </c>
      <c r="DT15" s="238" t="str">
        <f aca="false" t="array" ref="DT15:DT15">IFERROR(INDEX('03.Muestra'!$G$8:$G$17,SMALL(IF("Documento no web"='03.Muestra'!$D$8:$D$17,ROW('03.Muestra'!$G$8:$G$17)-MIN(ROW('03.Muestra'!$D$8:$D$17))+1,""),ROW()-2)),"")</f>
        <v/>
      </c>
      <c r="DU15" s="239" t="str">
        <f aca="false" t="array" ref="DU15:DU15">IFERROR(INDEX('03.Muestra'!$H$8:$H$17,SMALL(IF("Documento no web"='03.Muestra'!$D$8:$D$17,ROW('03.Muestra'!$H$8:$H$17)-MIN(ROW('03.Muestra'!$D$8:$D$17))+1,""),ROW()-2)),"")</f>
        <v/>
      </c>
      <c r="DV15" s="234" t="e">
        <f aca="false">resultados!#ref!</f>
        <v>#NAME?</v>
      </c>
      <c r="DW15" s="234" t="e">
        <f aca="false">resultados!#ref!</f>
        <v>#NAME?</v>
      </c>
      <c r="DX15" s="234" t="e">
        <f aca="false">resultados!#ref!</f>
        <v>#NAME?</v>
      </c>
      <c r="DY15" s="234" t="e">
        <f aca="false">resultados!#ref!</f>
        <v>#NAME?</v>
      </c>
      <c r="DZ15" s="234" t="e">
        <f aca="false">resultados!#ref!</f>
        <v>#NAME?</v>
      </c>
      <c r="EA15" s="234" t="e">
        <f aca="false">resultados!#ref!</f>
        <v>#NAME?</v>
      </c>
      <c r="EB15" s="234" t="e">
        <f aca="false">resultados!#ref!</f>
        <v>#NAME?</v>
      </c>
      <c r="EC15" s="234" t="e">
        <f aca="false">resultados!#ref!</f>
        <v>#NAME?</v>
      </c>
      <c r="ED15" s="234" t="e">
        <f aca="false">resultados!#ref!</f>
        <v>#NAME?</v>
      </c>
      <c r="EE15" s="234" t="e">
        <f aca="false">resultados!#ref!</f>
        <v>#NAME?</v>
      </c>
      <c r="EF15" s="234" t="e">
        <f aca="false">resultados!#ref!</f>
        <v>#NAME?</v>
      </c>
      <c r="EG15" s="234" t="e">
        <f aca="false">resultados!#ref!</f>
        <v>#NAME?</v>
      </c>
      <c r="EH15" s="234" t="e">
        <f aca="false">resultados!#ref!</f>
        <v>#NAME?</v>
      </c>
      <c r="EI15" s="234" t="e">
        <f aca="false">resultados!#ref!</f>
        <v>#NAME?</v>
      </c>
      <c r="EJ15" s="234" t="e">
        <f aca="false">resultados!#ref!</f>
        <v>#NAME?</v>
      </c>
      <c r="EK15" s="234" t="e">
        <f aca="false">resultados!#ref!</f>
        <v>#NAME?</v>
      </c>
      <c r="EL15" s="234" t="e">
        <f aca="false">resultados!#ref!</f>
        <v>#NAME?</v>
      </c>
      <c r="EM15" s="234" t="e">
        <f aca="false">resultados!#ref!</f>
        <v>#NAME?</v>
      </c>
      <c r="EN15" s="234" t="e">
        <f aca="false">resultados!#ref!</f>
        <v>#NAME?</v>
      </c>
      <c r="EO15" s="234" t="e">
        <f aca="false">resultados!#ref!</f>
        <v>#NAME?</v>
      </c>
      <c r="EP15" s="234" t="e">
        <f aca="false">resultados!#ref!</f>
        <v>#NAME?</v>
      </c>
      <c r="EQ15" s="234" t="e">
        <f aca="false">resultados!#ref!</f>
        <v>#NAME?</v>
      </c>
      <c r="ER15" s="234" t="e">
        <f aca="false">resultados!#ref!</f>
        <v>#NAME?</v>
      </c>
      <c r="ES15" s="234" t="e">
        <f aca="false">resultados!#ref!</f>
        <v>#NAME?</v>
      </c>
      <c r="ET15" s="234" t="e">
        <f aca="false">resultados!#ref!</f>
        <v>#NAME?</v>
      </c>
      <c r="EU15" s="234" t="e">
        <f aca="false">resultados!#ref!</f>
        <v>#NAME?</v>
      </c>
      <c r="EV15" s="234" t="e">
        <f aca="false">resultados!#ref!</f>
        <v>#NAME?</v>
      </c>
      <c r="EW15" s="234" t="e">
        <f aca="false">resultados!#ref!</f>
        <v>#NAME?</v>
      </c>
      <c r="EX15" s="234" t="e">
        <f aca="false">resultados!#ref!</f>
        <v>#NAME?</v>
      </c>
      <c r="EY15" s="234" t="e">
        <f aca="false">resultados!#ref!</f>
        <v>#NAME?</v>
      </c>
      <c r="EZ15" s="234" t="e">
        <f aca="false">resultados!#ref!</f>
        <v>#NAME?</v>
      </c>
      <c r="FA15" s="234" t="e">
        <f aca="false">resultados!#ref!</f>
        <v>#NAME?</v>
      </c>
      <c r="FB15" s="234" t="e">
        <f aca="false">resultados!#ref!</f>
        <v>#NAME?</v>
      </c>
      <c r="FC15" s="234" t="e">
        <f aca="false">resultados!#ref!</f>
        <v>#NAME?</v>
      </c>
      <c r="FD15" s="234" t="e">
        <f aca="false">resultados!#ref!</f>
        <v>#NAME?</v>
      </c>
      <c r="FE15" s="234" t="e">
        <f aca="false">resultados!#ref!</f>
        <v>#NAME?</v>
      </c>
      <c r="FF15" s="234" t="e">
        <f aca="false">resultados!#ref!</f>
        <v>#NAME?</v>
      </c>
      <c r="FG15" s="234" t="e">
        <f aca="false">resultados!#ref!</f>
        <v>#NAME?</v>
      </c>
      <c r="FH15" s="234" t="e">
        <f aca="false">resultados!#ref!</f>
        <v>#NAME?</v>
      </c>
      <c r="FI15" s="234" t="e">
        <f aca="false">resultados!#ref!</f>
        <v>#NAME?</v>
      </c>
      <c r="FJ15" s="234" t="e">
        <f aca="false">resultados!#ref!</f>
        <v>#NAME?</v>
      </c>
      <c r="FK15" s="234" t="e">
        <f aca="false">resultados!#ref!</f>
        <v>#NAME?</v>
      </c>
      <c r="FL15" s="234" t="e">
        <f aca="false">resultados!#ref!</f>
        <v>#NAME?</v>
      </c>
      <c r="FM15" s="234" t="e">
        <f aca="false">resultados!#ref!</f>
        <v>#NAME?</v>
      </c>
      <c r="FN15" s="234" t="e">
        <f aca="false">resultados!#ref!</f>
        <v>#NAME?</v>
      </c>
    </row>
    <row r="16" customFormat="false" ht="12.75" hidden="false" customHeight="true" outlineLevel="0" collapsed="false">
      <c r="C16" s="231" t="s">
        <v>31</v>
      </c>
      <c r="D16" s="235" t="str">
        <f aca="false">'01.Definición de ámbito'!C27</f>
        <v>Windows 11 - Google Chrome (última versión estable), Mozilla Firefox (última versión estable) y Microsoft Edge (última versión estable)</v>
      </c>
      <c r="F16" s="236"/>
      <c r="G16" s="236"/>
      <c r="H16" s="236"/>
      <c r="I16" s="236"/>
      <c r="J16" s="236"/>
      <c r="T16" s="238" t="e">
        <f aca="false">resultados!#ref!</f>
        <v>#NAME?</v>
      </c>
      <c r="U16" s="238" t="e">
        <f aca="false">resultados!#ref!</f>
        <v>#NAME?</v>
      </c>
      <c r="V16" s="238" t="e">
        <f aca="false">IF(T16&lt;&gt;"","Página web","")</f>
        <v>#NAME?</v>
      </c>
      <c r="W16" s="238" t="str">
        <v/>
      </c>
      <c r="X16" s="238" t="e">
        <f aca="false">resultados!#ref!</f>
        <v>#NAME?</v>
      </c>
      <c r="Y16" s="238" t="str">
        <v/>
      </c>
      <c r="Z16" s="239" t="str">
        <v/>
      </c>
      <c r="AA16" s="234" t="e">
        <f aca="false">resultados!#ref!</f>
        <v>#NAME?</v>
      </c>
      <c r="AB16" s="234" t="e">
        <f aca="false">resultados!#ref!</f>
        <v>#NAME?</v>
      </c>
      <c r="AC16" s="234" t="e">
        <f aca="false">resultados!#ref!</f>
        <v>#NAME?</v>
      </c>
      <c r="AD16" s="234" t="e">
        <f aca="false">resultados!#ref!</f>
        <v>#NAME?</v>
      </c>
      <c r="AE16" s="234" t="e">
        <f aca="false">resultados!#ref!</f>
        <v>#NAME?</v>
      </c>
      <c r="AF16" s="234" t="e">
        <f aca="false">resultados!#ref!</f>
        <v>#NAME?</v>
      </c>
      <c r="AG16" s="234" t="e">
        <f aca="false">resultados!#ref!</f>
        <v>#NAME?</v>
      </c>
      <c r="AH16" s="234" t="e">
        <f aca="false">resultados!#ref!</f>
        <v>#NAME?</v>
      </c>
      <c r="AI16" s="234" t="e">
        <f aca="false">resultados!#ref!</f>
        <v>#NAME?</v>
      </c>
      <c r="AJ16" s="234" t="e">
        <f aca="false">resultados!#ref!</f>
        <v>#NAME?</v>
      </c>
      <c r="AK16" s="234" t="e">
        <f aca="false">resultados!#ref!</f>
        <v>#NAME?</v>
      </c>
      <c r="AL16" s="234" t="e">
        <f aca="false">resultados!#ref!</f>
        <v>#NAME?</v>
      </c>
      <c r="AM16" s="234" t="e">
        <f aca="false">resultados!#ref!</f>
        <v>#NAME?</v>
      </c>
      <c r="AN16" s="234" t="e">
        <f aca="false">resultados!#ref!</f>
        <v>#NAME?</v>
      </c>
      <c r="AO16" s="234" t="e">
        <f aca="false">resultados!#ref!</f>
        <v>#NAME?</v>
      </c>
      <c r="AP16" s="234" t="e">
        <f aca="false">resultados!#ref!</f>
        <v>#NAME?</v>
      </c>
      <c r="AQ16" s="234" t="e">
        <f aca="false">resultados!#ref!</f>
        <v>#NAME?</v>
      </c>
      <c r="AR16" s="234" t="e">
        <f aca="false">resultados!#ref!</f>
        <v>#NAME?</v>
      </c>
      <c r="AS16" s="234" t="e">
        <f aca="false">resultados!#ref!</f>
        <v>#NAME?</v>
      </c>
      <c r="AT16" s="234" t="e">
        <f aca="false">resultados!#ref!</f>
        <v>#NAME?</v>
      </c>
      <c r="AU16" s="234" t="e">
        <f aca="false">resultados!#ref!</f>
        <v>#NAME?</v>
      </c>
      <c r="AV16" s="234" t="e">
        <f aca="false">resultados!#ref!</f>
        <v>#NAME?</v>
      </c>
      <c r="AW16" s="234" t="e">
        <f aca="false">resultados!#ref!</f>
        <v>#NAME?</v>
      </c>
      <c r="AX16" s="234" t="e">
        <f aca="false">resultados!#ref!</f>
        <v>#NAME?</v>
      </c>
      <c r="AY16" s="234" t="e">
        <f aca="false">resultados!#ref!</f>
        <v>#NAME?</v>
      </c>
      <c r="AZ16" s="234" t="e">
        <f aca="false">resultados!#ref!</f>
        <v>#NAME?</v>
      </c>
      <c r="BA16" s="234" t="e">
        <f aca="false">resultados!#ref!</f>
        <v>#NAME?</v>
      </c>
      <c r="BB16" s="234" t="e">
        <f aca="false">resultados!#ref!</f>
        <v>#NAME?</v>
      </c>
      <c r="BC16" s="234" t="e">
        <f aca="false">resultados!#ref!</f>
        <v>#NAME?</v>
      </c>
      <c r="BD16" s="234" t="e">
        <f aca="false">resultados!#ref!</f>
        <v>#NAME?</v>
      </c>
      <c r="BE16" s="234" t="e">
        <f aca="false">resultados!#ref!</f>
        <v>#NAME?</v>
      </c>
      <c r="BF16" s="234" t="e">
        <f aca="false">resultados!#ref!</f>
        <v>#NAME?</v>
      </c>
      <c r="BG16" s="234" t="e">
        <f aca="false">resultados!#ref!</f>
        <v>#NAME?</v>
      </c>
      <c r="BH16" s="234" t="e">
        <f aca="false">resultados!#ref!</f>
        <v>#NAME?</v>
      </c>
      <c r="BI16" s="234" t="e">
        <f aca="false">resultados!#ref!</f>
        <v>#NAME?</v>
      </c>
      <c r="BJ16" s="234" t="e">
        <f aca="false">resultados!#ref!</f>
        <v>#NAME?</v>
      </c>
      <c r="BK16" s="234" t="e">
        <f aca="false">resultados!#ref!</f>
        <v>#NAME?</v>
      </c>
      <c r="BL16" s="234" t="e">
        <f aca="false">resultados!#ref!</f>
        <v>#NAME?</v>
      </c>
      <c r="BM16" s="234" t="e">
        <f aca="false">resultados!#ref!</f>
        <v>#NAME?</v>
      </c>
      <c r="BN16" s="234" t="e">
        <f aca="false">resultados!#ref!</f>
        <v>#NAME?</v>
      </c>
      <c r="BO16" s="234" t="e">
        <f aca="false">resultados!#ref!</f>
        <v>#NAME?</v>
      </c>
      <c r="BP16" s="234" t="e">
        <f aca="false">resultados!#ref!</f>
        <v>#NAME?</v>
      </c>
      <c r="BQ16" s="234" t="e">
        <f aca="false">resultados!#ref!</f>
        <v>#NAME?</v>
      </c>
      <c r="BR16" s="234" t="e">
        <f aca="false">resultados!#ref!</f>
        <v>#NAME?</v>
      </c>
      <c r="BS16" s="234" t="e">
        <f aca="false">resultados!#ref!</f>
        <v>#NAME?</v>
      </c>
      <c r="BT16" s="234" t="e">
        <f aca="false">resultados!#ref!</f>
        <v>#NAME?</v>
      </c>
      <c r="BU16" s="234" t="e">
        <f aca="false">resultados!#ref!</f>
        <v>#NAME?</v>
      </c>
      <c r="BV16" s="234" t="e">
        <f aca="false">resultados!#ref!</f>
        <v>#NAME?</v>
      </c>
      <c r="BW16" s="234" t="e">
        <f aca="false">resultados!#ref!</f>
        <v>#NAME?</v>
      </c>
      <c r="BX16" s="234" t="e">
        <f aca="false">resultados!#ref!</f>
        <v>#NAME?</v>
      </c>
      <c r="BY16" s="234" t="e">
        <f aca="false">resultados!#ref!</f>
        <v>#NAME?</v>
      </c>
      <c r="BZ16" s="234" t="e">
        <f aca="false">resultados!#ref!</f>
        <v>#NAME?</v>
      </c>
      <c r="CA16" s="234" t="e">
        <f aca="false">resultados!#ref!</f>
        <v>#NAME?</v>
      </c>
      <c r="CB16" s="234" t="e">
        <f aca="false">resultados!#ref!</f>
        <v>#NAME?</v>
      </c>
      <c r="CC16" s="234" t="e">
        <f aca="false">resultados!#ref!</f>
        <v>#NAME?</v>
      </c>
      <c r="CD16" s="234" t="e">
        <f aca="false">resultados!#ref!</f>
        <v>#NAME?</v>
      </c>
      <c r="CE16" s="234" t="e">
        <f aca="false">resultados!#ref!</f>
        <v>#NAME?</v>
      </c>
      <c r="CF16" s="234" t="e">
        <f aca="false">resultados!#ref!</f>
        <v>#NAME?</v>
      </c>
      <c r="CG16" s="234" t="e">
        <f aca="false">resultados!#ref!</f>
        <v>#NAME?</v>
      </c>
      <c r="CH16" s="234" t="e">
        <f aca="false">resultados!#ref!</f>
        <v>#NAME?</v>
      </c>
      <c r="CI16" s="234" t="e">
        <f aca="false">resultados!#ref!</f>
        <v>#NAME?</v>
      </c>
      <c r="CJ16" s="234" t="e">
        <f aca="false">resultados!#ref!</f>
        <v>#NAME?</v>
      </c>
      <c r="CK16" s="234" t="e">
        <f aca="false">resultados!#ref!</f>
        <v>#NAME?</v>
      </c>
      <c r="CL16" s="234" t="e">
        <f aca="false">resultados!#ref!</f>
        <v>#NAME?</v>
      </c>
      <c r="CM16" s="234" t="e">
        <f aca="false">resultados!#ref!</f>
        <v>#NAME?</v>
      </c>
      <c r="CN16" s="234" t="e">
        <f aca="false">resultados!#ref!</f>
        <v>#NAME?</v>
      </c>
      <c r="CO16" s="234" t="e">
        <f aca="false">resultados!#ref!</f>
        <v>#NAME?</v>
      </c>
      <c r="CP16" s="234" t="e">
        <f aca="false">resultados!#ref!</f>
        <v>#NAME?</v>
      </c>
      <c r="CQ16" s="234" t="e">
        <f aca="false">resultados!#ref!</f>
        <v>#NAME?</v>
      </c>
      <c r="CR16" s="234" t="e">
        <f aca="false">resultados!#ref!</f>
        <v>#NAME?</v>
      </c>
      <c r="CS16" s="234" t="e">
        <f aca="false">resultados!#ref!</f>
        <v>#NAME?</v>
      </c>
      <c r="CT16" s="234" t="e">
        <f aca="false">resultados!#ref!</f>
        <v>#NAME?</v>
      </c>
      <c r="CU16" s="234" t="e">
        <f aca="false">resultados!#ref!</f>
        <v>#NAME?</v>
      </c>
      <c r="CV16" s="234" t="e">
        <f aca="false">resultados!#ref!</f>
        <v>#NAME?</v>
      </c>
      <c r="CW16" s="234" t="e">
        <f aca="false">resultados!#ref!</f>
        <v>#NAME?</v>
      </c>
      <c r="CX16" s="234" t="e">
        <f aca="false">resultados!#ref!</f>
        <v>#NAME?</v>
      </c>
      <c r="CY16" s="234" t="e">
        <f aca="false">resultados!#ref!</f>
        <v>#NAME?</v>
      </c>
      <c r="CZ16" s="234" t="e">
        <f aca="false">resultados!#ref!</f>
        <v>#NAME?</v>
      </c>
      <c r="DA16" s="234" t="e">
        <f aca="false">resultados!#ref!</f>
        <v>#NAME?</v>
      </c>
      <c r="DB16" s="234" t="e">
        <f aca="false">resultados!#ref!</f>
        <v>#NAME?</v>
      </c>
      <c r="DC16" s="234" t="e">
        <f aca="false">resultados!#ref!</f>
        <v>#NAME?</v>
      </c>
      <c r="DD16" s="234" t="e">
        <f aca="false">resultados!#ref!</f>
        <v>#NAME?</v>
      </c>
      <c r="DE16" s="234" t="e">
        <f aca="false">resultados!#ref!</f>
        <v>#NAME?</v>
      </c>
      <c r="DF16" s="234" t="e">
        <f aca="false">resultados!#ref!</f>
        <v>#NAME?</v>
      </c>
      <c r="DG16" s="234" t="e">
        <f aca="false">resultados!#ref!</f>
        <v>#NAME?</v>
      </c>
      <c r="DH16" s="234" t="e">
        <f aca="false">resultados!#ref!</f>
        <v>#NAME?</v>
      </c>
      <c r="DI16" s="234" t="e">
        <f aca="false">resultados!#ref!</f>
        <v>#NAME?</v>
      </c>
      <c r="DJ16" s="234" t="e">
        <f aca="false">resultados!#ref!</f>
        <v>#NAME?</v>
      </c>
      <c r="DK16" s="234" t="e">
        <f aca="false">resultados!#ref!</f>
        <v>#NAME?</v>
      </c>
      <c r="DL16" s="234" t="e">
        <f aca="false">resultados!#ref!</f>
        <v>#NAME?</v>
      </c>
      <c r="DM16" s="234" t="e">
        <f aca="false">resultados!#ref!</f>
        <v>#NAME?</v>
      </c>
      <c r="DN16" s="234" t="e">
        <f aca="false">resultados!#ref!</f>
        <v>#NAME?</v>
      </c>
      <c r="DO16" s="238" t="e">
        <f aca="false">resultados!#ref!</f>
        <v>#NAME?</v>
      </c>
      <c r="DP16" s="238" t="e">
        <f aca="false">resultados!#ref!</f>
        <v>#NAME?</v>
      </c>
      <c r="DQ16" s="238" t="e">
        <f aca="false">IF(DO16&lt;&gt;"","Documento no web","")</f>
        <v>#NAME?</v>
      </c>
      <c r="DR16" s="238" t="str">
        <f aca="false" t="array" ref="DR16:DR16">IFERROR(INDEX('03.Muestra'!$E$8:$E$17,SMALL(IF("Documento no web"='03.Muestra'!$D$8:$D$17,ROW('03.Muestra'!$E$8:$E$17)-MIN(ROW('03.Muestra'!$D$8:$D$17))+1,""),ROW()-2)),"")</f>
        <v/>
      </c>
      <c r="DS16" s="238" t="e">
        <f aca="false">resultados!#ref!</f>
        <v>#NAME?</v>
      </c>
      <c r="DT16" s="238" t="str">
        <f aca="false" t="array" ref="DT16:DT16">IFERROR(INDEX('03.Muestra'!$G$8:$G$17,SMALL(IF("Documento no web"='03.Muestra'!$D$8:$D$17,ROW('03.Muestra'!$G$8:$G$17)-MIN(ROW('03.Muestra'!$D$8:$D$17))+1,""),ROW()-2)),"")</f>
        <v/>
      </c>
      <c r="DU16" s="239" t="str">
        <f aca="false" t="array" ref="DU16:DU16">IFERROR(INDEX('03.Muestra'!$H$8:$H$17,SMALL(IF("Documento no web"='03.Muestra'!$D$8:$D$17,ROW('03.Muestra'!$H$8:$H$17)-MIN(ROW('03.Muestra'!$D$8:$D$17))+1,""),ROW()-2)),"")</f>
        <v/>
      </c>
      <c r="DV16" s="234" t="e">
        <f aca="false">resultados!#ref!</f>
        <v>#NAME?</v>
      </c>
      <c r="DW16" s="234" t="e">
        <f aca="false">resultados!#ref!</f>
        <v>#NAME?</v>
      </c>
      <c r="DX16" s="234" t="e">
        <f aca="false">resultados!#ref!</f>
        <v>#NAME?</v>
      </c>
      <c r="DY16" s="234" t="e">
        <f aca="false">resultados!#ref!</f>
        <v>#NAME?</v>
      </c>
      <c r="DZ16" s="234" t="e">
        <f aca="false">resultados!#ref!</f>
        <v>#NAME?</v>
      </c>
      <c r="EA16" s="234" t="e">
        <f aca="false">resultados!#ref!</f>
        <v>#NAME?</v>
      </c>
      <c r="EB16" s="234" t="e">
        <f aca="false">resultados!#ref!</f>
        <v>#NAME?</v>
      </c>
      <c r="EC16" s="234" t="e">
        <f aca="false">resultados!#ref!</f>
        <v>#NAME?</v>
      </c>
      <c r="ED16" s="234" t="e">
        <f aca="false">resultados!#ref!</f>
        <v>#NAME?</v>
      </c>
      <c r="EE16" s="234" t="e">
        <f aca="false">resultados!#ref!</f>
        <v>#NAME?</v>
      </c>
      <c r="EF16" s="234" t="e">
        <f aca="false">resultados!#ref!</f>
        <v>#NAME?</v>
      </c>
      <c r="EG16" s="234" t="e">
        <f aca="false">resultados!#ref!</f>
        <v>#NAME?</v>
      </c>
      <c r="EH16" s="234" t="e">
        <f aca="false">resultados!#ref!</f>
        <v>#NAME?</v>
      </c>
      <c r="EI16" s="234" t="e">
        <f aca="false">resultados!#ref!</f>
        <v>#NAME?</v>
      </c>
      <c r="EJ16" s="234" t="e">
        <f aca="false">resultados!#ref!</f>
        <v>#NAME?</v>
      </c>
      <c r="EK16" s="234" t="e">
        <f aca="false">resultados!#ref!</f>
        <v>#NAME?</v>
      </c>
      <c r="EL16" s="234" t="e">
        <f aca="false">resultados!#ref!</f>
        <v>#NAME?</v>
      </c>
      <c r="EM16" s="234" t="e">
        <f aca="false">resultados!#ref!</f>
        <v>#NAME?</v>
      </c>
      <c r="EN16" s="234" t="e">
        <f aca="false">resultados!#ref!</f>
        <v>#NAME?</v>
      </c>
      <c r="EO16" s="234" t="e">
        <f aca="false">resultados!#ref!</f>
        <v>#NAME?</v>
      </c>
      <c r="EP16" s="234" t="e">
        <f aca="false">resultados!#ref!</f>
        <v>#NAME?</v>
      </c>
      <c r="EQ16" s="234" t="e">
        <f aca="false">resultados!#ref!</f>
        <v>#NAME?</v>
      </c>
      <c r="ER16" s="234" t="e">
        <f aca="false">resultados!#ref!</f>
        <v>#NAME?</v>
      </c>
      <c r="ES16" s="234" t="e">
        <f aca="false">resultados!#ref!</f>
        <v>#NAME?</v>
      </c>
      <c r="ET16" s="234" t="e">
        <f aca="false">resultados!#ref!</f>
        <v>#NAME?</v>
      </c>
      <c r="EU16" s="234" t="e">
        <f aca="false">resultados!#ref!</f>
        <v>#NAME?</v>
      </c>
      <c r="EV16" s="234" t="e">
        <f aca="false">resultados!#ref!</f>
        <v>#NAME?</v>
      </c>
      <c r="EW16" s="234" t="e">
        <f aca="false">resultados!#ref!</f>
        <v>#NAME?</v>
      </c>
      <c r="EX16" s="234" t="e">
        <f aca="false">resultados!#ref!</f>
        <v>#NAME?</v>
      </c>
      <c r="EY16" s="234" t="e">
        <f aca="false">resultados!#ref!</f>
        <v>#NAME?</v>
      </c>
      <c r="EZ16" s="234" t="e">
        <f aca="false">resultados!#ref!</f>
        <v>#NAME?</v>
      </c>
      <c r="FA16" s="234" t="e">
        <f aca="false">resultados!#ref!</f>
        <v>#NAME?</v>
      </c>
      <c r="FB16" s="234" t="e">
        <f aca="false">resultados!#ref!</f>
        <v>#NAME?</v>
      </c>
      <c r="FC16" s="234" t="e">
        <f aca="false">resultados!#ref!</f>
        <v>#NAME?</v>
      </c>
      <c r="FD16" s="234" t="e">
        <f aca="false">resultados!#ref!</f>
        <v>#NAME?</v>
      </c>
      <c r="FE16" s="234" t="e">
        <f aca="false">resultados!#ref!</f>
        <v>#NAME?</v>
      </c>
      <c r="FF16" s="234" t="e">
        <f aca="false">resultados!#ref!</f>
        <v>#NAME?</v>
      </c>
      <c r="FG16" s="234" t="e">
        <f aca="false">resultados!#ref!</f>
        <v>#NAME?</v>
      </c>
      <c r="FH16" s="234" t="e">
        <f aca="false">resultados!#ref!</f>
        <v>#NAME?</v>
      </c>
      <c r="FI16" s="234" t="e">
        <f aca="false">resultados!#ref!</f>
        <v>#NAME?</v>
      </c>
      <c r="FJ16" s="234" t="e">
        <f aca="false">resultados!#ref!</f>
        <v>#NAME?</v>
      </c>
      <c r="FK16" s="234" t="e">
        <f aca="false">resultados!#ref!</f>
        <v>#NAME?</v>
      </c>
      <c r="FL16" s="234" t="e">
        <f aca="false">resultados!#ref!</f>
        <v>#NAME?</v>
      </c>
      <c r="FM16" s="234" t="e">
        <f aca="false">resultados!#ref!</f>
        <v>#NAME?</v>
      </c>
      <c r="FN16" s="234" t="e">
        <f aca="false">resultados!#ref!</f>
        <v>#NAME?</v>
      </c>
    </row>
    <row r="17" customFormat="false" ht="12.75" hidden="false" customHeight="true" outlineLevel="0" collapsed="false">
      <c r="C17" s="231" t="s">
        <v>508</v>
      </c>
      <c r="D17" s="235" t="e">
        <f aca="false">'01.definición de ámbito'!#ref!</f>
        <v>#VALUE!</v>
      </c>
      <c r="K17" s="120" t="s">
        <v>509</v>
      </c>
      <c r="T17" s="238" t="e">
        <f aca="false">resultados!#ref!</f>
        <v>#NAME?</v>
      </c>
      <c r="U17" s="238" t="e">
        <f aca="false">resultados!#ref!</f>
        <v>#NAME?</v>
      </c>
      <c r="V17" s="238" t="e">
        <f aca="false">IF(T17&lt;&gt;"","Página web","")</f>
        <v>#NAME?</v>
      </c>
      <c r="W17" s="238" t="str">
        <v/>
      </c>
      <c r="X17" s="238" t="e">
        <f aca="false">resultados!#ref!</f>
        <v>#NAME?</v>
      </c>
      <c r="Y17" s="238" t="str">
        <v/>
      </c>
      <c r="Z17" s="239" t="str">
        <v/>
      </c>
      <c r="AA17" s="234" t="e">
        <f aca="false">resultados!#ref!</f>
        <v>#NAME?</v>
      </c>
      <c r="AB17" s="234" t="e">
        <f aca="false">resultados!#ref!</f>
        <v>#NAME?</v>
      </c>
      <c r="AC17" s="234" t="e">
        <f aca="false">resultados!#ref!</f>
        <v>#NAME?</v>
      </c>
      <c r="AD17" s="234" t="e">
        <f aca="false">resultados!#ref!</f>
        <v>#NAME?</v>
      </c>
      <c r="AE17" s="234" t="e">
        <f aca="false">resultados!#ref!</f>
        <v>#NAME?</v>
      </c>
      <c r="AF17" s="234" t="e">
        <f aca="false">resultados!#ref!</f>
        <v>#NAME?</v>
      </c>
      <c r="AG17" s="234" t="e">
        <f aca="false">resultados!#ref!</f>
        <v>#NAME?</v>
      </c>
      <c r="AH17" s="234" t="e">
        <f aca="false">resultados!#ref!</f>
        <v>#NAME?</v>
      </c>
      <c r="AI17" s="234" t="e">
        <f aca="false">resultados!#ref!</f>
        <v>#NAME?</v>
      </c>
      <c r="AJ17" s="234" t="e">
        <f aca="false">resultados!#ref!</f>
        <v>#NAME?</v>
      </c>
      <c r="AK17" s="234" t="e">
        <f aca="false">resultados!#ref!</f>
        <v>#NAME?</v>
      </c>
      <c r="AL17" s="234" t="e">
        <f aca="false">resultados!#ref!</f>
        <v>#NAME?</v>
      </c>
      <c r="AM17" s="234" t="e">
        <f aca="false">resultados!#ref!</f>
        <v>#NAME?</v>
      </c>
      <c r="AN17" s="234" t="e">
        <f aca="false">resultados!#ref!</f>
        <v>#NAME?</v>
      </c>
      <c r="AO17" s="234" t="e">
        <f aca="false">resultados!#ref!</f>
        <v>#NAME?</v>
      </c>
      <c r="AP17" s="234" t="e">
        <f aca="false">resultados!#ref!</f>
        <v>#NAME?</v>
      </c>
      <c r="AQ17" s="234" t="e">
        <f aca="false">resultados!#ref!</f>
        <v>#NAME?</v>
      </c>
      <c r="AR17" s="234" t="e">
        <f aca="false">resultados!#ref!</f>
        <v>#NAME?</v>
      </c>
      <c r="AS17" s="234" t="e">
        <f aca="false">resultados!#ref!</f>
        <v>#NAME?</v>
      </c>
      <c r="AT17" s="234" t="e">
        <f aca="false">resultados!#ref!</f>
        <v>#NAME?</v>
      </c>
      <c r="AU17" s="234" t="e">
        <f aca="false">resultados!#ref!</f>
        <v>#NAME?</v>
      </c>
      <c r="AV17" s="234" t="e">
        <f aca="false">resultados!#ref!</f>
        <v>#NAME?</v>
      </c>
      <c r="AW17" s="234" t="e">
        <f aca="false">resultados!#ref!</f>
        <v>#NAME?</v>
      </c>
      <c r="AX17" s="234" t="e">
        <f aca="false">resultados!#ref!</f>
        <v>#NAME?</v>
      </c>
      <c r="AY17" s="234" t="e">
        <f aca="false">resultados!#ref!</f>
        <v>#NAME?</v>
      </c>
      <c r="AZ17" s="234" t="e">
        <f aca="false">resultados!#ref!</f>
        <v>#NAME?</v>
      </c>
      <c r="BA17" s="234" t="e">
        <f aca="false">resultados!#ref!</f>
        <v>#NAME?</v>
      </c>
      <c r="BB17" s="234" t="e">
        <f aca="false">resultados!#ref!</f>
        <v>#NAME?</v>
      </c>
      <c r="BC17" s="234" t="e">
        <f aca="false">resultados!#ref!</f>
        <v>#NAME?</v>
      </c>
      <c r="BD17" s="234" t="e">
        <f aca="false">resultados!#ref!</f>
        <v>#NAME?</v>
      </c>
      <c r="BE17" s="234" t="e">
        <f aca="false">resultados!#ref!</f>
        <v>#NAME?</v>
      </c>
      <c r="BF17" s="234" t="e">
        <f aca="false">resultados!#ref!</f>
        <v>#NAME?</v>
      </c>
      <c r="BG17" s="234" t="e">
        <f aca="false">resultados!#ref!</f>
        <v>#NAME?</v>
      </c>
      <c r="BH17" s="234" t="e">
        <f aca="false">resultados!#ref!</f>
        <v>#NAME?</v>
      </c>
      <c r="BI17" s="234" t="e">
        <f aca="false">resultados!#ref!</f>
        <v>#NAME?</v>
      </c>
      <c r="BJ17" s="234" t="e">
        <f aca="false">resultados!#ref!</f>
        <v>#NAME?</v>
      </c>
      <c r="BK17" s="234" t="e">
        <f aca="false">resultados!#ref!</f>
        <v>#NAME?</v>
      </c>
      <c r="BL17" s="234" t="e">
        <f aca="false">resultados!#ref!</f>
        <v>#NAME?</v>
      </c>
      <c r="BM17" s="234" t="e">
        <f aca="false">resultados!#ref!</f>
        <v>#NAME?</v>
      </c>
      <c r="BN17" s="234" t="e">
        <f aca="false">resultados!#ref!</f>
        <v>#NAME?</v>
      </c>
      <c r="BO17" s="234" t="e">
        <f aca="false">resultados!#ref!</f>
        <v>#NAME?</v>
      </c>
      <c r="BP17" s="234" t="e">
        <f aca="false">resultados!#ref!</f>
        <v>#NAME?</v>
      </c>
      <c r="BQ17" s="234" t="e">
        <f aca="false">resultados!#ref!</f>
        <v>#NAME?</v>
      </c>
      <c r="BR17" s="234" t="e">
        <f aca="false">resultados!#ref!</f>
        <v>#NAME?</v>
      </c>
      <c r="BS17" s="234" t="e">
        <f aca="false">resultados!#ref!</f>
        <v>#NAME?</v>
      </c>
      <c r="BT17" s="234" t="e">
        <f aca="false">resultados!#ref!</f>
        <v>#NAME?</v>
      </c>
      <c r="BU17" s="234" t="e">
        <f aca="false">resultados!#ref!</f>
        <v>#NAME?</v>
      </c>
      <c r="BV17" s="234" t="e">
        <f aca="false">resultados!#ref!</f>
        <v>#NAME?</v>
      </c>
      <c r="BW17" s="234" t="e">
        <f aca="false">resultados!#ref!</f>
        <v>#NAME?</v>
      </c>
      <c r="BX17" s="234" t="e">
        <f aca="false">resultados!#ref!</f>
        <v>#NAME?</v>
      </c>
      <c r="BY17" s="234" t="e">
        <f aca="false">resultados!#ref!</f>
        <v>#NAME?</v>
      </c>
      <c r="BZ17" s="234" t="e">
        <f aca="false">resultados!#ref!</f>
        <v>#NAME?</v>
      </c>
      <c r="CA17" s="234" t="e">
        <f aca="false">resultados!#ref!</f>
        <v>#NAME?</v>
      </c>
      <c r="CB17" s="234" t="e">
        <f aca="false">resultados!#ref!</f>
        <v>#NAME?</v>
      </c>
      <c r="CC17" s="234" t="e">
        <f aca="false">resultados!#ref!</f>
        <v>#NAME?</v>
      </c>
      <c r="CD17" s="234" t="e">
        <f aca="false">resultados!#ref!</f>
        <v>#NAME?</v>
      </c>
      <c r="CE17" s="234" t="e">
        <f aca="false">resultados!#ref!</f>
        <v>#NAME?</v>
      </c>
      <c r="CF17" s="234" t="e">
        <f aca="false">resultados!#ref!</f>
        <v>#NAME?</v>
      </c>
      <c r="CG17" s="234" t="e">
        <f aca="false">resultados!#ref!</f>
        <v>#NAME?</v>
      </c>
      <c r="CH17" s="234" t="e">
        <f aca="false">resultados!#ref!</f>
        <v>#NAME?</v>
      </c>
      <c r="CI17" s="234" t="e">
        <f aca="false">resultados!#ref!</f>
        <v>#NAME?</v>
      </c>
      <c r="CJ17" s="234" t="e">
        <f aca="false">resultados!#ref!</f>
        <v>#NAME?</v>
      </c>
      <c r="CK17" s="234" t="e">
        <f aca="false">resultados!#ref!</f>
        <v>#NAME?</v>
      </c>
      <c r="CL17" s="234" t="e">
        <f aca="false">resultados!#ref!</f>
        <v>#NAME?</v>
      </c>
      <c r="CM17" s="234" t="e">
        <f aca="false">resultados!#ref!</f>
        <v>#NAME?</v>
      </c>
      <c r="CN17" s="234" t="e">
        <f aca="false">resultados!#ref!</f>
        <v>#NAME?</v>
      </c>
      <c r="CO17" s="234" t="e">
        <f aca="false">resultados!#ref!</f>
        <v>#NAME?</v>
      </c>
      <c r="CP17" s="234" t="e">
        <f aca="false">resultados!#ref!</f>
        <v>#NAME?</v>
      </c>
      <c r="CQ17" s="234" t="e">
        <f aca="false">resultados!#ref!</f>
        <v>#NAME?</v>
      </c>
      <c r="CR17" s="234" t="e">
        <f aca="false">resultados!#ref!</f>
        <v>#NAME?</v>
      </c>
      <c r="CS17" s="234" t="e">
        <f aca="false">resultados!#ref!</f>
        <v>#NAME?</v>
      </c>
      <c r="CT17" s="234" t="e">
        <f aca="false">resultados!#ref!</f>
        <v>#NAME?</v>
      </c>
      <c r="CU17" s="234" t="e">
        <f aca="false">resultados!#ref!</f>
        <v>#NAME?</v>
      </c>
      <c r="CV17" s="234" t="e">
        <f aca="false">resultados!#ref!</f>
        <v>#NAME?</v>
      </c>
      <c r="CW17" s="234" t="e">
        <f aca="false">resultados!#ref!</f>
        <v>#NAME?</v>
      </c>
      <c r="CX17" s="234" t="e">
        <f aca="false">resultados!#ref!</f>
        <v>#NAME?</v>
      </c>
      <c r="CY17" s="234" t="e">
        <f aca="false">resultados!#ref!</f>
        <v>#NAME?</v>
      </c>
      <c r="CZ17" s="234" t="e">
        <f aca="false">resultados!#ref!</f>
        <v>#NAME?</v>
      </c>
      <c r="DA17" s="234" t="e">
        <f aca="false">resultados!#ref!</f>
        <v>#NAME?</v>
      </c>
      <c r="DB17" s="234" t="e">
        <f aca="false">resultados!#ref!</f>
        <v>#NAME?</v>
      </c>
      <c r="DC17" s="234" t="e">
        <f aca="false">resultados!#ref!</f>
        <v>#NAME?</v>
      </c>
      <c r="DD17" s="234" t="e">
        <f aca="false">resultados!#ref!</f>
        <v>#NAME?</v>
      </c>
      <c r="DE17" s="234" t="e">
        <f aca="false">resultados!#ref!</f>
        <v>#NAME?</v>
      </c>
      <c r="DF17" s="234" t="e">
        <f aca="false">resultados!#ref!</f>
        <v>#NAME?</v>
      </c>
      <c r="DG17" s="234" t="e">
        <f aca="false">resultados!#ref!</f>
        <v>#NAME?</v>
      </c>
      <c r="DH17" s="234" t="e">
        <f aca="false">resultados!#ref!</f>
        <v>#NAME?</v>
      </c>
      <c r="DI17" s="234" t="e">
        <f aca="false">resultados!#ref!</f>
        <v>#NAME?</v>
      </c>
      <c r="DJ17" s="234" t="e">
        <f aca="false">resultados!#ref!</f>
        <v>#NAME?</v>
      </c>
      <c r="DK17" s="234" t="e">
        <f aca="false">resultados!#ref!</f>
        <v>#NAME?</v>
      </c>
      <c r="DL17" s="234" t="e">
        <f aca="false">resultados!#ref!</f>
        <v>#NAME?</v>
      </c>
      <c r="DM17" s="234" t="e">
        <f aca="false">resultados!#ref!</f>
        <v>#NAME?</v>
      </c>
      <c r="DN17" s="234" t="e">
        <f aca="false">resultados!#ref!</f>
        <v>#NAME?</v>
      </c>
      <c r="DO17" s="238" t="e">
        <f aca="false">resultados!#ref!</f>
        <v>#NAME?</v>
      </c>
      <c r="DP17" s="238" t="e">
        <f aca="false">resultados!#ref!</f>
        <v>#NAME?</v>
      </c>
      <c r="DQ17" s="238" t="e">
        <f aca="false">IF(DO17&lt;&gt;"","Documento no web","")</f>
        <v>#NAME?</v>
      </c>
      <c r="DR17" s="238" t="str">
        <f aca="false" t="array" ref="DR17:DR17">IFERROR(INDEX('03.Muestra'!$E$8:$E$17,SMALL(IF("Documento no web"='03.Muestra'!$D$8:$D$17,ROW('03.Muestra'!$E$8:$E$17)-MIN(ROW('03.Muestra'!$D$8:$D$17))+1,""),ROW()-2)),"")</f>
        <v/>
      </c>
      <c r="DS17" s="238" t="e">
        <f aca="false">resultados!#ref!</f>
        <v>#NAME?</v>
      </c>
      <c r="DT17" s="238" t="str">
        <f aca="false" t="array" ref="DT17:DT17">IFERROR(INDEX('03.Muestra'!$G$8:$G$17,SMALL(IF("Documento no web"='03.Muestra'!$D$8:$D$17,ROW('03.Muestra'!$G$8:$G$17)-MIN(ROW('03.Muestra'!$D$8:$D$17))+1,""),ROW()-2)),"")</f>
        <v/>
      </c>
      <c r="DU17" s="239" t="str">
        <f aca="false" t="array" ref="DU17:DU17">IFERROR(INDEX('03.Muestra'!$H$8:$H$17,SMALL(IF("Documento no web"='03.Muestra'!$D$8:$D$17,ROW('03.Muestra'!$H$8:$H$17)-MIN(ROW('03.Muestra'!$D$8:$D$17))+1,""),ROW()-2)),"")</f>
        <v/>
      </c>
      <c r="DV17" s="234" t="e">
        <f aca="false">resultados!#ref!</f>
        <v>#NAME?</v>
      </c>
      <c r="DW17" s="234" t="e">
        <f aca="false">resultados!#ref!</f>
        <v>#NAME?</v>
      </c>
      <c r="DX17" s="234" t="e">
        <f aca="false">resultados!#ref!</f>
        <v>#NAME?</v>
      </c>
      <c r="DY17" s="234" t="e">
        <f aca="false">resultados!#ref!</f>
        <v>#NAME?</v>
      </c>
      <c r="DZ17" s="234" t="e">
        <f aca="false">resultados!#ref!</f>
        <v>#NAME?</v>
      </c>
      <c r="EA17" s="234" t="e">
        <f aca="false">resultados!#ref!</f>
        <v>#NAME?</v>
      </c>
      <c r="EB17" s="234" t="e">
        <f aca="false">resultados!#ref!</f>
        <v>#NAME?</v>
      </c>
      <c r="EC17" s="234" t="e">
        <f aca="false">resultados!#ref!</f>
        <v>#NAME?</v>
      </c>
      <c r="ED17" s="234" t="e">
        <f aca="false">resultados!#ref!</f>
        <v>#NAME?</v>
      </c>
      <c r="EE17" s="234" t="e">
        <f aca="false">resultados!#ref!</f>
        <v>#NAME?</v>
      </c>
      <c r="EF17" s="234" t="e">
        <f aca="false">resultados!#ref!</f>
        <v>#NAME?</v>
      </c>
      <c r="EG17" s="234" t="e">
        <f aca="false">resultados!#ref!</f>
        <v>#NAME?</v>
      </c>
      <c r="EH17" s="234" t="e">
        <f aca="false">resultados!#ref!</f>
        <v>#NAME?</v>
      </c>
      <c r="EI17" s="234" t="e">
        <f aca="false">resultados!#ref!</f>
        <v>#NAME?</v>
      </c>
      <c r="EJ17" s="234" t="e">
        <f aca="false">resultados!#ref!</f>
        <v>#NAME?</v>
      </c>
      <c r="EK17" s="234" t="e">
        <f aca="false">resultados!#ref!</f>
        <v>#NAME?</v>
      </c>
      <c r="EL17" s="234" t="e">
        <f aca="false">resultados!#ref!</f>
        <v>#NAME?</v>
      </c>
      <c r="EM17" s="234" t="e">
        <f aca="false">resultados!#ref!</f>
        <v>#NAME?</v>
      </c>
      <c r="EN17" s="234" t="e">
        <f aca="false">resultados!#ref!</f>
        <v>#NAME?</v>
      </c>
      <c r="EO17" s="234" t="e">
        <f aca="false">resultados!#ref!</f>
        <v>#NAME?</v>
      </c>
      <c r="EP17" s="234" t="e">
        <f aca="false">resultados!#ref!</f>
        <v>#NAME?</v>
      </c>
      <c r="EQ17" s="234" t="e">
        <f aca="false">resultados!#ref!</f>
        <v>#NAME?</v>
      </c>
      <c r="ER17" s="234" t="e">
        <f aca="false">resultados!#ref!</f>
        <v>#NAME?</v>
      </c>
      <c r="ES17" s="234" t="e">
        <f aca="false">resultados!#ref!</f>
        <v>#NAME?</v>
      </c>
      <c r="ET17" s="234" t="e">
        <f aca="false">resultados!#ref!</f>
        <v>#NAME?</v>
      </c>
      <c r="EU17" s="234" t="e">
        <f aca="false">resultados!#ref!</f>
        <v>#NAME?</v>
      </c>
      <c r="EV17" s="234" t="e">
        <f aca="false">resultados!#ref!</f>
        <v>#NAME?</v>
      </c>
      <c r="EW17" s="234" t="e">
        <f aca="false">resultados!#ref!</f>
        <v>#NAME?</v>
      </c>
      <c r="EX17" s="234" t="e">
        <f aca="false">resultados!#ref!</f>
        <v>#NAME?</v>
      </c>
      <c r="EY17" s="234" t="e">
        <f aca="false">resultados!#ref!</f>
        <v>#NAME?</v>
      </c>
      <c r="EZ17" s="234" t="e">
        <f aca="false">resultados!#ref!</f>
        <v>#NAME?</v>
      </c>
      <c r="FA17" s="234" t="e">
        <f aca="false">resultados!#ref!</f>
        <v>#NAME?</v>
      </c>
      <c r="FB17" s="234" t="e">
        <f aca="false">resultados!#ref!</f>
        <v>#NAME?</v>
      </c>
      <c r="FC17" s="234" t="e">
        <f aca="false">resultados!#ref!</f>
        <v>#NAME?</v>
      </c>
      <c r="FD17" s="234" t="e">
        <f aca="false">resultados!#ref!</f>
        <v>#NAME?</v>
      </c>
      <c r="FE17" s="234" t="e">
        <f aca="false">resultados!#ref!</f>
        <v>#NAME?</v>
      </c>
      <c r="FF17" s="234" t="e">
        <f aca="false">resultados!#ref!</f>
        <v>#NAME?</v>
      </c>
      <c r="FG17" s="234" t="e">
        <f aca="false">resultados!#ref!</f>
        <v>#NAME?</v>
      </c>
      <c r="FH17" s="234" t="e">
        <f aca="false">resultados!#ref!</f>
        <v>#NAME?</v>
      </c>
      <c r="FI17" s="234" t="e">
        <f aca="false">resultados!#ref!</f>
        <v>#NAME?</v>
      </c>
      <c r="FJ17" s="234" t="e">
        <f aca="false">resultados!#ref!</f>
        <v>#NAME?</v>
      </c>
      <c r="FK17" s="234" t="e">
        <f aca="false">resultados!#ref!</f>
        <v>#NAME?</v>
      </c>
      <c r="FL17" s="234" t="e">
        <f aca="false">resultados!#ref!</f>
        <v>#NAME?</v>
      </c>
      <c r="FM17" s="234" t="e">
        <f aca="false">resultados!#ref!</f>
        <v>#NAME?</v>
      </c>
      <c r="FN17" s="234" t="e">
        <f aca="false">resultados!#ref!</f>
        <v>#NAME?</v>
      </c>
    </row>
    <row r="18" customFormat="false" ht="12.75" hidden="false" customHeight="true" outlineLevel="0" collapsed="false">
      <c r="C18" s="231" t="s">
        <v>443</v>
      </c>
      <c r="D18" s="235" t="e">
        <f aca="false">'01.definición de ámbito'!#ref!</f>
        <v>#VALUE!</v>
      </c>
      <c r="K18" s="120" t="s">
        <v>106</v>
      </c>
      <c r="L18" s="238" t="n">
        <f aca="false">RESULTADOS!L8</f>
        <v>156</v>
      </c>
      <c r="M18" s="242" t="n">
        <f aca="false">RESULTADOS!M8</f>
        <v>0.226744186046512</v>
      </c>
      <c r="T18" s="238" t="e">
        <f aca="false">resultados!#ref!</f>
        <v>#NAME?</v>
      </c>
      <c r="U18" s="238" t="e">
        <f aca="false">resultados!#ref!</f>
        <v>#NAME?</v>
      </c>
      <c r="V18" s="238" t="e">
        <f aca="false">IF(T18&lt;&gt;"","Página web","")</f>
        <v>#NAME?</v>
      </c>
      <c r="W18" s="238" t="str">
        <v/>
      </c>
      <c r="X18" s="238" t="e">
        <f aca="false">resultados!#ref!</f>
        <v>#NAME?</v>
      </c>
      <c r="Y18" s="238" t="str">
        <v/>
      </c>
      <c r="Z18" s="239" t="str">
        <v/>
      </c>
      <c r="AA18" s="234" t="e">
        <f aca="false">resultados!#ref!</f>
        <v>#NAME?</v>
      </c>
      <c r="AB18" s="234" t="e">
        <f aca="false">resultados!#ref!</f>
        <v>#NAME?</v>
      </c>
      <c r="AC18" s="234" t="e">
        <f aca="false">resultados!#ref!</f>
        <v>#NAME?</v>
      </c>
      <c r="AD18" s="234" t="e">
        <f aca="false">resultados!#ref!</f>
        <v>#NAME?</v>
      </c>
      <c r="AE18" s="234" t="e">
        <f aca="false">resultados!#ref!</f>
        <v>#NAME?</v>
      </c>
      <c r="AF18" s="234" t="e">
        <f aca="false">resultados!#ref!</f>
        <v>#NAME?</v>
      </c>
      <c r="AG18" s="234" t="e">
        <f aca="false">resultados!#ref!</f>
        <v>#NAME?</v>
      </c>
      <c r="AH18" s="234" t="e">
        <f aca="false">resultados!#ref!</f>
        <v>#NAME?</v>
      </c>
      <c r="AI18" s="234" t="e">
        <f aca="false">resultados!#ref!</f>
        <v>#NAME?</v>
      </c>
      <c r="AJ18" s="234" t="e">
        <f aca="false">resultados!#ref!</f>
        <v>#NAME?</v>
      </c>
      <c r="AK18" s="234" t="e">
        <f aca="false">resultados!#ref!</f>
        <v>#NAME?</v>
      </c>
      <c r="AL18" s="234" t="e">
        <f aca="false">resultados!#ref!</f>
        <v>#NAME?</v>
      </c>
      <c r="AM18" s="234" t="e">
        <f aca="false">resultados!#ref!</f>
        <v>#NAME?</v>
      </c>
      <c r="AN18" s="234" t="e">
        <f aca="false">resultados!#ref!</f>
        <v>#NAME?</v>
      </c>
      <c r="AO18" s="234" t="e">
        <f aca="false">resultados!#ref!</f>
        <v>#NAME?</v>
      </c>
      <c r="AP18" s="234" t="e">
        <f aca="false">resultados!#ref!</f>
        <v>#NAME?</v>
      </c>
      <c r="AQ18" s="234" t="e">
        <f aca="false">resultados!#ref!</f>
        <v>#NAME?</v>
      </c>
      <c r="AR18" s="234" t="e">
        <f aca="false">resultados!#ref!</f>
        <v>#NAME?</v>
      </c>
      <c r="AS18" s="234" t="e">
        <f aca="false">resultados!#ref!</f>
        <v>#NAME?</v>
      </c>
      <c r="AT18" s="234" t="e">
        <f aca="false">resultados!#ref!</f>
        <v>#NAME?</v>
      </c>
      <c r="AU18" s="234" t="e">
        <f aca="false">resultados!#ref!</f>
        <v>#NAME?</v>
      </c>
      <c r="AV18" s="234" t="e">
        <f aca="false">resultados!#ref!</f>
        <v>#NAME?</v>
      </c>
      <c r="AW18" s="234" t="e">
        <f aca="false">resultados!#ref!</f>
        <v>#NAME?</v>
      </c>
      <c r="AX18" s="234" t="e">
        <f aca="false">resultados!#ref!</f>
        <v>#NAME?</v>
      </c>
      <c r="AY18" s="234" t="e">
        <f aca="false">resultados!#ref!</f>
        <v>#NAME?</v>
      </c>
      <c r="AZ18" s="234" t="e">
        <f aca="false">resultados!#ref!</f>
        <v>#NAME?</v>
      </c>
      <c r="BA18" s="234" t="e">
        <f aca="false">resultados!#ref!</f>
        <v>#NAME?</v>
      </c>
      <c r="BB18" s="234" t="e">
        <f aca="false">resultados!#ref!</f>
        <v>#NAME?</v>
      </c>
      <c r="BC18" s="234" t="e">
        <f aca="false">resultados!#ref!</f>
        <v>#NAME?</v>
      </c>
      <c r="BD18" s="234" t="e">
        <f aca="false">resultados!#ref!</f>
        <v>#NAME?</v>
      </c>
      <c r="BE18" s="234" t="e">
        <f aca="false">resultados!#ref!</f>
        <v>#NAME?</v>
      </c>
      <c r="BF18" s="234" t="e">
        <f aca="false">resultados!#ref!</f>
        <v>#NAME?</v>
      </c>
      <c r="BG18" s="234" t="e">
        <f aca="false">resultados!#ref!</f>
        <v>#NAME?</v>
      </c>
      <c r="BH18" s="234" t="e">
        <f aca="false">resultados!#ref!</f>
        <v>#NAME?</v>
      </c>
      <c r="BI18" s="234" t="e">
        <f aca="false">resultados!#ref!</f>
        <v>#NAME?</v>
      </c>
      <c r="BJ18" s="234" t="e">
        <f aca="false">resultados!#ref!</f>
        <v>#NAME?</v>
      </c>
      <c r="BK18" s="234" t="e">
        <f aca="false">resultados!#ref!</f>
        <v>#NAME?</v>
      </c>
      <c r="BL18" s="234" t="e">
        <f aca="false">resultados!#ref!</f>
        <v>#NAME?</v>
      </c>
      <c r="BM18" s="234" t="e">
        <f aca="false">resultados!#ref!</f>
        <v>#NAME?</v>
      </c>
      <c r="BN18" s="234" t="e">
        <f aca="false">resultados!#ref!</f>
        <v>#NAME?</v>
      </c>
      <c r="BO18" s="234" t="e">
        <f aca="false">resultados!#ref!</f>
        <v>#NAME?</v>
      </c>
      <c r="BP18" s="234" t="e">
        <f aca="false">resultados!#ref!</f>
        <v>#NAME?</v>
      </c>
      <c r="BQ18" s="234" t="e">
        <f aca="false">resultados!#ref!</f>
        <v>#NAME?</v>
      </c>
      <c r="BR18" s="234" t="e">
        <f aca="false">resultados!#ref!</f>
        <v>#NAME?</v>
      </c>
      <c r="BS18" s="234" t="e">
        <f aca="false">resultados!#ref!</f>
        <v>#NAME?</v>
      </c>
      <c r="BT18" s="234" t="e">
        <f aca="false">resultados!#ref!</f>
        <v>#NAME?</v>
      </c>
      <c r="BU18" s="234" t="e">
        <f aca="false">resultados!#ref!</f>
        <v>#NAME?</v>
      </c>
      <c r="BV18" s="234" t="e">
        <f aca="false">resultados!#ref!</f>
        <v>#NAME?</v>
      </c>
      <c r="BW18" s="234" t="e">
        <f aca="false">resultados!#ref!</f>
        <v>#NAME?</v>
      </c>
      <c r="BX18" s="234" t="e">
        <f aca="false">resultados!#ref!</f>
        <v>#NAME?</v>
      </c>
      <c r="BY18" s="234" t="e">
        <f aca="false">resultados!#ref!</f>
        <v>#NAME?</v>
      </c>
      <c r="BZ18" s="234" t="e">
        <f aca="false">resultados!#ref!</f>
        <v>#NAME?</v>
      </c>
      <c r="CA18" s="234" t="e">
        <f aca="false">resultados!#ref!</f>
        <v>#NAME?</v>
      </c>
      <c r="CB18" s="234" t="e">
        <f aca="false">resultados!#ref!</f>
        <v>#NAME?</v>
      </c>
      <c r="CC18" s="234" t="e">
        <f aca="false">resultados!#ref!</f>
        <v>#NAME?</v>
      </c>
      <c r="CD18" s="234" t="e">
        <f aca="false">resultados!#ref!</f>
        <v>#NAME?</v>
      </c>
      <c r="CE18" s="234" t="e">
        <f aca="false">resultados!#ref!</f>
        <v>#NAME?</v>
      </c>
      <c r="CF18" s="234" t="e">
        <f aca="false">resultados!#ref!</f>
        <v>#NAME?</v>
      </c>
      <c r="CG18" s="234" t="e">
        <f aca="false">resultados!#ref!</f>
        <v>#NAME?</v>
      </c>
      <c r="CH18" s="234" t="e">
        <f aca="false">resultados!#ref!</f>
        <v>#NAME?</v>
      </c>
      <c r="CI18" s="234" t="e">
        <f aca="false">resultados!#ref!</f>
        <v>#NAME?</v>
      </c>
      <c r="CJ18" s="234" t="e">
        <f aca="false">resultados!#ref!</f>
        <v>#NAME?</v>
      </c>
      <c r="CK18" s="234" t="e">
        <f aca="false">resultados!#ref!</f>
        <v>#NAME?</v>
      </c>
      <c r="CL18" s="234" t="e">
        <f aca="false">resultados!#ref!</f>
        <v>#NAME?</v>
      </c>
      <c r="CM18" s="234" t="e">
        <f aca="false">resultados!#ref!</f>
        <v>#NAME?</v>
      </c>
      <c r="CN18" s="234" t="e">
        <f aca="false">resultados!#ref!</f>
        <v>#NAME?</v>
      </c>
      <c r="CO18" s="234" t="e">
        <f aca="false">resultados!#ref!</f>
        <v>#NAME?</v>
      </c>
      <c r="CP18" s="234" t="e">
        <f aca="false">resultados!#ref!</f>
        <v>#NAME?</v>
      </c>
      <c r="CQ18" s="234" t="e">
        <f aca="false">resultados!#ref!</f>
        <v>#NAME?</v>
      </c>
      <c r="CR18" s="234" t="e">
        <f aca="false">resultados!#ref!</f>
        <v>#NAME?</v>
      </c>
      <c r="CS18" s="234" t="e">
        <f aca="false">resultados!#ref!</f>
        <v>#NAME?</v>
      </c>
      <c r="CT18" s="234" t="e">
        <f aca="false">resultados!#ref!</f>
        <v>#NAME?</v>
      </c>
      <c r="CU18" s="234" t="e">
        <f aca="false">resultados!#ref!</f>
        <v>#NAME?</v>
      </c>
      <c r="CV18" s="234" t="e">
        <f aca="false">resultados!#ref!</f>
        <v>#NAME?</v>
      </c>
      <c r="CW18" s="234" t="e">
        <f aca="false">resultados!#ref!</f>
        <v>#NAME?</v>
      </c>
      <c r="CX18" s="234" t="e">
        <f aca="false">resultados!#ref!</f>
        <v>#NAME?</v>
      </c>
      <c r="CY18" s="234" t="e">
        <f aca="false">resultados!#ref!</f>
        <v>#NAME?</v>
      </c>
      <c r="CZ18" s="234" t="e">
        <f aca="false">resultados!#ref!</f>
        <v>#NAME?</v>
      </c>
      <c r="DA18" s="234" t="e">
        <f aca="false">resultados!#ref!</f>
        <v>#NAME?</v>
      </c>
      <c r="DB18" s="234" t="e">
        <f aca="false">resultados!#ref!</f>
        <v>#NAME?</v>
      </c>
      <c r="DC18" s="234" t="e">
        <f aca="false">resultados!#ref!</f>
        <v>#NAME?</v>
      </c>
      <c r="DD18" s="234" t="e">
        <f aca="false">resultados!#ref!</f>
        <v>#NAME?</v>
      </c>
      <c r="DE18" s="234" t="e">
        <f aca="false">resultados!#ref!</f>
        <v>#NAME?</v>
      </c>
      <c r="DF18" s="234" t="e">
        <f aca="false">resultados!#ref!</f>
        <v>#NAME?</v>
      </c>
      <c r="DG18" s="234" t="e">
        <f aca="false">resultados!#ref!</f>
        <v>#NAME?</v>
      </c>
      <c r="DH18" s="234" t="e">
        <f aca="false">resultados!#ref!</f>
        <v>#NAME?</v>
      </c>
      <c r="DI18" s="234" t="e">
        <f aca="false">resultados!#ref!</f>
        <v>#NAME?</v>
      </c>
      <c r="DJ18" s="234" t="e">
        <f aca="false">resultados!#ref!</f>
        <v>#NAME?</v>
      </c>
      <c r="DK18" s="234" t="e">
        <f aca="false">resultados!#ref!</f>
        <v>#NAME?</v>
      </c>
      <c r="DL18" s="234" t="e">
        <f aca="false">resultados!#ref!</f>
        <v>#NAME?</v>
      </c>
      <c r="DM18" s="234" t="e">
        <f aca="false">resultados!#ref!</f>
        <v>#NAME?</v>
      </c>
      <c r="DN18" s="234" t="e">
        <f aca="false">resultados!#ref!</f>
        <v>#NAME?</v>
      </c>
      <c r="DO18" s="238" t="e">
        <f aca="false">resultados!#ref!</f>
        <v>#NAME?</v>
      </c>
      <c r="DP18" s="238" t="e">
        <f aca="false">resultados!#ref!</f>
        <v>#NAME?</v>
      </c>
      <c r="DQ18" s="238" t="e">
        <f aca="false">IF(DO18&lt;&gt;"","Documento no web","")</f>
        <v>#NAME?</v>
      </c>
      <c r="DR18" s="238" t="str">
        <f aca="false" t="array" ref="DR18:DR18">IFERROR(INDEX('03.Muestra'!$E$8:$E$17,SMALL(IF("Documento no web"='03.Muestra'!$D$8:$D$17,ROW('03.Muestra'!$E$8:$E$17)-MIN(ROW('03.Muestra'!$D$8:$D$17))+1,""),ROW()-2)),"")</f>
        <v/>
      </c>
      <c r="DS18" s="238" t="e">
        <f aca="false">resultados!#ref!</f>
        <v>#NAME?</v>
      </c>
      <c r="DT18" s="238" t="str">
        <f aca="false" t="array" ref="DT18:DT18">IFERROR(INDEX('03.Muestra'!$G$8:$G$17,SMALL(IF("Documento no web"='03.Muestra'!$D$8:$D$17,ROW('03.Muestra'!$G$8:$G$17)-MIN(ROW('03.Muestra'!$D$8:$D$17))+1,""),ROW()-2)),"")</f>
        <v/>
      </c>
      <c r="DU18" s="239" t="str">
        <f aca="false" t="array" ref="DU18:DU18">IFERROR(INDEX('03.Muestra'!$H$8:$H$17,SMALL(IF("Documento no web"='03.Muestra'!$D$8:$D$17,ROW('03.Muestra'!$H$8:$H$17)-MIN(ROW('03.Muestra'!$D$8:$D$17))+1,""),ROW()-2)),"")</f>
        <v/>
      </c>
      <c r="DV18" s="234" t="e">
        <f aca="false">resultados!#ref!</f>
        <v>#NAME?</v>
      </c>
      <c r="DW18" s="234" t="e">
        <f aca="false">resultados!#ref!</f>
        <v>#NAME?</v>
      </c>
      <c r="DX18" s="234" t="e">
        <f aca="false">resultados!#ref!</f>
        <v>#NAME?</v>
      </c>
      <c r="DY18" s="234" t="e">
        <f aca="false">resultados!#ref!</f>
        <v>#NAME?</v>
      </c>
      <c r="DZ18" s="234" t="e">
        <f aca="false">resultados!#ref!</f>
        <v>#NAME?</v>
      </c>
      <c r="EA18" s="234" t="e">
        <f aca="false">resultados!#ref!</f>
        <v>#NAME?</v>
      </c>
      <c r="EB18" s="234" t="e">
        <f aca="false">resultados!#ref!</f>
        <v>#NAME?</v>
      </c>
      <c r="EC18" s="234" t="e">
        <f aca="false">resultados!#ref!</f>
        <v>#NAME?</v>
      </c>
      <c r="ED18" s="234" t="e">
        <f aca="false">resultados!#ref!</f>
        <v>#NAME?</v>
      </c>
      <c r="EE18" s="234" t="e">
        <f aca="false">resultados!#ref!</f>
        <v>#NAME?</v>
      </c>
      <c r="EF18" s="234" t="e">
        <f aca="false">resultados!#ref!</f>
        <v>#NAME?</v>
      </c>
      <c r="EG18" s="234" t="e">
        <f aca="false">resultados!#ref!</f>
        <v>#NAME?</v>
      </c>
      <c r="EH18" s="234" t="e">
        <f aca="false">resultados!#ref!</f>
        <v>#NAME?</v>
      </c>
      <c r="EI18" s="234" t="e">
        <f aca="false">resultados!#ref!</f>
        <v>#NAME?</v>
      </c>
      <c r="EJ18" s="234" t="e">
        <f aca="false">resultados!#ref!</f>
        <v>#NAME?</v>
      </c>
      <c r="EK18" s="234" t="e">
        <f aca="false">resultados!#ref!</f>
        <v>#NAME?</v>
      </c>
      <c r="EL18" s="234" t="e">
        <f aca="false">resultados!#ref!</f>
        <v>#NAME?</v>
      </c>
      <c r="EM18" s="234" t="e">
        <f aca="false">resultados!#ref!</f>
        <v>#NAME?</v>
      </c>
      <c r="EN18" s="234" t="e">
        <f aca="false">resultados!#ref!</f>
        <v>#NAME?</v>
      </c>
      <c r="EO18" s="234" t="e">
        <f aca="false">resultados!#ref!</f>
        <v>#NAME?</v>
      </c>
      <c r="EP18" s="234" t="e">
        <f aca="false">resultados!#ref!</f>
        <v>#NAME?</v>
      </c>
      <c r="EQ18" s="234" t="e">
        <f aca="false">resultados!#ref!</f>
        <v>#NAME?</v>
      </c>
      <c r="ER18" s="234" t="e">
        <f aca="false">resultados!#ref!</f>
        <v>#NAME?</v>
      </c>
      <c r="ES18" s="234" t="e">
        <f aca="false">resultados!#ref!</f>
        <v>#NAME?</v>
      </c>
      <c r="ET18" s="234" t="e">
        <f aca="false">resultados!#ref!</f>
        <v>#NAME?</v>
      </c>
      <c r="EU18" s="234" t="e">
        <f aca="false">resultados!#ref!</f>
        <v>#NAME?</v>
      </c>
      <c r="EV18" s="234" t="e">
        <f aca="false">resultados!#ref!</f>
        <v>#NAME?</v>
      </c>
      <c r="EW18" s="234" t="e">
        <f aca="false">resultados!#ref!</f>
        <v>#NAME?</v>
      </c>
      <c r="EX18" s="234" t="e">
        <f aca="false">resultados!#ref!</f>
        <v>#NAME?</v>
      </c>
      <c r="EY18" s="234" t="e">
        <f aca="false">resultados!#ref!</f>
        <v>#NAME?</v>
      </c>
      <c r="EZ18" s="234" t="e">
        <f aca="false">resultados!#ref!</f>
        <v>#NAME?</v>
      </c>
      <c r="FA18" s="234" t="e">
        <f aca="false">resultados!#ref!</f>
        <v>#NAME?</v>
      </c>
      <c r="FB18" s="234" t="e">
        <f aca="false">resultados!#ref!</f>
        <v>#NAME?</v>
      </c>
      <c r="FC18" s="234" t="e">
        <f aca="false">resultados!#ref!</f>
        <v>#NAME?</v>
      </c>
      <c r="FD18" s="234" t="e">
        <f aca="false">resultados!#ref!</f>
        <v>#NAME?</v>
      </c>
      <c r="FE18" s="234" t="e">
        <f aca="false">resultados!#ref!</f>
        <v>#NAME?</v>
      </c>
      <c r="FF18" s="234" t="e">
        <f aca="false">resultados!#ref!</f>
        <v>#NAME?</v>
      </c>
      <c r="FG18" s="234" t="e">
        <f aca="false">resultados!#ref!</f>
        <v>#NAME?</v>
      </c>
      <c r="FH18" s="234" t="e">
        <f aca="false">resultados!#ref!</f>
        <v>#NAME?</v>
      </c>
      <c r="FI18" s="234" t="e">
        <f aca="false">resultados!#ref!</f>
        <v>#NAME?</v>
      </c>
      <c r="FJ18" s="234" t="e">
        <f aca="false">resultados!#ref!</f>
        <v>#NAME?</v>
      </c>
      <c r="FK18" s="234" t="e">
        <f aca="false">resultados!#ref!</f>
        <v>#NAME?</v>
      </c>
      <c r="FL18" s="234" t="e">
        <f aca="false">resultados!#ref!</f>
        <v>#NAME?</v>
      </c>
      <c r="FM18" s="234" t="e">
        <f aca="false">resultados!#ref!</f>
        <v>#NAME?</v>
      </c>
      <c r="FN18" s="234" t="e">
        <f aca="false">resultados!#ref!</f>
        <v>#NAME?</v>
      </c>
    </row>
    <row r="19" customFormat="false" ht="12.75" hidden="false" customHeight="true" outlineLevel="0" collapsed="false">
      <c r="C19" s="231" t="s">
        <v>449</v>
      </c>
      <c r="D19" s="235" t="e">
        <f aca="false">'01.definición de ámbito'!#ref!</f>
        <v>#VALUE!</v>
      </c>
      <c r="K19" s="120" t="s">
        <v>110</v>
      </c>
      <c r="L19" s="238" t="n">
        <f aca="false">RESULTADOS!L9</f>
        <v>42</v>
      </c>
      <c r="M19" s="242" t="n">
        <f aca="false">RESULTADOS!M9</f>
        <v>0.061046511627907</v>
      </c>
      <c r="T19" s="238" t="e">
        <f aca="false">resultados!#ref!</f>
        <v>#NAME?</v>
      </c>
      <c r="U19" s="238" t="e">
        <f aca="false">resultados!#ref!</f>
        <v>#NAME?</v>
      </c>
      <c r="V19" s="238" t="e">
        <f aca="false">IF(T19&lt;&gt;"","Página web","")</f>
        <v>#NAME?</v>
      </c>
      <c r="W19" s="238" t="str">
        <v/>
      </c>
      <c r="X19" s="238" t="e">
        <f aca="false">resultados!#ref!</f>
        <v>#NAME?</v>
      </c>
      <c r="Y19" s="238" t="str">
        <v/>
      </c>
      <c r="Z19" s="239" t="str">
        <v/>
      </c>
      <c r="AA19" s="234" t="e">
        <f aca="false">resultados!#ref!</f>
        <v>#NAME?</v>
      </c>
      <c r="AB19" s="234" t="e">
        <f aca="false">resultados!#ref!</f>
        <v>#NAME?</v>
      </c>
      <c r="AC19" s="234" t="e">
        <f aca="false">resultados!#ref!</f>
        <v>#NAME?</v>
      </c>
      <c r="AD19" s="234" t="e">
        <f aca="false">resultados!#ref!</f>
        <v>#NAME?</v>
      </c>
      <c r="AE19" s="234" t="e">
        <f aca="false">resultados!#ref!</f>
        <v>#NAME?</v>
      </c>
      <c r="AF19" s="234" t="e">
        <f aca="false">resultados!#ref!</f>
        <v>#NAME?</v>
      </c>
      <c r="AG19" s="234" t="e">
        <f aca="false">resultados!#ref!</f>
        <v>#NAME?</v>
      </c>
      <c r="AH19" s="234" t="e">
        <f aca="false">resultados!#ref!</f>
        <v>#NAME?</v>
      </c>
      <c r="AI19" s="234" t="e">
        <f aca="false">resultados!#ref!</f>
        <v>#NAME?</v>
      </c>
      <c r="AJ19" s="234" t="e">
        <f aca="false">resultados!#ref!</f>
        <v>#NAME?</v>
      </c>
      <c r="AK19" s="234" t="e">
        <f aca="false">resultados!#ref!</f>
        <v>#NAME?</v>
      </c>
      <c r="AL19" s="234" t="e">
        <f aca="false">resultados!#ref!</f>
        <v>#NAME?</v>
      </c>
      <c r="AM19" s="234" t="e">
        <f aca="false">resultados!#ref!</f>
        <v>#NAME?</v>
      </c>
      <c r="AN19" s="234" t="e">
        <f aca="false">resultados!#ref!</f>
        <v>#NAME?</v>
      </c>
      <c r="AO19" s="234" t="e">
        <f aca="false">resultados!#ref!</f>
        <v>#NAME?</v>
      </c>
      <c r="AP19" s="234" t="e">
        <f aca="false">resultados!#ref!</f>
        <v>#NAME?</v>
      </c>
      <c r="AQ19" s="234" t="e">
        <f aca="false">resultados!#ref!</f>
        <v>#NAME?</v>
      </c>
      <c r="AR19" s="234" t="e">
        <f aca="false">resultados!#ref!</f>
        <v>#NAME?</v>
      </c>
      <c r="AS19" s="234" t="e">
        <f aca="false">resultados!#ref!</f>
        <v>#NAME?</v>
      </c>
      <c r="AT19" s="234" t="e">
        <f aca="false">resultados!#ref!</f>
        <v>#NAME?</v>
      </c>
      <c r="AU19" s="234" t="e">
        <f aca="false">resultados!#ref!</f>
        <v>#NAME?</v>
      </c>
      <c r="AV19" s="234" t="e">
        <f aca="false">resultados!#ref!</f>
        <v>#NAME?</v>
      </c>
      <c r="AW19" s="234" t="e">
        <f aca="false">resultados!#ref!</f>
        <v>#NAME?</v>
      </c>
      <c r="AX19" s="234" t="e">
        <f aca="false">resultados!#ref!</f>
        <v>#NAME?</v>
      </c>
      <c r="AY19" s="234" t="e">
        <f aca="false">resultados!#ref!</f>
        <v>#NAME?</v>
      </c>
      <c r="AZ19" s="234" t="e">
        <f aca="false">resultados!#ref!</f>
        <v>#NAME?</v>
      </c>
      <c r="BA19" s="234" t="e">
        <f aca="false">resultados!#ref!</f>
        <v>#NAME?</v>
      </c>
      <c r="BB19" s="234" t="e">
        <f aca="false">resultados!#ref!</f>
        <v>#NAME?</v>
      </c>
      <c r="BC19" s="234" t="e">
        <f aca="false">resultados!#ref!</f>
        <v>#NAME?</v>
      </c>
      <c r="BD19" s="234" t="e">
        <f aca="false">resultados!#ref!</f>
        <v>#NAME?</v>
      </c>
      <c r="BE19" s="234" t="e">
        <f aca="false">resultados!#ref!</f>
        <v>#NAME?</v>
      </c>
      <c r="BF19" s="234" t="e">
        <f aca="false">resultados!#ref!</f>
        <v>#NAME?</v>
      </c>
      <c r="BG19" s="234" t="e">
        <f aca="false">resultados!#ref!</f>
        <v>#NAME?</v>
      </c>
      <c r="BH19" s="234" t="e">
        <f aca="false">resultados!#ref!</f>
        <v>#NAME?</v>
      </c>
      <c r="BI19" s="234" t="e">
        <f aca="false">resultados!#ref!</f>
        <v>#NAME?</v>
      </c>
      <c r="BJ19" s="234" t="e">
        <f aca="false">resultados!#ref!</f>
        <v>#NAME?</v>
      </c>
      <c r="BK19" s="234" t="e">
        <f aca="false">resultados!#ref!</f>
        <v>#NAME?</v>
      </c>
      <c r="BL19" s="234" t="e">
        <f aca="false">resultados!#ref!</f>
        <v>#NAME?</v>
      </c>
      <c r="BM19" s="234" t="e">
        <f aca="false">resultados!#ref!</f>
        <v>#NAME?</v>
      </c>
      <c r="BN19" s="234" t="e">
        <f aca="false">resultados!#ref!</f>
        <v>#NAME?</v>
      </c>
      <c r="BO19" s="234" t="e">
        <f aca="false">resultados!#ref!</f>
        <v>#NAME?</v>
      </c>
      <c r="BP19" s="234" t="e">
        <f aca="false">resultados!#ref!</f>
        <v>#NAME?</v>
      </c>
      <c r="BQ19" s="234" t="e">
        <f aca="false">resultados!#ref!</f>
        <v>#NAME?</v>
      </c>
      <c r="BR19" s="234" t="e">
        <f aca="false">resultados!#ref!</f>
        <v>#NAME?</v>
      </c>
      <c r="BS19" s="234" t="e">
        <f aca="false">resultados!#ref!</f>
        <v>#NAME?</v>
      </c>
      <c r="BT19" s="234" t="e">
        <f aca="false">resultados!#ref!</f>
        <v>#NAME?</v>
      </c>
      <c r="BU19" s="234" t="e">
        <f aca="false">resultados!#ref!</f>
        <v>#NAME?</v>
      </c>
      <c r="BV19" s="234" t="e">
        <f aca="false">resultados!#ref!</f>
        <v>#NAME?</v>
      </c>
      <c r="BW19" s="234" t="e">
        <f aca="false">resultados!#ref!</f>
        <v>#NAME?</v>
      </c>
      <c r="BX19" s="234" t="e">
        <f aca="false">resultados!#ref!</f>
        <v>#NAME?</v>
      </c>
      <c r="BY19" s="234" t="e">
        <f aca="false">resultados!#ref!</f>
        <v>#NAME?</v>
      </c>
      <c r="BZ19" s="234" t="e">
        <f aca="false">resultados!#ref!</f>
        <v>#NAME?</v>
      </c>
      <c r="CA19" s="234" t="e">
        <f aca="false">resultados!#ref!</f>
        <v>#NAME?</v>
      </c>
      <c r="CB19" s="234" t="e">
        <f aca="false">resultados!#ref!</f>
        <v>#NAME?</v>
      </c>
      <c r="CC19" s="234" t="e">
        <f aca="false">resultados!#ref!</f>
        <v>#NAME?</v>
      </c>
      <c r="CD19" s="234" t="e">
        <f aca="false">resultados!#ref!</f>
        <v>#NAME?</v>
      </c>
      <c r="CE19" s="234" t="e">
        <f aca="false">resultados!#ref!</f>
        <v>#NAME?</v>
      </c>
      <c r="CF19" s="234" t="e">
        <f aca="false">resultados!#ref!</f>
        <v>#NAME?</v>
      </c>
      <c r="CG19" s="234" t="e">
        <f aca="false">resultados!#ref!</f>
        <v>#NAME?</v>
      </c>
      <c r="CH19" s="234" t="e">
        <f aca="false">resultados!#ref!</f>
        <v>#NAME?</v>
      </c>
      <c r="CI19" s="234" t="e">
        <f aca="false">resultados!#ref!</f>
        <v>#NAME?</v>
      </c>
      <c r="CJ19" s="234" t="e">
        <f aca="false">resultados!#ref!</f>
        <v>#NAME?</v>
      </c>
      <c r="CK19" s="234" t="e">
        <f aca="false">resultados!#ref!</f>
        <v>#NAME?</v>
      </c>
      <c r="CL19" s="234" t="e">
        <f aca="false">resultados!#ref!</f>
        <v>#NAME?</v>
      </c>
      <c r="CM19" s="234" t="e">
        <f aca="false">resultados!#ref!</f>
        <v>#NAME?</v>
      </c>
      <c r="CN19" s="234" t="e">
        <f aca="false">resultados!#ref!</f>
        <v>#NAME?</v>
      </c>
      <c r="CO19" s="234" t="e">
        <f aca="false">resultados!#ref!</f>
        <v>#NAME?</v>
      </c>
      <c r="CP19" s="234" t="e">
        <f aca="false">resultados!#ref!</f>
        <v>#NAME?</v>
      </c>
      <c r="CQ19" s="234" t="e">
        <f aca="false">resultados!#ref!</f>
        <v>#NAME?</v>
      </c>
      <c r="CR19" s="234" t="e">
        <f aca="false">resultados!#ref!</f>
        <v>#NAME?</v>
      </c>
      <c r="CS19" s="234" t="e">
        <f aca="false">resultados!#ref!</f>
        <v>#NAME?</v>
      </c>
      <c r="CT19" s="234" t="e">
        <f aca="false">resultados!#ref!</f>
        <v>#NAME?</v>
      </c>
      <c r="CU19" s="234" t="e">
        <f aca="false">resultados!#ref!</f>
        <v>#NAME?</v>
      </c>
      <c r="CV19" s="234" t="e">
        <f aca="false">resultados!#ref!</f>
        <v>#NAME?</v>
      </c>
      <c r="CW19" s="234" t="e">
        <f aca="false">resultados!#ref!</f>
        <v>#NAME?</v>
      </c>
      <c r="CX19" s="234" t="e">
        <f aca="false">resultados!#ref!</f>
        <v>#NAME?</v>
      </c>
      <c r="CY19" s="234" t="e">
        <f aca="false">resultados!#ref!</f>
        <v>#NAME?</v>
      </c>
      <c r="CZ19" s="234" t="e">
        <f aca="false">resultados!#ref!</f>
        <v>#NAME?</v>
      </c>
      <c r="DA19" s="234" t="e">
        <f aca="false">resultados!#ref!</f>
        <v>#NAME?</v>
      </c>
      <c r="DB19" s="234" t="e">
        <f aca="false">resultados!#ref!</f>
        <v>#NAME?</v>
      </c>
      <c r="DC19" s="234" t="e">
        <f aca="false">resultados!#ref!</f>
        <v>#NAME?</v>
      </c>
      <c r="DD19" s="234" t="e">
        <f aca="false">resultados!#ref!</f>
        <v>#NAME?</v>
      </c>
      <c r="DE19" s="234" t="e">
        <f aca="false">resultados!#ref!</f>
        <v>#NAME?</v>
      </c>
      <c r="DF19" s="234" t="e">
        <f aca="false">resultados!#ref!</f>
        <v>#NAME?</v>
      </c>
      <c r="DG19" s="234" t="e">
        <f aca="false">resultados!#ref!</f>
        <v>#NAME?</v>
      </c>
      <c r="DH19" s="234" t="e">
        <f aca="false">resultados!#ref!</f>
        <v>#NAME?</v>
      </c>
      <c r="DI19" s="234" t="e">
        <f aca="false">resultados!#ref!</f>
        <v>#NAME?</v>
      </c>
      <c r="DJ19" s="234" t="e">
        <f aca="false">resultados!#ref!</f>
        <v>#NAME?</v>
      </c>
      <c r="DK19" s="234" t="e">
        <f aca="false">resultados!#ref!</f>
        <v>#NAME?</v>
      </c>
      <c r="DL19" s="234" t="e">
        <f aca="false">resultados!#ref!</f>
        <v>#NAME?</v>
      </c>
      <c r="DM19" s="234" t="e">
        <f aca="false">resultados!#ref!</f>
        <v>#NAME?</v>
      </c>
      <c r="DN19" s="234" t="e">
        <f aca="false">resultados!#ref!</f>
        <v>#NAME?</v>
      </c>
      <c r="DO19" s="238" t="e">
        <f aca="false">resultados!#ref!</f>
        <v>#NAME?</v>
      </c>
      <c r="DP19" s="238" t="e">
        <f aca="false">resultados!#ref!</f>
        <v>#NAME?</v>
      </c>
      <c r="DQ19" s="238" t="e">
        <f aca="false">IF(DO19&lt;&gt;"","Documento no web","")</f>
        <v>#NAME?</v>
      </c>
      <c r="DR19" s="238" t="str">
        <f aca="false" t="array" ref="DR19:DR19">IFERROR(INDEX('03.Muestra'!$E$8:$E$17,SMALL(IF("Documento no web"='03.Muestra'!$D$8:$D$17,ROW('03.Muestra'!$E$8:$E$17)-MIN(ROW('03.Muestra'!$D$8:$D$17))+1,""),ROW()-2)),"")</f>
        <v/>
      </c>
      <c r="DS19" s="238" t="e">
        <f aca="false">resultados!#ref!</f>
        <v>#NAME?</v>
      </c>
      <c r="DT19" s="238" t="str">
        <f aca="false" t="array" ref="DT19:DT19">IFERROR(INDEX('03.Muestra'!$G$8:$G$17,SMALL(IF("Documento no web"='03.Muestra'!$D$8:$D$17,ROW('03.Muestra'!$G$8:$G$17)-MIN(ROW('03.Muestra'!$D$8:$D$17))+1,""),ROW()-2)),"")</f>
        <v/>
      </c>
      <c r="DU19" s="239" t="str">
        <f aca="false" t="array" ref="DU19:DU19">IFERROR(INDEX('03.Muestra'!$H$8:$H$17,SMALL(IF("Documento no web"='03.Muestra'!$D$8:$D$17,ROW('03.Muestra'!$H$8:$H$17)-MIN(ROW('03.Muestra'!$D$8:$D$17))+1,""),ROW()-2)),"")</f>
        <v/>
      </c>
      <c r="DV19" s="234" t="e">
        <f aca="false">resultados!#ref!</f>
        <v>#NAME?</v>
      </c>
      <c r="DW19" s="234" t="e">
        <f aca="false">resultados!#ref!</f>
        <v>#NAME?</v>
      </c>
      <c r="DX19" s="234" t="e">
        <f aca="false">resultados!#ref!</f>
        <v>#NAME?</v>
      </c>
      <c r="DY19" s="234" t="e">
        <f aca="false">resultados!#ref!</f>
        <v>#NAME?</v>
      </c>
      <c r="DZ19" s="234" t="e">
        <f aca="false">resultados!#ref!</f>
        <v>#NAME?</v>
      </c>
      <c r="EA19" s="234" t="e">
        <f aca="false">resultados!#ref!</f>
        <v>#NAME?</v>
      </c>
      <c r="EB19" s="234" t="e">
        <f aca="false">resultados!#ref!</f>
        <v>#NAME?</v>
      </c>
      <c r="EC19" s="234" t="e">
        <f aca="false">resultados!#ref!</f>
        <v>#NAME?</v>
      </c>
      <c r="ED19" s="234" t="e">
        <f aca="false">resultados!#ref!</f>
        <v>#NAME?</v>
      </c>
      <c r="EE19" s="234" t="e">
        <f aca="false">resultados!#ref!</f>
        <v>#NAME?</v>
      </c>
      <c r="EF19" s="234" t="e">
        <f aca="false">resultados!#ref!</f>
        <v>#NAME?</v>
      </c>
      <c r="EG19" s="234" t="e">
        <f aca="false">resultados!#ref!</f>
        <v>#NAME?</v>
      </c>
      <c r="EH19" s="234" t="e">
        <f aca="false">resultados!#ref!</f>
        <v>#NAME?</v>
      </c>
      <c r="EI19" s="234" t="e">
        <f aca="false">resultados!#ref!</f>
        <v>#NAME?</v>
      </c>
      <c r="EJ19" s="234" t="e">
        <f aca="false">resultados!#ref!</f>
        <v>#NAME?</v>
      </c>
      <c r="EK19" s="234" t="e">
        <f aca="false">resultados!#ref!</f>
        <v>#NAME?</v>
      </c>
      <c r="EL19" s="234" t="e">
        <f aca="false">resultados!#ref!</f>
        <v>#NAME?</v>
      </c>
      <c r="EM19" s="234" t="e">
        <f aca="false">resultados!#ref!</f>
        <v>#NAME?</v>
      </c>
      <c r="EN19" s="234" t="e">
        <f aca="false">resultados!#ref!</f>
        <v>#NAME?</v>
      </c>
      <c r="EO19" s="234" t="e">
        <f aca="false">resultados!#ref!</f>
        <v>#NAME?</v>
      </c>
      <c r="EP19" s="234" t="e">
        <f aca="false">resultados!#ref!</f>
        <v>#NAME?</v>
      </c>
      <c r="EQ19" s="234" t="e">
        <f aca="false">resultados!#ref!</f>
        <v>#NAME?</v>
      </c>
      <c r="ER19" s="234" t="e">
        <f aca="false">resultados!#ref!</f>
        <v>#NAME?</v>
      </c>
      <c r="ES19" s="234" t="e">
        <f aca="false">resultados!#ref!</f>
        <v>#NAME?</v>
      </c>
      <c r="ET19" s="234" t="e">
        <f aca="false">resultados!#ref!</f>
        <v>#NAME?</v>
      </c>
      <c r="EU19" s="234" t="e">
        <f aca="false">resultados!#ref!</f>
        <v>#NAME?</v>
      </c>
      <c r="EV19" s="234" t="e">
        <f aca="false">resultados!#ref!</f>
        <v>#NAME?</v>
      </c>
      <c r="EW19" s="234" t="e">
        <f aca="false">resultados!#ref!</f>
        <v>#NAME?</v>
      </c>
      <c r="EX19" s="234" t="e">
        <f aca="false">resultados!#ref!</f>
        <v>#NAME?</v>
      </c>
      <c r="EY19" s="234" t="e">
        <f aca="false">resultados!#ref!</f>
        <v>#NAME?</v>
      </c>
      <c r="EZ19" s="234" t="e">
        <f aca="false">resultados!#ref!</f>
        <v>#NAME?</v>
      </c>
      <c r="FA19" s="234" t="e">
        <f aca="false">resultados!#ref!</f>
        <v>#NAME?</v>
      </c>
      <c r="FB19" s="234" t="e">
        <f aca="false">resultados!#ref!</f>
        <v>#NAME?</v>
      </c>
      <c r="FC19" s="234" t="e">
        <f aca="false">resultados!#ref!</f>
        <v>#NAME?</v>
      </c>
      <c r="FD19" s="234" t="e">
        <f aca="false">resultados!#ref!</f>
        <v>#NAME?</v>
      </c>
      <c r="FE19" s="234" t="e">
        <f aca="false">resultados!#ref!</f>
        <v>#NAME?</v>
      </c>
      <c r="FF19" s="234" t="e">
        <f aca="false">resultados!#ref!</f>
        <v>#NAME?</v>
      </c>
      <c r="FG19" s="234" t="e">
        <f aca="false">resultados!#ref!</f>
        <v>#NAME?</v>
      </c>
      <c r="FH19" s="234" t="e">
        <f aca="false">resultados!#ref!</f>
        <v>#NAME?</v>
      </c>
      <c r="FI19" s="234" t="e">
        <f aca="false">resultados!#ref!</f>
        <v>#NAME?</v>
      </c>
      <c r="FJ19" s="234" t="e">
        <f aca="false">resultados!#ref!</f>
        <v>#NAME?</v>
      </c>
      <c r="FK19" s="234" t="e">
        <f aca="false">resultados!#ref!</f>
        <v>#NAME?</v>
      </c>
      <c r="FL19" s="234" t="e">
        <f aca="false">resultados!#ref!</f>
        <v>#NAME?</v>
      </c>
      <c r="FM19" s="234" t="e">
        <f aca="false">resultados!#ref!</f>
        <v>#NAME?</v>
      </c>
      <c r="FN19" s="234" t="e">
        <f aca="false">resultados!#ref!</f>
        <v>#NAME?</v>
      </c>
    </row>
    <row r="20" customFormat="false" ht="12.75" hidden="false" customHeight="true" outlineLevel="0" collapsed="false">
      <c r="C20" s="231" t="s">
        <v>455</v>
      </c>
      <c r="D20" s="235" t="e">
        <f aca="false">'01.definición de ámbito'!#ref!</f>
        <v>#VALUE!</v>
      </c>
      <c r="K20" s="120" t="s">
        <v>115</v>
      </c>
      <c r="L20" s="238" t="n">
        <f aca="false">RESULTADOS!L10</f>
        <v>398</v>
      </c>
      <c r="M20" s="242" t="n">
        <f aca="false">RESULTADOS!M10</f>
        <v>0.578488372093023</v>
      </c>
      <c r="T20" s="238" t="e">
        <f aca="false">resultados!#ref!</f>
        <v>#NAME?</v>
      </c>
      <c r="U20" s="238" t="e">
        <f aca="false">resultados!#ref!</f>
        <v>#NAME?</v>
      </c>
      <c r="V20" s="238" t="e">
        <f aca="false">IF(T20&lt;&gt;"","Página web","")</f>
        <v>#NAME?</v>
      </c>
      <c r="W20" s="238" t="str">
        <v/>
      </c>
      <c r="X20" s="238" t="e">
        <f aca="false">resultados!#ref!</f>
        <v>#NAME?</v>
      </c>
      <c r="Y20" s="238" t="str">
        <v/>
      </c>
      <c r="Z20" s="239" t="str">
        <v/>
      </c>
      <c r="AA20" s="234" t="e">
        <f aca="false">resultados!#ref!</f>
        <v>#NAME?</v>
      </c>
      <c r="AB20" s="234" t="e">
        <f aca="false">resultados!#ref!</f>
        <v>#NAME?</v>
      </c>
      <c r="AC20" s="234" t="e">
        <f aca="false">resultados!#ref!</f>
        <v>#NAME?</v>
      </c>
      <c r="AD20" s="234" t="e">
        <f aca="false">resultados!#ref!</f>
        <v>#NAME?</v>
      </c>
      <c r="AE20" s="234" t="e">
        <f aca="false">resultados!#ref!</f>
        <v>#NAME?</v>
      </c>
      <c r="AF20" s="234" t="e">
        <f aca="false">resultados!#ref!</f>
        <v>#NAME?</v>
      </c>
      <c r="AG20" s="234" t="e">
        <f aca="false">resultados!#ref!</f>
        <v>#NAME?</v>
      </c>
      <c r="AH20" s="234" t="e">
        <f aca="false">resultados!#ref!</f>
        <v>#NAME?</v>
      </c>
      <c r="AI20" s="234" t="e">
        <f aca="false">resultados!#ref!</f>
        <v>#NAME?</v>
      </c>
      <c r="AJ20" s="234" t="e">
        <f aca="false">resultados!#ref!</f>
        <v>#NAME?</v>
      </c>
      <c r="AK20" s="234" t="e">
        <f aca="false">resultados!#ref!</f>
        <v>#NAME?</v>
      </c>
      <c r="AL20" s="234" t="e">
        <f aca="false">resultados!#ref!</f>
        <v>#NAME?</v>
      </c>
      <c r="AM20" s="234" t="e">
        <f aca="false">resultados!#ref!</f>
        <v>#NAME?</v>
      </c>
      <c r="AN20" s="234" t="e">
        <f aca="false">resultados!#ref!</f>
        <v>#NAME?</v>
      </c>
      <c r="AO20" s="234" t="e">
        <f aca="false">resultados!#ref!</f>
        <v>#NAME?</v>
      </c>
      <c r="AP20" s="234" t="e">
        <f aca="false">resultados!#ref!</f>
        <v>#NAME?</v>
      </c>
      <c r="AQ20" s="234" t="e">
        <f aca="false">resultados!#ref!</f>
        <v>#NAME?</v>
      </c>
      <c r="AR20" s="234" t="e">
        <f aca="false">resultados!#ref!</f>
        <v>#NAME?</v>
      </c>
      <c r="AS20" s="234" t="e">
        <f aca="false">resultados!#ref!</f>
        <v>#NAME?</v>
      </c>
      <c r="AT20" s="234" t="e">
        <f aca="false">resultados!#ref!</f>
        <v>#NAME?</v>
      </c>
      <c r="AU20" s="234" t="e">
        <f aca="false">resultados!#ref!</f>
        <v>#NAME?</v>
      </c>
      <c r="AV20" s="234" t="e">
        <f aca="false">resultados!#ref!</f>
        <v>#NAME?</v>
      </c>
      <c r="AW20" s="234" t="e">
        <f aca="false">resultados!#ref!</f>
        <v>#NAME?</v>
      </c>
      <c r="AX20" s="234" t="e">
        <f aca="false">resultados!#ref!</f>
        <v>#NAME?</v>
      </c>
      <c r="AY20" s="234" t="e">
        <f aca="false">resultados!#ref!</f>
        <v>#NAME?</v>
      </c>
      <c r="AZ20" s="234" t="e">
        <f aca="false">resultados!#ref!</f>
        <v>#NAME?</v>
      </c>
      <c r="BA20" s="234" t="e">
        <f aca="false">resultados!#ref!</f>
        <v>#NAME?</v>
      </c>
      <c r="BB20" s="234" t="e">
        <f aca="false">resultados!#ref!</f>
        <v>#NAME?</v>
      </c>
      <c r="BC20" s="234" t="e">
        <f aca="false">resultados!#ref!</f>
        <v>#NAME?</v>
      </c>
      <c r="BD20" s="234" t="e">
        <f aca="false">resultados!#ref!</f>
        <v>#NAME?</v>
      </c>
      <c r="BE20" s="234" t="e">
        <f aca="false">resultados!#ref!</f>
        <v>#NAME?</v>
      </c>
      <c r="BF20" s="234" t="e">
        <f aca="false">resultados!#ref!</f>
        <v>#NAME?</v>
      </c>
      <c r="BG20" s="234" t="e">
        <f aca="false">resultados!#ref!</f>
        <v>#NAME?</v>
      </c>
      <c r="BH20" s="234" t="e">
        <f aca="false">resultados!#ref!</f>
        <v>#NAME?</v>
      </c>
      <c r="BI20" s="234" t="e">
        <f aca="false">resultados!#ref!</f>
        <v>#NAME?</v>
      </c>
      <c r="BJ20" s="234" t="e">
        <f aca="false">resultados!#ref!</f>
        <v>#NAME?</v>
      </c>
      <c r="BK20" s="234" t="e">
        <f aca="false">resultados!#ref!</f>
        <v>#NAME?</v>
      </c>
      <c r="BL20" s="234" t="e">
        <f aca="false">resultados!#ref!</f>
        <v>#NAME?</v>
      </c>
      <c r="BM20" s="234" t="e">
        <f aca="false">resultados!#ref!</f>
        <v>#NAME?</v>
      </c>
      <c r="BN20" s="234" t="e">
        <f aca="false">resultados!#ref!</f>
        <v>#NAME?</v>
      </c>
      <c r="BO20" s="234" t="e">
        <f aca="false">resultados!#ref!</f>
        <v>#NAME?</v>
      </c>
      <c r="BP20" s="234" t="e">
        <f aca="false">resultados!#ref!</f>
        <v>#NAME?</v>
      </c>
      <c r="BQ20" s="234" t="e">
        <f aca="false">resultados!#ref!</f>
        <v>#NAME?</v>
      </c>
      <c r="BR20" s="234" t="e">
        <f aca="false">resultados!#ref!</f>
        <v>#NAME?</v>
      </c>
      <c r="BS20" s="234" t="e">
        <f aca="false">resultados!#ref!</f>
        <v>#NAME?</v>
      </c>
      <c r="BT20" s="234" t="e">
        <f aca="false">resultados!#ref!</f>
        <v>#NAME?</v>
      </c>
      <c r="BU20" s="234" t="e">
        <f aca="false">resultados!#ref!</f>
        <v>#NAME?</v>
      </c>
      <c r="BV20" s="234" t="e">
        <f aca="false">resultados!#ref!</f>
        <v>#NAME?</v>
      </c>
      <c r="BW20" s="234" t="e">
        <f aca="false">resultados!#ref!</f>
        <v>#NAME?</v>
      </c>
      <c r="BX20" s="234" t="e">
        <f aca="false">resultados!#ref!</f>
        <v>#NAME?</v>
      </c>
      <c r="BY20" s="234" t="e">
        <f aca="false">resultados!#ref!</f>
        <v>#NAME?</v>
      </c>
      <c r="BZ20" s="234" t="e">
        <f aca="false">resultados!#ref!</f>
        <v>#NAME?</v>
      </c>
      <c r="CA20" s="234" t="e">
        <f aca="false">resultados!#ref!</f>
        <v>#NAME?</v>
      </c>
      <c r="CB20" s="234" t="e">
        <f aca="false">resultados!#ref!</f>
        <v>#NAME?</v>
      </c>
      <c r="CC20" s="234" t="e">
        <f aca="false">resultados!#ref!</f>
        <v>#NAME?</v>
      </c>
      <c r="CD20" s="234" t="e">
        <f aca="false">resultados!#ref!</f>
        <v>#NAME?</v>
      </c>
      <c r="CE20" s="234" t="e">
        <f aca="false">resultados!#ref!</f>
        <v>#NAME?</v>
      </c>
      <c r="CF20" s="234" t="e">
        <f aca="false">resultados!#ref!</f>
        <v>#NAME?</v>
      </c>
      <c r="CG20" s="234" t="e">
        <f aca="false">resultados!#ref!</f>
        <v>#NAME?</v>
      </c>
      <c r="CH20" s="234" t="e">
        <f aca="false">resultados!#ref!</f>
        <v>#NAME?</v>
      </c>
      <c r="CI20" s="234" t="e">
        <f aca="false">resultados!#ref!</f>
        <v>#NAME?</v>
      </c>
      <c r="CJ20" s="234" t="e">
        <f aca="false">resultados!#ref!</f>
        <v>#NAME?</v>
      </c>
      <c r="CK20" s="234" t="e">
        <f aca="false">resultados!#ref!</f>
        <v>#NAME?</v>
      </c>
      <c r="CL20" s="234" t="e">
        <f aca="false">resultados!#ref!</f>
        <v>#NAME?</v>
      </c>
      <c r="CM20" s="234" t="e">
        <f aca="false">resultados!#ref!</f>
        <v>#NAME?</v>
      </c>
      <c r="CN20" s="234" t="e">
        <f aca="false">resultados!#ref!</f>
        <v>#NAME?</v>
      </c>
      <c r="CO20" s="234" t="e">
        <f aca="false">resultados!#ref!</f>
        <v>#NAME?</v>
      </c>
      <c r="CP20" s="234" t="e">
        <f aca="false">resultados!#ref!</f>
        <v>#NAME?</v>
      </c>
      <c r="CQ20" s="234" t="e">
        <f aca="false">resultados!#ref!</f>
        <v>#NAME?</v>
      </c>
      <c r="CR20" s="234" t="e">
        <f aca="false">resultados!#ref!</f>
        <v>#NAME?</v>
      </c>
      <c r="CS20" s="234" t="e">
        <f aca="false">resultados!#ref!</f>
        <v>#NAME?</v>
      </c>
      <c r="CT20" s="234" t="e">
        <f aca="false">resultados!#ref!</f>
        <v>#NAME?</v>
      </c>
      <c r="CU20" s="234" t="e">
        <f aca="false">resultados!#ref!</f>
        <v>#NAME?</v>
      </c>
      <c r="CV20" s="234" t="e">
        <f aca="false">resultados!#ref!</f>
        <v>#NAME?</v>
      </c>
      <c r="CW20" s="234" t="e">
        <f aca="false">resultados!#ref!</f>
        <v>#NAME?</v>
      </c>
      <c r="CX20" s="234" t="e">
        <f aca="false">resultados!#ref!</f>
        <v>#NAME?</v>
      </c>
      <c r="CY20" s="234" t="e">
        <f aca="false">resultados!#ref!</f>
        <v>#NAME?</v>
      </c>
      <c r="CZ20" s="234" t="e">
        <f aca="false">resultados!#ref!</f>
        <v>#NAME?</v>
      </c>
      <c r="DA20" s="234" t="e">
        <f aca="false">resultados!#ref!</f>
        <v>#NAME?</v>
      </c>
      <c r="DB20" s="234" t="e">
        <f aca="false">resultados!#ref!</f>
        <v>#NAME?</v>
      </c>
      <c r="DC20" s="234" t="e">
        <f aca="false">resultados!#ref!</f>
        <v>#NAME?</v>
      </c>
      <c r="DD20" s="234" t="e">
        <f aca="false">resultados!#ref!</f>
        <v>#NAME?</v>
      </c>
      <c r="DE20" s="234" t="e">
        <f aca="false">resultados!#ref!</f>
        <v>#NAME?</v>
      </c>
      <c r="DF20" s="234" t="e">
        <f aca="false">resultados!#ref!</f>
        <v>#NAME?</v>
      </c>
      <c r="DG20" s="234" t="e">
        <f aca="false">resultados!#ref!</f>
        <v>#NAME?</v>
      </c>
      <c r="DH20" s="234" t="e">
        <f aca="false">resultados!#ref!</f>
        <v>#NAME?</v>
      </c>
      <c r="DI20" s="234" t="e">
        <f aca="false">resultados!#ref!</f>
        <v>#NAME?</v>
      </c>
      <c r="DJ20" s="234" t="e">
        <f aca="false">resultados!#ref!</f>
        <v>#NAME?</v>
      </c>
      <c r="DK20" s="234" t="e">
        <f aca="false">resultados!#ref!</f>
        <v>#NAME?</v>
      </c>
      <c r="DL20" s="234" t="e">
        <f aca="false">resultados!#ref!</f>
        <v>#NAME?</v>
      </c>
      <c r="DM20" s="234" t="e">
        <f aca="false">resultados!#ref!</f>
        <v>#NAME?</v>
      </c>
      <c r="DN20" s="234" t="e">
        <f aca="false">resultados!#ref!</f>
        <v>#NAME?</v>
      </c>
      <c r="DO20" s="238" t="e">
        <f aca="false">resultados!#ref!</f>
        <v>#NAME?</v>
      </c>
      <c r="DP20" s="238" t="e">
        <f aca="false">resultados!#ref!</f>
        <v>#NAME?</v>
      </c>
      <c r="DQ20" s="238" t="e">
        <f aca="false">IF(DO20&lt;&gt;"","Documento no web","")</f>
        <v>#NAME?</v>
      </c>
      <c r="DR20" s="238" t="str">
        <f aca="false" t="array" ref="DR20:DR20">IFERROR(INDEX('03.Muestra'!$E$8:$E$17,SMALL(IF("Documento no web"='03.Muestra'!$D$8:$D$17,ROW('03.Muestra'!$E$8:$E$17)-MIN(ROW('03.Muestra'!$D$8:$D$17))+1,""),ROW()-2)),"")</f>
        <v/>
      </c>
      <c r="DS20" s="238" t="e">
        <f aca="false">resultados!#ref!</f>
        <v>#NAME?</v>
      </c>
      <c r="DT20" s="238" t="str">
        <f aca="false" t="array" ref="DT20:DT20">IFERROR(INDEX('03.Muestra'!$G$8:$G$17,SMALL(IF("Documento no web"='03.Muestra'!$D$8:$D$17,ROW('03.Muestra'!$G$8:$G$17)-MIN(ROW('03.Muestra'!$D$8:$D$17))+1,""),ROW()-2)),"")</f>
        <v/>
      </c>
      <c r="DU20" s="239" t="str">
        <f aca="false" t="array" ref="DU20:DU20">IFERROR(INDEX('03.Muestra'!$H$8:$H$17,SMALL(IF("Documento no web"='03.Muestra'!$D$8:$D$17,ROW('03.Muestra'!$H$8:$H$17)-MIN(ROW('03.Muestra'!$D$8:$D$17))+1,""),ROW()-2)),"")</f>
        <v/>
      </c>
      <c r="DV20" s="234" t="e">
        <f aca="false">resultados!#ref!</f>
        <v>#NAME?</v>
      </c>
      <c r="DW20" s="234" t="e">
        <f aca="false">resultados!#ref!</f>
        <v>#NAME?</v>
      </c>
      <c r="DX20" s="234" t="e">
        <f aca="false">resultados!#ref!</f>
        <v>#NAME?</v>
      </c>
      <c r="DY20" s="234" t="e">
        <f aca="false">resultados!#ref!</f>
        <v>#NAME?</v>
      </c>
      <c r="DZ20" s="234" t="e">
        <f aca="false">resultados!#ref!</f>
        <v>#NAME?</v>
      </c>
      <c r="EA20" s="234" t="e">
        <f aca="false">resultados!#ref!</f>
        <v>#NAME?</v>
      </c>
      <c r="EB20" s="234" t="e">
        <f aca="false">resultados!#ref!</f>
        <v>#NAME?</v>
      </c>
      <c r="EC20" s="234" t="e">
        <f aca="false">resultados!#ref!</f>
        <v>#NAME?</v>
      </c>
      <c r="ED20" s="234" t="e">
        <f aca="false">resultados!#ref!</f>
        <v>#NAME?</v>
      </c>
      <c r="EE20" s="234" t="e">
        <f aca="false">resultados!#ref!</f>
        <v>#NAME?</v>
      </c>
      <c r="EF20" s="234" t="e">
        <f aca="false">resultados!#ref!</f>
        <v>#NAME?</v>
      </c>
      <c r="EG20" s="234" t="e">
        <f aca="false">resultados!#ref!</f>
        <v>#NAME?</v>
      </c>
      <c r="EH20" s="234" t="e">
        <f aca="false">resultados!#ref!</f>
        <v>#NAME?</v>
      </c>
      <c r="EI20" s="234" t="e">
        <f aca="false">resultados!#ref!</f>
        <v>#NAME?</v>
      </c>
      <c r="EJ20" s="234" t="e">
        <f aca="false">resultados!#ref!</f>
        <v>#NAME?</v>
      </c>
      <c r="EK20" s="234" t="e">
        <f aca="false">resultados!#ref!</f>
        <v>#NAME?</v>
      </c>
      <c r="EL20" s="234" t="e">
        <f aca="false">resultados!#ref!</f>
        <v>#NAME?</v>
      </c>
      <c r="EM20" s="234" t="e">
        <f aca="false">resultados!#ref!</f>
        <v>#NAME?</v>
      </c>
      <c r="EN20" s="234" t="e">
        <f aca="false">resultados!#ref!</f>
        <v>#NAME?</v>
      </c>
      <c r="EO20" s="234" t="e">
        <f aca="false">resultados!#ref!</f>
        <v>#NAME?</v>
      </c>
      <c r="EP20" s="234" t="e">
        <f aca="false">resultados!#ref!</f>
        <v>#NAME?</v>
      </c>
      <c r="EQ20" s="234" t="e">
        <f aca="false">resultados!#ref!</f>
        <v>#NAME?</v>
      </c>
      <c r="ER20" s="234" t="e">
        <f aca="false">resultados!#ref!</f>
        <v>#NAME?</v>
      </c>
      <c r="ES20" s="234" t="e">
        <f aca="false">resultados!#ref!</f>
        <v>#NAME?</v>
      </c>
      <c r="ET20" s="234" t="e">
        <f aca="false">resultados!#ref!</f>
        <v>#NAME?</v>
      </c>
      <c r="EU20" s="234" t="e">
        <f aca="false">resultados!#ref!</f>
        <v>#NAME?</v>
      </c>
      <c r="EV20" s="234" t="e">
        <f aca="false">resultados!#ref!</f>
        <v>#NAME?</v>
      </c>
      <c r="EW20" s="234" t="e">
        <f aca="false">resultados!#ref!</f>
        <v>#NAME?</v>
      </c>
      <c r="EX20" s="234" t="e">
        <f aca="false">resultados!#ref!</f>
        <v>#NAME?</v>
      </c>
      <c r="EY20" s="234" t="e">
        <f aca="false">resultados!#ref!</f>
        <v>#NAME?</v>
      </c>
      <c r="EZ20" s="234" t="e">
        <f aca="false">resultados!#ref!</f>
        <v>#NAME?</v>
      </c>
      <c r="FA20" s="234" t="e">
        <f aca="false">resultados!#ref!</f>
        <v>#NAME?</v>
      </c>
      <c r="FB20" s="234" t="e">
        <f aca="false">resultados!#ref!</f>
        <v>#NAME?</v>
      </c>
      <c r="FC20" s="234" t="e">
        <f aca="false">resultados!#ref!</f>
        <v>#NAME?</v>
      </c>
      <c r="FD20" s="234" t="e">
        <f aca="false">resultados!#ref!</f>
        <v>#NAME?</v>
      </c>
      <c r="FE20" s="234" t="e">
        <f aca="false">resultados!#ref!</f>
        <v>#NAME?</v>
      </c>
      <c r="FF20" s="234" t="e">
        <f aca="false">resultados!#ref!</f>
        <v>#NAME?</v>
      </c>
      <c r="FG20" s="234" t="e">
        <f aca="false">resultados!#ref!</f>
        <v>#NAME?</v>
      </c>
      <c r="FH20" s="234" t="e">
        <f aca="false">resultados!#ref!</f>
        <v>#NAME?</v>
      </c>
      <c r="FI20" s="234" t="e">
        <f aca="false">resultados!#ref!</f>
        <v>#NAME?</v>
      </c>
      <c r="FJ20" s="234" t="e">
        <f aca="false">resultados!#ref!</f>
        <v>#NAME?</v>
      </c>
      <c r="FK20" s="234" t="e">
        <f aca="false">resultados!#ref!</f>
        <v>#NAME?</v>
      </c>
      <c r="FL20" s="234" t="e">
        <f aca="false">resultados!#ref!</f>
        <v>#NAME?</v>
      </c>
      <c r="FM20" s="234" t="e">
        <f aca="false">resultados!#ref!</f>
        <v>#NAME?</v>
      </c>
      <c r="FN20" s="234" t="e">
        <f aca="false">resultados!#ref!</f>
        <v>#NAME?</v>
      </c>
    </row>
    <row r="21" customFormat="false" ht="12.75" hidden="false" customHeight="true" outlineLevel="0" collapsed="false">
      <c r="C21" s="231" t="s">
        <v>460</v>
      </c>
      <c r="D21" s="235" t="e">
        <f aca="false">'01.definición de ámbito'!#ref!</f>
        <v>#VALUE!</v>
      </c>
      <c r="K21" s="120" t="s">
        <v>289</v>
      </c>
      <c r="L21" s="238" t="n">
        <f aca="false">RESULTADOS!L11</f>
        <v>596</v>
      </c>
      <c r="M21" s="242" t="n">
        <f aca="false">RESULTADOS!M11</f>
        <v>0.866279069767442</v>
      </c>
      <c r="T21" s="238" t="e">
        <f aca="false">resultados!#ref!</f>
        <v>#NAME?</v>
      </c>
      <c r="U21" s="238" t="e">
        <f aca="false">resultados!#ref!</f>
        <v>#NAME?</v>
      </c>
      <c r="V21" s="238" t="e">
        <f aca="false">IF(T21&lt;&gt;"","Página web","")</f>
        <v>#NAME?</v>
      </c>
      <c r="W21" s="238" t="str">
        <v/>
      </c>
      <c r="X21" s="238" t="e">
        <f aca="false">resultados!#ref!</f>
        <v>#NAME?</v>
      </c>
      <c r="Y21" s="238" t="str">
        <v/>
      </c>
      <c r="Z21" s="239" t="str">
        <v/>
      </c>
      <c r="AA21" s="234" t="e">
        <f aca="false">resultados!#ref!</f>
        <v>#NAME?</v>
      </c>
      <c r="AB21" s="234" t="e">
        <f aca="false">resultados!#ref!</f>
        <v>#NAME?</v>
      </c>
      <c r="AC21" s="234" t="e">
        <f aca="false">resultados!#ref!</f>
        <v>#NAME?</v>
      </c>
      <c r="AD21" s="234" t="e">
        <f aca="false">resultados!#ref!</f>
        <v>#NAME?</v>
      </c>
      <c r="AE21" s="234" t="e">
        <f aca="false">resultados!#ref!</f>
        <v>#NAME?</v>
      </c>
      <c r="AF21" s="234" t="e">
        <f aca="false">resultados!#ref!</f>
        <v>#NAME?</v>
      </c>
      <c r="AG21" s="234" t="e">
        <f aca="false">resultados!#ref!</f>
        <v>#NAME?</v>
      </c>
      <c r="AH21" s="234" t="e">
        <f aca="false">resultados!#ref!</f>
        <v>#NAME?</v>
      </c>
      <c r="AI21" s="234" t="e">
        <f aca="false">resultados!#ref!</f>
        <v>#NAME?</v>
      </c>
      <c r="AJ21" s="234" t="e">
        <f aca="false">resultados!#ref!</f>
        <v>#NAME?</v>
      </c>
      <c r="AK21" s="234" t="e">
        <f aca="false">resultados!#ref!</f>
        <v>#NAME?</v>
      </c>
      <c r="AL21" s="234" t="e">
        <f aca="false">resultados!#ref!</f>
        <v>#NAME?</v>
      </c>
      <c r="AM21" s="234" t="e">
        <f aca="false">resultados!#ref!</f>
        <v>#NAME?</v>
      </c>
      <c r="AN21" s="234" t="e">
        <f aca="false">resultados!#ref!</f>
        <v>#NAME?</v>
      </c>
      <c r="AO21" s="234" t="e">
        <f aca="false">resultados!#ref!</f>
        <v>#NAME?</v>
      </c>
      <c r="AP21" s="234" t="e">
        <f aca="false">resultados!#ref!</f>
        <v>#NAME?</v>
      </c>
      <c r="AQ21" s="234" t="e">
        <f aca="false">resultados!#ref!</f>
        <v>#NAME?</v>
      </c>
      <c r="AR21" s="234" t="e">
        <f aca="false">resultados!#ref!</f>
        <v>#NAME?</v>
      </c>
      <c r="AS21" s="234" t="e">
        <f aca="false">resultados!#ref!</f>
        <v>#NAME?</v>
      </c>
      <c r="AT21" s="234" t="e">
        <f aca="false">resultados!#ref!</f>
        <v>#NAME?</v>
      </c>
      <c r="AU21" s="234" t="e">
        <f aca="false">resultados!#ref!</f>
        <v>#NAME?</v>
      </c>
      <c r="AV21" s="234" t="e">
        <f aca="false">resultados!#ref!</f>
        <v>#NAME?</v>
      </c>
      <c r="AW21" s="234" t="e">
        <f aca="false">resultados!#ref!</f>
        <v>#NAME?</v>
      </c>
      <c r="AX21" s="234" t="e">
        <f aca="false">resultados!#ref!</f>
        <v>#NAME?</v>
      </c>
      <c r="AY21" s="234" t="e">
        <f aca="false">resultados!#ref!</f>
        <v>#NAME?</v>
      </c>
      <c r="AZ21" s="234" t="e">
        <f aca="false">resultados!#ref!</f>
        <v>#NAME?</v>
      </c>
      <c r="BA21" s="234" t="e">
        <f aca="false">resultados!#ref!</f>
        <v>#NAME?</v>
      </c>
      <c r="BB21" s="234" t="e">
        <f aca="false">resultados!#ref!</f>
        <v>#NAME?</v>
      </c>
      <c r="BC21" s="234" t="e">
        <f aca="false">resultados!#ref!</f>
        <v>#NAME?</v>
      </c>
      <c r="BD21" s="234" t="e">
        <f aca="false">resultados!#ref!</f>
        <v>#NAME?</v>
      </c>
      <c r="BE21" s="234" t="e">
        <f aca="false">resultados!#ref!</f>
        <v>#NAME?</v>
      </c>
      <c r="BF21" s="234" t="e">
        <f aca="false">resultados!#ref!</f>
        <v>#NAME?</v>
      </c>
      <c r="BG21" s="234" t="e">
        <f aca="false">resultados!#ref!</f>
        <v>#NAME?</v>
      </c>
      <c r="BH21" s="234" t="e">
        <f aca="false">resultados!#ref!</f>
        <v>#NAME?</v>
      </c>
      <c r="BI21" s="234" t="e">
        <f aca="false">resultados!#ref!</f>
        <v>#NAME?</v>
      </c>
      <c r="BJ21" s="234" t="e">
        <f aca="false">resultados!#ref!</f>
        <v>#NAME?</v>
      </c>
      <c r="BK21" s="234" t="e">
        <f aca="false">resultados!#ref!</f>
        <v>#NAME?</v>
      </c>
      <c r="BL21" s="234" t="e">
        <f aca="false">resultados!#ref!</f>
        <v>#NAME?</v>
      </c>
      <c r="BM21" s="234" t="e">
        <f aca="false">resultados!#ref!</f>
        <v>#NAME?</v>
      </c>
      <c r="BN21" s="234" t="e">
        <f aca="false">resultados!#ref!</f>
        <v>#NAME?</v>
      </c>
      <c r="BO21" s="234" t="e">
        <f aca="false">resultados!#ref!</f>
        <v>#NAME?</v>
      </c>
      <c r="BP21" s="234" t="e">
        <f aca="false">resultados!#ref!</f>
        <v>#NAME?</v>
      </c>
      <c r="BQ21" s="234" t="e">
        <f aca="false">resultados!#ref!</f>
        <v>#NAME?</v>
      </c>
      <c r="BR21" s="234" t="e">
        <f aca="false">resultados!#ref!</f>
        <v>#NAME?</v>
      </c>
      <c r="BS21" s="234" t="e">
        <f aca="false">resultados!#ref!</f>
        <v>#NAME?</v>
      </c>
      <c r="BT21" s="234" t="e">
        <f aca="false">resultados!#ref!</f>
        <v>#NAME?</v>
      </c>
      <c r="BU21" s="234" t="e">
        <f aca="false">resultados!#ref!</f>
        <v>#NAME?</v>
      </c>
      <c r="BV21" s="234" t="e">
        <f aca="false">resultados!#ref!</f>
        <v>#NAME?</v>
      </c>
      <c r="BW21" s="234" t="e">
        <f aca="false">resultados!#ref!</f>
        <v>#NAME?</v>
      </c>
      <c r="BX21" s="234" t="e">
        <f aca="false">resultados!#ref!</f>
        <v>#NAME?</v>
      </c>
      <c r="BY21" s="234" t="e">
        <f aca="false">resultados!#ref!</f>
        <v>#NAME?</v>
      </c>
      <c r="BZ21" s="234" t="e">
        <f aca="false">resultados!#ref!</f>
        <v>#NAME?</v>
      </c>
      <c r="CA21" s="234" t="e">
        <f aca="false">resultados!#ref!</f>
        <v>#NAME?</v>
      </c>
      <c r="CB21" s="234" t="e">
        <f aca="false">resultados!#ref!</f>
        <v>#NAME?</v>
      </c>
      <c r="CC21" s="234" t="e">
        <f aca="false">resultados!#ref!</f>
        <v>#NAME?</v>
      </c>
      <c r="CD21" s="234" t="e">
        <f aca="false">resultados!#ref!</f>
        <v>#NAME?</v>
      </c>
      <c r="CE21" s="234" t="e">
        <f aca="false">resultados!#ref!</f>
        <v>#NAME?</v>
      </c>
      <c r="CF21" s="234" t="e">
        <f aca="false">resultados!#ref!</f>
        <v>#NAME?</v>
      </c>
      <c r="CG21" s="234" t="e">
        <f aca="false">resultados!#ref!</f>
        <v>#NAME?</v>
      </c>
      <c r="CH21" s="234" t="e">
        <f aca="false">resultados!#ref!</f>
        <v>#NAME?</v>
      </c>
      <c r="CI21" s="234" t="e">
        <f aca="false">resultados!#ref!</f>
        <v>#NAME?</v>
      </c>
      <c r="CJ21" s="234" t="e">
        <f aca="false">resultados!#ref!</f>
        <v>#NAME?</v>
      </c>
      <c r="CK21" s="234" t="e">
        <f aca="false">resultados!#ref!</f>
        <v>#NAME?</v>
      </c>
      <c r="CL21" s="234" t="e">
        <f aca="false">resultados!#ref!</f>
        <v>#NAME?</v>
      </c>
      <c r="CM21" s="234" t="e">
        <f aca="false">resultados!#ref!</f>
        <v>#NAME?</v>
      </c>
      <c r="CN21" s="234" t="e">
        <f aca="false">resultados!#ref!</f>
        <v>#NAME?</v>
      </c>
      <c r="CO21" s="234" t="e">
        <f aca="false">resultados!#ref!</f>
        <v>#NAME?</v>
      </c>
      <c r="CP21" s="234" t="e">
        <f aca="false">resultados!#ref!</f>
        <v>#NAME?</v>
      </c>
      <c r="CQ21" s="234" t="e">
        <f aca="false">resultados!#ref!</f>
        <v>#NAME?</v>
      </c>
      <c r="CR21" s="234" t="e">
        <f aca="false">resultados!#ref!</f>
        <v>#NAME?</v>
      </c>
      <c r="CS21" s="234" t="e">
        <f aca="false">resultados!#ref!</f>
        <v>#NAME?</v>
      </c>
      <c r="CT21" s="234" t="e">
        <f aca="false">resultados!#ref!</f>
        <v>#NAME?</v>
      </c>
      <c r="CU21" s="234" t="e">
        <f aca="false">resultados!#ref!</f>
        <v>#NAME?</v>
      </c>
      <c r="CV21" s="234" t="e">
        <f aca="false">resultados!#ref!</f>
        <v>#NAME?</v>
      </c>
      <c r="CW21" s="234" t="e">
        <f aca="false">resultados!#ref!</f>
        <v>#NAME?</v>
      </c>
      <c r="CX21" s="234" t="e">
        <f aca="false">resultados!#ref!</f>
        <v>#NAME?</v>
      </c>
      <c r="CY21" s="234" t="e">
        <f aca="false">resultados!#ref!</f>
        <v>#NAME?</v>
      </c>
      <c r="CZ21" s="234" t="e">
        <f aca="false">resultados!#ref!</f>
        <v>#NAME?</v>
      </c>
      <c r="DA21" s="234" t="e">
        <f aca="false">resultados!#ref!</f>
        <v>#NAME?</v>
      </c>
      <c r="DB21" s="234" t="e">
        <f aca="false">resultados!#ref!</f>
        <v>#NAME?</v>
      </c>
      <c r="DC21" s="234" t="e">
        <f aca="false">resultados!#ref!</f>
        <v>#NAME?</v>
      </c>
      <c r="DD21" s="234" t="e">
        <f aca="false">resultados!#ref!</f>
        <v>#NAME?</v>
      </c>
      <c r="DE21" s="234" t="e">
        <f aca="false">resultados!#ref!</f>
        <v>#NAME?</v>
      </c>
      <c r="DF21" s="234" t="e">
        <f aca="false">resultados!#ref!</f>
        <v>#NAME?</v>
      </c>
      <c r="DG21" s="234" t="e">
        <f aca="false">resultados!#ref!</f>
        <v>#NAME?</v>
      </c>
      <c r="DH21" s="234" t="e">
        <f aca="false">resultados!#ref!</f>
        <v>#NAME?</v>
      </c>
      <c r="DI21" s="234" t="e">
        <f aca="false">resultados!#ref!</f>
        <v>#NAME?</v>
      </c>
      <c r="DJ21" s="234" t="e">
        <f aca="false">resultados!#ref!</f>
        <v>#NAME?</v>
      </c>
      <c r="DK21" s="234" t="e">
        <f aca="false">resultados!#ref!</f>
        <v>#NAME?</v>
      </c>
      <c r="DL21" s="234" t="e">
        <f aca="false">resultados!#ref!</f>
        <v>#NAME?</v>
      </c>
      <c r="DM21" s="234" t="e">
        <f aca="false">resultados!#ref!</f>
        <v>#NAME?</v>
      </c>
      <c r="DN21" s="234" t="e">
        <f aca="false">resultados!#ref!</f>
        <v>#NAME?</v>
      </c>
      <c r="DO21" s="238" t="e">
        <f aca="false">resultados!#ref!</f>
        <v>#NAME?</v>
      </c>
      <c r="DP21" s="238" t="e">
        <f aca="false">resultados!#ref!</f>
        <v>#NAME?</v>
      </c>
      <c r="DQ21" s="238" t="e">
        <f aca="false">IF(DO21&lt;&gt;"","Documento no web","")</f>
        <v>#NAME?</v>
      </c>
      <c r="DR21" s="238" t="str">
        <f aca="false" t="array" ref="DR21:DR21">IFERROR(INDEX('03.Muestra'!$E$8:$E$17,SMALL(IF("Documento no web"='03.Muestra'!$D$8:$D$17,ROW('03.Muestra'!$E$8:$E$17)-MIN(ROW('03.Muestra'!$D$8:$D$17))+1,""),ROW()-2)),"")</f>
        <v/>
      </c>
      <c r="DS21" s="238" t="e">
        <f aca="false">resultados!#ref!</f>
        <v>#NAME?</v>
      </c>
      <c r="DT21" s="238" t="str">
        <f aca="false" t="array" ref="DT21:DT21">IFERROR(INDEX('03.Muestra'!$G$8:$G$17,SMALL(IF("Documento no web"='03.Muestra'!$D$8:$D$17,ROW('03.Muestra'!$G$8:$G$17)-MIN(ROW('03.Muestra'!$D$8:$D$17))+1,""),ROW()-2)),"")</f>
        <v/>
      </c>
      <c r="DU21" s="239" t="str">
        <f aca="false" t="array" ref="DU21:DU21">IFERROR(INDEX('03.Muestra'!$H$8:$H$17,SMALL(IF("Documento no web"='03.Muestra'!$D$8:$D$17,ROW('03.Muestra'!$H$8:$H$17)-MIN(ROW('03.Muestra'!$D$8:$D$17))+1,""),ROW()-2)),"")</f>
        <v/>
      </c>
      <c r="DV21" s="234" t="e">
        <f aca="false">resultados!#ref!</f>
        <v>#NAME?</v>
      </c>
      <c r="DW21" s="234" t="e">
        <f aca="false">resultados!#ref!</f>
        <v>#NAME?</v>
      </c>
      <c r="DX21" s="234" t="e">
        <f aca="false">resultados!#ref!</f>
        <v>#NAME?</v>
      </c>
      <c r="DY21" s="234" t="e">
        <f aca="false">resultados!#ref!</f>
        <v>#NAME?</v>
      </c>
      <c r="DZ21" s="234" t="e">
        <f aca="false">resultados!#ref!</f>
        <v>#NAME?</v>
      </c>
      <c r="EA21" s="234" t="e">
        <f aca="false">resultados!#ref!</f>
        <v>#NAME?</v>
      </c>
      <c r="EB21" s="234" t="e">
        <f aca="false">resultados!#ref!</f>
        <v>#NAME?</v>
      </c>
      <c r="EC21" s="234" t="e">
        <f aca="false">resultados!#ref!</f>
        <v>#NAME?</v>
      </c>
      <c r="ED21" s="234" t="e">
        <f aca="false">resultados!#ref!</f>
        <v>#NAME?</v>
      </c>
      <c r="EE21" s="234" t="e">
        <f aca="false">resultados!#ref!</f>
        <v>#NAME?</v>
      </c>
      <c r="EF21" s="234" t="e">
        <f aca="false">resultados!#ref!</f>
        <v>#NAME?</v>
      </c>
      <c r="EG21" s="234" t="e">
        <f aca="false">resultados!#ref!</f>
        <v>#NAME?</v>
      </c>
      <c r="EH21" s="234" t="e">
        <f aca="false">resultados!#ref!</f>
        <v>#NAME?</v>
      </c>
      <c r="EI21" s="234" t="e">
        <f aca="false">resultados!#ref!</f>
        <v>#NAME?</v>
      </c>
      <c r="EJ21" s="234" t="e">
        <f aca="false">resultados!#ref!</f>
        <v>#NAME?</v>
      </c>
      <c r="EK21" s="234" t="e">
        <f aca="false">resultados!#ref!</f>
        <v>#NAME?</v>
      </c>
      <c r="EL21" s="234" t="e">
        <f aca="false">resultados!#ref!</f>
        <v>#NAME?</v>
      </c>
      <c r="EM21" s="234" t="e">
        <f aca="false">resultados!#ref!</f>
        <v>#NAME?</v>
      </c>
      <c r="EN21" s="234" t="e">
        <f aca="false">resultados!#ref!</f>
        <v>#NAME?</v>
      </c>
      <c r="EO21" s="234" t="e">
        <f aca="false">resultados!#ref!</f>
        <v>#NAME?</v>
      </c>
      <c r="EP21" s="234" t="e">
        <f aca="false">resultados!#ref!</f>
        <v>#NAME?</v>
      </c>
      <c r="EQ21" s="234" t="e">
        <f aca="false">resultados!#ref!</f>
        <v>#NAME?</v>
      </c>
      <c r="ER21" s="234" t="e">
        <f aca="false">resultados!#ref!</f>
        <v>#NAME?</v>
      </c>
      <c r="ES21" s="234" t="e">
        <f aca="false">resultados!#ref!</f>
        <v>#NAME?</v>
      </c>
      <c r="ET21" s="234" t="e">
        <f aca="false">resultados!#ref!</f>
        <v>#NAME?</v>
      </c>
      <c r="EU21" s="234" t="e">
        <f aca="false">resultados!#ref!</f>
        <v>#NAME?</v>
      </c>
      <c r="EV21" s="234" t="e">
        <f aca="false">resultados!#ref!</f>
        <v>#NAME?</v>
      </c>
      <c r="EW21" s="234" t="e">
        <f aca="false">resultados!#ref!</f>
        <v>#NAME?</v>
      </c>
      <c r="EX21" s="234" t="e">
        <f aca="false">resultados!#ref!</f>
        <v>#NAME?</v>
      </c>
      <c r="EY21" s="234" t="e">
        <f aca="false">resultados!#ref!</f>
        <v>#NAME?</v>
      </c>
      <c r="EZ21" s="234" t="e">
        <f aca="false">resultados!#ref!</f>
        <v>#NAME?</v>
      </c>
      <c r="FA21" s="234" t="e">
        <f aca="false">resultados!#ref!</f>
        <v>#NAME?</v>
      </c>
      <c r="FB21" s="234" t="e">
        <f aca="false">resultados!#ref!</f>
        <v>#NAME?</v>
      </c>
      <c r="FC21" s="234" t="e">
        <f aca="false">resultados!#ref!</f>
        <v>#NAME?</v>
      </c>
      <c r="FD21" s="234" t="e">
        <f aca="false">resultados!#ref!</f>
        <v>#NAME?</v>
      </c>
      <c r="FE21" s="234" t="e">
        <f aca="false">resultados!#ref!</f>
        <v>#NAME?</v>
      </c>
      <c r="FF21" s="234" t="e">
        <f aca="false">resultados!#ref!</f>
        <v>#NAME?</v>
      </c>
      <c r="FG21" s="234" t="e">
        <f aca="false">resultados!#ref!</f>
        <v>#NAME?</v>
      </c>
      <c r="FH21" s="234" t="e">
        <f aca="false">resultados!#ref!</f>
        <v>#NAME?</v>
      </c>
      <c r="FI21" s="234" t="e">
        <f aca="false">resultados!#ref!</f>
        <v>#NAME?</v>
      </c>
      <c r="FJ21" s="234" t="e">
        <f aca="false">resultados!#ref!</f>
        <v>#NAME?</v>
      </c>
      <c r="FK21" s="234" t="e">
        <f aca="false">resultados!#ref!</f>
        <v>#NAME?</v>
      </c>
      <c r="FL21" s="234" t="e">
        <f aca="false">resultados!#ref!</f>
        <v>#NAME?</v>
      </c>
      <c r="FM21" s="234" t="e">
        <f aca="false">resultados!#ref!</f>
        <v>#NAME?</v>
      </c>
      <c r="FN21" s="234" t="e">
        <f aca="false">resultados!#ref!</f>
        <v>#NAME?</v>
      </c>
    </row>
    <row r="22" customFormat="false" ht="12.75" hidden="false" customHeight="true" outlineLevel="0" collapsed="false">
      <c r="C22" s="231" t="s">
        <v>461</v>
      </c>
      <c r="D22" s="235" t="e">
        <f aca="false">'01.definición de ámbito'!#ref!</f>
        <v>#VALUE!</v>
      </c>
      <c r="T22" s="238" t="e">
        <f aca="false">resultados!#ref!</f>
        <v>#NAME?</v>
      </c>
      <c r="U22" s="238" t="e">
        <f aca="false">resultados!#ref!</f>
        <v>#NAME?</v>
      </c>
      <c r="V22" s="238" t="e">
        <f aca="false">IF(T22&lt;&gt;"","Página web","")</f>
        <v>#NAME?</v>
      </c>
      <c r="W22" s="238" t="str">
        <v/>
      </c>
      <c r="X22" s="238" t="e">
        <f aca="false">resultados!#ref!</f>
        <v>#NAME?</v>
      </c>
      <c r="Y22" s="238" t="str">
        <v/>
      </c>
      <c r="Z22" s="239" t="str">
        <v/>
      </c>
      <c r="AA22" s="234" t="e">
        <f aca="false">resultados!#ref!</f>
        <v>#NAME?</v>
      </c>
      <c r="AB22" s="234" t="e">
        <f aca="false">resultados!#ref!</f>
        <v>#NAME?</v>
      </c>
      <c r="AC22" s="234" t="e">
        <f aca="false">resultados!#ref!</f>
        <v>#NAME?</v>
      </c>
      <c r="AD22" s="234" t="e">
        <f aca="false">resultados!#ref!</f>
        <v>#NAME?</v>
      </c>
      <c r="AE22" s="234" t="e">
        <f aca="false">resultados!#ref!</f>
        <v>#NAME?</v>
      </c>
      <c r="AF22" s="234" t="e">
        <f aca="false">resultados!#ref!</f>
        <v>#NAME?</v>
      </c>
      <c r="AG22" s="234" t="e">
        <f aca="false">resultados!#ref!</f>
        <v>#NAME?</v>
      </c>
      <c r="AH22" s="234" t="e">
        <f aca="false">resultados!#ref!</f>
        <v>#NAME?</v>
      </c>
      <c r="AI22" s="234" t="e">
        <f aca="false">resultados!#ref!</f>
        <v>#NAME?</v>
      </c>
      <c r="AJ22" s="234" t="e">
        <f aca="false">resultados!#ref!</f>
        <v>#NAME?</v>
      </c>
      <c r="AK22" s="234" t="e">
        <f aca="false">resultados!#ref!</f>
        <v>#NAME?</v>
      </c>
      <c r="AL22" s="234" t="e">
        <f aca="false">resultados!#ref!</f>
        <v>#NAME?</v>
      </c>
      <c r="AM22" s="234" t="e">
        <f aca="false">resultados!#ref!</f>
        <v>#NAME?</v>
      </c>
      <c r="AN22" s="234" t="e">
        <f aca="false">resultados!#ref!</f>
        <v>#NAME?</v>
      </c>
      <c r="AO22" s="234" t="e">
        <f aca="false">resultados!#ref!</f>
        <v>#NAME?</v>
      </c>
      <c r="AP22" s="234" t="e">
        <f aca="false">resultados!#ref!</f>
        <v>#NAME?</v>
      </c>
      <c r="AQ22" s="234" t="e">
        <f aca="false">resultados!#ref!</f>
        <v>#NAME?</v>
      </c>
      <c r="AR22" s="234" t="e">
        <f aca="false">resultados!#ref!</f>
        <v>#NAME?</v>
      </c>
      <c r="AS22" s="234" t="e">
        <f aca="false">resultados!#ref!</f>
        <v>#NAME?</v>
      </c>
      <c r="AT22" s="234" t="e">
        <f aca="false">resultados!#ref!</f>
        <v>#NAME?</v>
      </c>
      <c r="AU22" s="234" t="e">
        <f aca="false">resultados!#ref!</f>
        <v>#NAME?</v>
      </c>
      <c r="AV22" s="234" t="e">
        <f aca="false">resultados!#ref!</f>
        <v>#NAME?</v>
      </c>
      <c r="AW22" s="234" t="e">
        <f aca="false">resultados!#ref!</f>
        <v>#NAME?</v>
      </c>
      <c r="AX22" s="234" t="e">
        <f aca="false">resultados!#ref!</f>
        <v>#NAME?</v>
      </c>
      <c r="AY22" s="234" t="e">
        <f aca="false">resultados!#ref!</f>
        <v>#NAME?</v>
      </c>
      <c r="AZ22" s="234" t="e">
        <f aca="false">resultados!#ref!</f>
        <v>#NAME?</v>
      </c>
      <c r="BA22" s="234" t="e">
        <f aca="false">resultados!#ref!</f>
        <v>#NAME?</v>
      </c>
      <c r="BB22" s="234" t="e">
        <f aca="false">resultados!#ref!</f>
        <v>#NAME?</v>
      </c>
      <c r="BC22" s="234" t="e">
        <f aca="false">resultados!#ref!</f>
        <v>#NAME?</v>
      </c>
      <c r="BD22" s="234" t="e">
        <f aca="false">resultados!#ref!</f>
        <v>#NAME?</v>
      </c>
      <c r="BE22" s="234" t="e">
        <f aca="false">resultados!#ref!</f>
        <v>#NAME?</v>
      </c>
      <c r="BF22" s="234" t="e">
        <f aca="false">resultados!#ref!</f>
        <v>#NAME?</v>
      </c>
      <c r="BG22" s="234" t="e">
        <f aca="false">resultados!#ref!</f>
        <v>#NAME?</v>
      </c>
      <c r="BH22" s="234" t="e">
        <f aca="false">resultados!#ref!</f>
        <v>#NAME?</v>
      </c>
      <c r="BI22" s="234" t="e">
        <f aca="false">resultados!#ref!</f>
        <v>#NAME?</v>
      </c>
      <c r="BJ22" s="234" t="e">
        <f aca="false">resultados!#ref!</f>
        <v>#NAME?</v>
      </c>
      <c r="BK22" s="234" t="e">
        <f aca="false">resultados!#ref!</f>
        <v>#NAME?</v>
      </c>
      <c r="BL22" s="234" t="e">
        <f aca="false">resultados!#ref!</f>
        <v>#NAME?</v>
      </c>
      <c r="BM22" s="234" t="e">
        <f aca="false">resultados!#ref!</f>
        <v>#NAME?</v>
      </c>
      <c r="BN22" s="234" t="e">
        <f aca="false">resultados!#ref!</f>
        <v>#NAME?</v>
      </c>
      <c r="BO22" s="234" t="e">
        <f aca="false">resultados!#ref!</f>
        <v>#NAME?</v>
      </c>
      <c r="BP22" s="234" t="e">
        <f aca="false">resultados!#ref!</f>
        <v>#NAME?</v>
      </c>
      <c r="BQ22" s="234" t="e">
        <f aca="false">resultados!#ref!</f>
        <v>#NAME?</v>
      </c>
      <c r="BR22" s="234" t="e">
        <f aca="false">resultados!#ref!</f>
        <v>#NAME?</v>
      </c>
      <c r="BS22" s="234" t="e">
        <f aca="false">resultados!#ref!</f>
        <v>#NAME?</v>
      </c>
      <c r="BT22" s="234" t="e">
        <f aca="false">resultados!#ref!</f>
        <v>#NAME?</v>
      </c>
      <c r="BU22" s="234" t="e">
        <f aca="false">resultados!#ref!</f>
        <v>#NAME?</v>
      </c>
      <c r="BV22" s="234" t="e">
        <f aca="false">resultados!#ref!</f>
        <v>#NAME?</v>
      </c>
      <c r="BW22" s="234" t="e">
        <f aca="false">resultados!#ref!</f>
        <v>#NAME?</v>
      </c>
      <c r="BX22" s="234" t="e">
        <f aca="false">resultados!#ref!</f>
        <v>#NAME?</v>
      </c>
      <c r="BY22" s="234" t="e">
        <f aca="false">resultados!#ref!</f>
        <v>#NAME?</v>
      </c>
      <c r="BZ22" s="234" t="e">
        <f aca="false">resultados!#ref!</f>
        <v>#NAME?</v>
      </c>
      <c r="CA22" s="234" t="e">
        <f aca="false">resultados!#ref!</f>
        <v>#NAME?</v>
      </c>
      <c r="CB22" s="234" t="e">
        <f aca="false">resultados!#ref!</f>
        <v>#NAME?</v>
      </c>
      <c r="CC22" s="234" t="e">
        <f aca="false">resultados!#ref!</f>
        <v>#NAME?</v>
      </c>
      <c r="CD22" s="234" t="e">
        <f aca="false">resultados!#ref!</f>
        <v>#NAME?</v>
      </c>
      <c r="CE22" s="234" t="e">
        <f aca="false">resultados!#ref!</f>
        <v>#NAME?</v>
      </c>
      <c r="CF22" s="234" t="e">
        <f aca="false">resultados!#ref!</f>
        <v>#NAME?</v>
      </c>
      <c r="CG22" s="234" t="e">
        <f aca="false">resultados!#ref!</f>
        <v>#NAME?</v>
      </c>
      <c r="CH22" s="234" t="e">
        <f aca="false">resultados!#ref!</f>
        <v>#NAME?</v>
      </c>
      <c r="CI22" s="234" t="e">
        <f aca="false">resultados!#ref!</f>
        <v>#NAME?</v>
      </c>
      <c r="CJ22" s="234" t="e">
        <f aca="false">resultados!#ref!</f>
        <v>#NAME?</v>
      </c>
      <c r="CK22" s="234" t="e">
        <f aca="false">resultados!#ref!</f>
        <v>#NAME?</v>
      </c>
      <c r="CL22" s="234" t="e">
        <f aca="false">resultados!#ref!</f>
        <v>#NAME?</v>
      </c>
      <c r="CM22" s="234" t="e">
        <f aca="false">resultados!#ref!</f>
        <v>#NAME?</v>
      </c>
      <c r="CN22" s="234" t="e">
        <f aca="false">resultados!#ref!</f>
        <v>#NAME?</v>
      </c>
      <c r="CO22" s="234" t="e">
        <f aca="false">resultados!#ref!</f>
        <v>#NAME?</v>
      </c>
      <c r="CP22" s="234" t="e">
        <f aca="false">resultados!#ref!</f>
        <v>#NAME?</v>
      </c>
      <c r="CQ22" s="234" t="e">
        <f aca="false">resultados!#ref!</f>
        <v>#NAME?</v>
      </c>
      <c r="CR22" s="234" t="e">
        <f aca="false">resultados!#ref!</f>
        <v>#NAME?</v>
      </c>
      <c r="CS22" s="234" t="e">
        <f aca="false">resultados!#ref!</f>
        <v>#NAME?</v>
      </c>
      <c r="CT22" s="234" t="e">
        <f aca="false">resultados!#ref!</f>
        <v>#NAME?</v>
      </c>
      <c r="CU22" s="234" t="e">
        <f aca="false">resultados!#ref!</f>
        <v>#NAME?</v>
      </c>
      <c r="CV22" s="234" t="e">
        <f aca="false">resultados!#ref!</f>
        <v>#NAME?</v>
      </c>
      <c r="CW22" s="234" t="e">
        <f aca="false">resultados!#ref!</f>
        <v>#NAME?</v>
      </c>
      <c r="CX22" s="234" t="e">
        <f aca="false">resultados!#ref!</f>
        <v>#NAME?</v>
      </c>
      <c r="CY22" s="234" t="e">
        <f aca="false">resultados!#ref!</f>
        <v>#NAME?</v>
      </c>
      <c r="CZ22" s="234" t="e">
        <f aca="false">resultados!#ref!</f>
        <v>#NAME?</v>
      </c>
      <c r="DA22" s="234" t="e">
        <f aca="false">resultados!#ref!</f>
        <v>#NAME?</v>
      </c>
      <c r="DB22" s="234" t="e">
        <f aca="false">resultados!#ref!</f>
        <v>#NAME?</v>
      </c>
      <c r="DC22" s="234" t="e">
        <f aca="false">resultados!#ref!</f>
        <v>#NAME?</v>
      </c>
      <c r="DD22" s="234" t="e">
        <f aca="false">resultados!#ref!</f>
        <v>#NAME?</v>
      </c>
      <c r="DE22" s="234" t="e">
        <f aca="false">resultados!#ref!</f>
        <v>#NAME?</v>
      </c>
      <c r="DF22" s="234" t="e">
        <f aca="false">resultados!#ref!</f>
        <v>#NAME?</v>
      </c>
      <c r="DG22" s="234" t="e">
        <f aca="false">resultados!#ref!</f>
        <v>#NAME?</v>
      </c>
      <c r="DH22" s="234" t="e">
        <f aca="false">resultados!#ref!</f>
        <v>#NAME?</v>
      </c>
      <c r="DI22" s="234" t="e">
        <f aca="false">resultados!#ref!</f>
        <v>#NAME?</v>
      </c>
      <c r="DJ22" s="234" t="e">
        <f aca="false">resultados!#ref!</f>
        <v>#NAME?</v>
      </c>
      <c r="DK22" s="234" t="e">
        <f aca="false">resultados!#ref!</f>
        <v>#NAME?</v>
      </c>
      <c r="DL22" s="234" t="e">
        <f aca="false">resultados!#ref!</f>
        <v>#NAME?</v>
      </c>
      <c r="DM22" s="234" t="e">
        <f aca="false">resultados!#ref!</f>
        <v>#NAME?</v>
      </c>
      <c r="DN22" s="234" t="e">
        <f aca="false">resultados!#ref!</f>
        <v>#NAME?</v>
      </c>
      <c r="DO22" s="238" t="e">
        <f aca="false">resultados!#ref!</f>
        <v>#NAME?</v>
      </c>
      <c r="DP22" s="238" t="e">
        <f aca="false">resultados!#ref!</f>
        <v>#NAME?</v>
      </c>
      <c r="DQ22" s="238" t="e">
        <f aca="false">IF(DO22&lt;&gt;"","Documento no web","")</f>
        <v>#NAME?</v>
      </c>
      <c r="DR22" s="238" t="str">
        <f aca="false" t="array" ref="DR22:DR22">IFERROR(INDEX('03.Muestra'!$E$8:$E$17,SMALL(IF("Documento no web"='03.Muestra'!$D$8:$D$17,ROW('03.Muestra'!$E$8:$E$17)-MIN(ROW('03.Muestra'!$D$8:$D$17))+1,""),ROW()-2)),"")</f>
        <v/>
      </c>
      <c r="DS22" s="238" t="e">
        <f aca="false">resultados!#ref!</f>
        <v>#NAME?</v>
      </c>
      <c r="DT22" s="238" t="str">
        <f aca="false" t="array" ref="DT22:DT22">IFERROR(INDEX('03.Muestra'!$G$8:$G$17,SMALL(IF("Documento no web"='03.Muestra'!$D$8:$D$17,ROW('03.Muestra'!$G$8:$G$17)-MIN(ROW('03.Muestra'!$D$8:$D$17))+1,""),ROW()-2)),"")</f>
        <v/>
      </c>
      <c r="DU22" s="239" t="str">
        <f aca="false" t="array" ref="DU22:DU22">IFERROR(INDEX('03.Muestra'!$H$8:$H$17,SMALL(IF("Documento no web"='03.Muestra'!$D$8:$D$17,ROW('03.Muestra'!$H$8:$H$17)-MIN(ROW('03.Muestra'!$D$8:$D$17))+1,""),ROW()-2)),"")</f>
        <v/>
      </c>
      <c r="DV22" s="234" t="e">
        <f aca="false">resultados!#ref!</f>
        <v>#NAME?</v>
      </c>
      <c r="DW22" s="234" t="e">
        <f aca="false">resultados!#ref!</f>
        <v>#NAME?</v>
      </c>
      <c r="DX22" s="234" t="e">
        <f aca="false">resultados!#ref!</f>
        <v>#NAME?</v>
      </c>
      <c r="DY22" s="234" t="e">
        <f aca="false">resultados!#ref!</f>
        <v>#NAME?</v>
      </c>
      <c r="DZ22" s="234" t="e">
        <f aca="false">resultados!#ref!</f>
        <v>#NAME?</v>
      </c>
      <c r="EA22" s="234" t="e">
        <f aca="false">resultados!#ref!</f>
        <v>#NAME?</v>
      </c>
      <c r="EB22" s="234" t="e">
        <f aca="false">resultados!#ref!</f>
        <v>#NAME?</v>
      </c>
      <c r="EC22" s="234" t="e">
        <f aca="false">resultados!#ref!</f>
        <v>#NAME?</v>
      </c>
      <c r="ED22" s="234" t="e">
        <f aca="false">resultados!#ref!</f>
        <v>#NAME?</v>
      </c>
      <c r="EE22" s="234" t="e">
        <f aca="false">resultados!#ref!</f>
        <v>#NAME?</v>
      </c>
      <c r="EF22" s="234" t="e">
        <f aca="false">resultados!#ref!</f>
        <v>#NAME?</v>
      </c>
      <c r="EG22" s="234" t="e">
        <f aca="false">resultados!#ref!</f>
        <v>#NAME?</v>
      </c>
      <c r="EH22" s="234" t="e">
        <f aca="false">resultados!#ref!</f>
        <v>#NAME?</v>
      </c>
      <c r="EI22" s="234" t="e">
        <f aca="false">resultados!#ref!</f>
        <v>#NAME?</v>
      </c>
      <c r="EJ22" s="234" t="e">
        <f aca="false">resultados!#ref!</f>
        <v>#NAME?</v>
      </c>
      <c r="EK22" s="234" t="e">
        <f aca="false">resultados!#ref!</f>
        <v>#NAME?</v>
      </c>
      <c r="EL22" s="234" t="e">
        <f aca="false">resultados!#ref!</f>
        <v>#NAME?</v>
      </c>
      <c r="EM22" s="234" t="e">
        <f aca="false">resultados!#ref!</f>
        <v>#NAME?</v>
      </c>
      <c r="EN22" s="234" t="e">
        <f aca="false">resultados!#ref!</f>
        <v>#NAME?</v>
      </c>
      <c r="EO22" s="234" t="e">
        <f aca="false">resultados!#ref!</f>
        <v>#NAME?</v>
      </c>
      <c r="EP22" s="234" t="e">
        <f aca="false">resultados!#ref!</f>
        <v>#NAME?</v>
      </c>
      <c r="EQ22" s="234" t="e">
        <f aca="false">resultados!#ref!</f>
        <v>#NAME?</v>
      </c>
      <c r="ER22" s="234" t="e">
        <f aca="false">resultados!#ref!</f>
        <v>#NAME?</v>
      </c>
      <c r="ES22" s="234" t="e">
        <f aca="false">resultados!#ref!</f>
        <v>#NAME?</v>
      </c>
      <c r="ET22" s="234" t="e">
        <f aca="false">resultados!#ref!</f>
        <v>#NAME?</v>
      </c>
      <c r="EU22" s="234" t="e">
        <f aca="false">resultados!#ref!</f>
        <v>#NAME?</v>
      </c>
      <c r="EV22" s="234" t="e">
        <f aca="false">resultados!#ref!</f>
        <v>#NAME?</v>
      </c>
      <c r="EW22" s="234" t="e">
        <f aca="false">resultados!#ref!</f>
        <v>#NAME?</v>
      </c>
      <c r="EX22" s="234" t="e">
        <f aca="false">resultados!#ref!</f>
        <v>#NAME?</v>
      </c>
      <c r="EY22" s="234" t="e">
        <f aca="false">resultados!#ref!</f>
        <v>#NAME?</v>
      </c>
      <c r="EZ22" s="234" t="e">
        <f aca="false">resultados!#ref!</f>
        <v>#NAME?</v>
      </c>
      <c r="FA22" s="234" t="e">
        <f aca="false">resultados!#ref!</f>
        <v>#NAME?</v>
      </c>
      <c r="FB22" s="234" t="e">
        <f aca="false">resultados!#ref!</f>
        <v>#NAME?</v>
      </c>
      <c r="FC22" s="234" t="e">
        <f aca="false">resultados!#ref!</f>
        <v>#NAME?</v>
      </c>
      <c r="FD22" s="234" t="e">
        <f aca="false">resultados!#ref!</f>
        <v>#NAME?</v>
      </c>
      <c r="FE22" s="234" t="e">
        <f aca="false">resultados!#ref!</f>
        <v>#NAME?</v>
      </c>
      <c r="FF22" s="234" t="e">
        <f aca="false">resultados!#ref!</f>
        <v>#NAME?</v>
      </c>
      <c r="FG22" s="234" t="e">
        <f aca="false">resultados!#ref!</f>
        <v>#NAME?</v>
      </c>
      <c r="FH22" s="234" t="e">
        <f aca="false">resultados!#ref!</f>
        <v>#NAME?</v>
      </c>
      <c r="FI22" s="234" t="e">
        <f aca="false">resultados!#ref!</f>
        <v>#NAME?</v>
      </c>
      <c r="FJ22" s="234" t="e">
        <f aca="false">resultados!#ref!</f>
        <v>#NAME?</v>
      </c>
      <c r="FK22" s="234" t="e">
        <f aca="false">resultados!#ref!</f>
        <v>#NAME?</v>
      </c>
      <c r="FL22" s="234" t="e">
        <f aca="false">resultados!#ref!</f>
        <v>#NAME?</v>
      </c>
      <c r="FM22" s="234" t="e">
        <f aca="false">resultados!#ref!</f>
        <v>#NAME?</v>
      </c>
      <c r="FN22" s="234" t="e">
        <f aca="false">resultados!#ref!</f>
        <v>#NAME?</v>
      </c>
    </row>
    <row r="23" customFormat="false" ht="12.75" hidden="false" customHeight="true" outlineLevel="0" collapsed="false">
      <c r="C23" s="231" t="s">
        <v>463</v>
      </c>
      <c r="D23" s="235" t="e">
        <f aca="false">'01.definición de ámbito'!#ref!</f>
        <v>#VALUE!</v>
      </c>
      <c r="K23" s="120" t="s">
        <v>510</v>
      </c>
      <c r="T23" s="238" t="e">
        <f aca="false">resultados!#ref!</f>
        <v>#NAME?</v>
      </c>
      <c r="U23" s="238" t="e">
        <f aca="false">resultados!#ref!</f>
        <v>#NAME?</v>
      </c>
      <c r="V23" s="238" t="e">
        <f aca="false">IF(T23&lt;&gt;"","Página web","")</f>
        <v>#NAME?</v>
      </c>
      <c r="W23" s="238" t="str">
        <v/>
      </c>
      <c r="X23" s="238" t="e">
        <f aca="false">resultados!#ref!</f>
        <v>#NAME?</v>
      </c>
      <c r="Y23" s="238" t="str">
        <v/>
      </c>
      <c r="Z23" s="239" t="str">
        <v/>
      </c>
      <c r="AA23" s="234" t="e">
        <f aca="false">resultados!#ref!</f>
        <v>#NAME?</v>
      </c>
      <c r="AB23" s="234" t="e">
        <f aca="false">resultados!#ref!</f>
        <v>#NAME?</v>
      </c>
      <c r="AC23" s="234" t="e">
        <f aca="false">resultados!#ref!</f>
        <v>#NAME?</v>
      </c>
      <c r="AD23" s="234" t="e">
        <f aca="false">resultados!#ref!</f>
        <v>#NAME?</v>
      </c>
      <c r="AE23" s="234" t="e">
        <f aca="false">resultados!#ref!</f>
        <v>#NAME?</v>
      </c>
      <c r="AF23" s="234" t="e">
        <f aca="false">resultados!#ref!</f>
        <v>#NAME?</v>
      </c>
      <c r="AG23" s="234" t="e">
        <f aca="false">resultados!#ref!</f>
        <v>#NAME?</v>
      </c>
      <c r="AH23" s="234" t="e">
        <f aca="false">resultados!#ref!</f>
        <v>#NAME?</v>
      </c>
      <c r="AI23" s="234" t="e">
        <f aca="false">resultados!#ref!</f>
        <v>#NAME?</v>
      </c>
      <c r="AJ23" s="234" t="e">
        <f aca="false">resultados!#ref!</f>
        <v>#NAME?</v>
      </c>
      <c r="AK23" s="234" t="e">
        <f aca="false">resultados!#ref!</f>
        <v>#NAME?</v>
      </c>
      <c r="AL23" s="234" t="e">
        <f aca="false">resultados!#ref!</f>
        <v>#NAME?</v>
      </c>
      <c r="AM23" s="234" t="e">
        <f aca="false">resultados!#ref!</f>
        <v>#NAME?</v>
      </c>
      <c r="AN23" s="234" t="e">
        <f aca="false">resultados!#ref!</f>
        <v>#NAME?</v>
      </c>
      <c r="AO23" s="234" t="e">
        <f aca="false">resultados!#ref!</f>
        <v>#NAME?</v>
      </c>
      <c r="AP23" s="234" t="e">
        <f aca="false">resultados!#ref!</f>
        <v>#NAME?</v>
      </c>
      <c r="AQ23" s="234" t="e">
        <f aca="false">resultados!#ref!</f>
        <v>#NAME?</v>
      </c>
      <c r="AR23" s="234" t="e">
        <f aca="false">resultados!#ref!</f>
        <v>#NAME?</v>
      </c>
      <c r="AS23" s="234" t="e">
        <f aca="false">resultados!#ref!</f>
        <v>#NAME?</v>
      </c>
      <c r="AT23" s="234" t="e">
        <f aca="false">resultados!#ref!</f>
        <v>#NAME?</v>
      </c>
      <c r="AU23" s="234" t="e">
        <f aca="false">resultados!#ref!</f>
        <v>#NAME?</v>
      </c>
      <c r="AV23" s="234" t="e">
        <f aca="false">resultados!#ref!</f>
        <v>#NAME?</v>
      </c>
      <c r="AW23" s="234" t="e">
        <f aca="false">resultados!#ref!</f>
        <v>#NAME?</v>
      </c>
      <c r="AX23" s="234" t="e">
        <f aca="false">resultados!#ref!</f>
        <v>#NAME?</v>
      </c>
      <c r="AY23" s="234" t="e">
        <f aca="false">resultados!#ref!</f>
        <v>#NAME?</v>
      </c>
      <c r="AZ23" s="234" t="e">
        <f aca="false">resultados!#ref!</f>
        <v>#NAME?</v>
      </c>
      <c r="BA23" s="234" t="e">
        <f aca="false">resultados!#ref!</f>
        <v>#NAME?</v>
      </c>
      <c r="BB23" s="234" t="e">
        <f aca="false">resultados!#ref!</f>
        <v>#NAME?</v>
      </c>
      <c r="BC23" s="234" t="e">
        <f aca="false">resultados!#ref!</f>
        <v>#NAME?</v>
      </c>
      <c r="BD23" s="234" t="e">
        <f aca="false">resultados!#ref!</f>
        <v>#NAME?</v>
      </c>
      <c r="BE23" s="234" t="e">
        <f aca="false">resultados!#ref!</f>
        <v>#NAME?</v>
      </c>
      <c r="BF23" s="234" t="e">
        <f aca="false">resultados!#ref!</f>
        <v>#NAME?</v>
      </c>
      <c r="BG23" s="234" t="e">
        <f aca="false">resultados!#ref!</f>
        <v>#NAME?</v>
      </c>
      <c r="BH23" s="234" t="e">
        <f aca="false">resultados!#ref!</f>
        <v>#NAME?</v>
      </c>
      <c r="BI23" s="234" t="e">
        <f aca="false">resultados!#ref!</f>
        <v>#NAME?</v>
      </c>
      <c r="BJ23" s="234" t="e">
        <f aca="false">resultados!#ref!</f>
        <v>#NAME?</v>
      </c>
      <c r="BK23" s="234" t="e">
        <f aca="false">resultados!#ref!</f>
        <v>#NAME?</v>
      </c>
      <c r="BL23" s="234" t="e">
        <f aca="false">resultados!#ref!</f>
        <v>#NAME?</v>
      </c>
      <c r="BM23" s="234" t="e">
        <f aca="false">resultados!#ref!</f>
        <v>#NAME?</v>
      </c>
      <c r="BN23" s="234" t="e">
        <f aca="false">resultados!#ref!</f>
        <v>#NAME?</v>
      </c>
      <c r="BO23" s="234" t="e">
        <f aca="false">resultados!#ref!</f>
        <v>#NAME?</v>
      </c>
      <c r="BP23" s="234" t="e">
        <f aca="false">resultados!#ref!</f>
        <v>#NAME?</v>
      </c>
      <c r="BQ23" s="234" t="e">
        <f aca="false">resultados!#ref!</f>
        <v>#NAME?</v>
      </c>
      <c r="BR23" s="234" t="e">
        <f aca="false">resultados!#ref!</f>
        <v>#NAME?</v>
      </c>
      <c r="BS23" s="234" t="e">
        <f aca="false">resultados!#ref!</f>
        <v>#NAME?</v>
      </c>
      <c r="BT23" s="234" t="e">
        <f aca="false">resultados!#ref!</f>
        <v>#NAME?</v>
      </c>
      <c r="BU23" s="234" t="e">
        <f aca="false">resultados!#ref!</f>
        <v>#NAME?</v>
      </c>
      <c r="BV23" s="234" t="e">
        <f aca="false">resultados!#ref!</f>
        <v>#NAME?</v>
      </c>
      <c r="BW23" s="234" t="e">
        <f aca="false">resultados!#ref!</f>
        <v>#NAME?</v>
      </c>
      <c r="BX23" s="234" t="e">
        <f aca="false">resultados!#ref!</f>
        <v>#NAME?</v>
      </c>
      <c r="BY23" s="234" t="e">
        <f aca="false">resultados!#ref!</f>
        <v>#NAME?</v>
      </c>
      <c r="BZ23" s="234" t="e">
        <f aca="false">resultados!#ref!</f>
        <v>#NAME?</v>
      </c>
      <c r="CA23" s="234" t="e">
        <f aca="false">resultados!#ref!</f>
        <v>#NAME?</v>
      </c>
      <c r="CB23" s="234" t="e">
        <f aca="false">resultados!#ref!</f>
        <v>#NAME?</v>
      </c>
      <c r="CC23" s="234" t="e">
        <f aca="false">resultados!#ref!</f>
        <v>#NAME?</v>
      </c>
      <c r="CD23" s="234" t="e">
        <f aca="false">resultados!#ref!</f>
        <v>#NAME?</v>
      </c>
      <c r="CE23" s="234" t="e">
        <f aca="false">resultados!#ref!</f>
        <v>#NAME?</v>
      </c>
      <c r="CF23" s="234" t="e">
        <f aca="false">resultados!#ref!</f>
        <v>#NAME?</v>
      </c>
      <c r="CG23" s="234" t="e">
        <f aca="false">resultados!#ref!</f>
        <v>#NAME?</v>
      </c>
      <c r="CH23" s="234" t="e">
        <f aca="false">resultados!#ref!</f>
        <v>#NAME?</v>
      </c>
      <c r="CI23" s="234" t="e">
        <f aca="false">resultados!#ref!</f>
        <v>#NAME?</v>
      </c>
      <c r="CJ23" s="234" t="e">
        <f aca="false">resultados!#ref!</f>
        <v>#NAME?</v>
      </c>
      <c r="CK23" s="234" t="e">
        <f aca="false">resultados!#ref!</f>
        <v>#NAME?</v>
      </c>
      <c r="CL23" s="234" t="e">
        <f aca="false">resultados!#ref!</f>
        <v>#NAME?</v>
      </c>
      <c r="CM23" s="234" t="e">
        <f aca="false">resultados!#ref!</f>
        <v>#NAME?</v>
      </c>
      <c r="CN23" s="234" t="e">
        <f aca="false">resultados!#ref!</f>
        <v>#NAME?</v>
      </c>
      <c r="CO23" s="234" t="e">
        <f aca="false">resultados!#ref!</f>
        <v>#NAME?</v>
      </c>
      <c r="CP23" s="234" t="e">
        <f aca="false">resultados!#ref!</f>
        <v>#NAME?</v>
      </c>
      <c r="CQ23" s="234" t="e">
        <f aca="false">resultados!#ref!</f>
        <v>#NAME?</v>
      </c>
      <c r="CR23" s="234" t="e">
        <f aca="false">resultados!#ref!</f>
        <v>#NAME?</v>
      </c>
      <c r="CS23" s="234" t="e">
        <f aca="false">resultados!#ref!</f>
        <v>#NAME?</v>
      </c>
      <c r="CT23" s="234" t="e">
        <f aca="false">resultados!#ref!</f>
        <v>#NAME?</v>
      </c>
      <c r="CU23" s="234" t="e">
        <f aca="false">resultados!#ref!</f>
        <v>#NAME?</v>
      </c>
      <c r="CV23" s="234" t="e">
        <f aca="false">resultados!#ref!</f>
        <v>#NAME?</v>
      </c>
      <c r="CW23" s="234" t="e">
        <f aca="false">resultados!#ref!</f>
        <v>#NAME?</v>
      </c>
      <c r="CX23" s="234" t="e">
        <f aca="false">resultados!#ref!</f>
        <v>#NAME?</v>
      </c>
      <c r="CY23" s="234" t="e">
        <f aca="false">resultados!#ref!</f>
        <v>#NAME?</v>
      </c>
      <c r="CZ23" s="234" t="e">
        <f aca="false">resultados!#ref!</f>
        <v>#NAME?</v>
      </c>
      <c r="DA23" s="234" t="e">
        <f aca="false">resultados!#ref!</f>
        <v>#NAME?</v>
      </c>
      <c r="DB23" s="234" t="e">
        <f aca="false">resultados!#ref!</f>
        <v>#NAME?</v>
      </c>
      <c r="DC23" s="234" t="e">
        <f aca="false">resultados!#ref!</f>
        <v>#NAME?</v>
      </c>
      <c r="DD23" s="234" t="e">
        <f aca="false">resultados!#ref!</f>
        <v>#NAME?</v>
      </c>
      <c r="DE23" s="234" t="e">
        <f aca="false">resultados!#ref!</f>
        <v>#NAME?</v>
      </c>
      <c r="DF23" s="234" t="e">
        <f aca="false">resultados!#ref!</f>
        <v>#NAME?</v>
      </c>
      <c r="DG23" s="234" t="e">
        <f aca="false">resultados!#ref!</f>
        <v>#NAME?</v>
      </c>
      <c r="DH23" s="234" t="e">
        <f aca="false">resultados!#ref!</f>
        <v>#NAME?</v>
      </c>
      <c r="DI23" s="234" t="e">
        <f aca="false">resultados!#ref!</f>
        <v>#NAME?</v>
      </c>
      <c r="DJ23" s="234" t="e">
        <f aca="false">resultados!#ref!</f>
        <v>#NAME?</v>
      </c>
      <c r="DK23" s="234" t="e">
        <f aca="false">resultados!#ref!</f>
        <v>#NAME?</v>
      </c>
      <c r="DL23" s="234" t="e">
        <f aca="false">resultados!#ref!</f>
        <v>#NAME?</v>
      </c>
      <c r="DM23" s="234" t="e">
        <f aca="false">resultados!#ref!</f>
        <v>#NAME?</v>
      </c>
      <c r="DN23" s="234" t="e">
        <f aca="false">resultados!#ref!</f>
        <v>#NAME?</v>
      </c>
      <c r="DO23" s="238" t="e">
        <f aca="false">resultados!#ref!</f>
        <v>#NAME?</v>
      </c>
      <c r="DP23" s="238" t="e">
        <f aca="false">resultados!#ref!</f>
        <v>#NAME?</v>
      </c>
      <c r="DQ23" s="238" t="e">
        <f aca="false">IF(DO23&lt;&gt;"","Documento no web","")</f>
        <v>#NAME?</v>
      </c>
      <c r="DR23" s="238" t="str">
        <f aca="false" t="array" ref="DR23:DR23">IFERROR(INDEX('03.Muestra'!$E$8:$E$17,SMALL(IF("Documento no web"='03.Muestra'!$D$8:$D$17,ROW('03.Muestra'!$E$8:$E$17)-MIN(ROW('03.Muestra'!$D$8:$D$17))+1,""),ROW()-2)),"")</f>
        <v/>
      </c>
      <c r="DS23" s="238" t="e">
        <f aca="false">resultados!#ref!</f>
        <v>#NAME?</v>
      </c>
      <c r="DT23" s="238" t="str">
        <f aca="false" t="array" ref="DT23:DT23">IFERROR(INDEX('03.Muestra'!$G$8:$G$17,SMALL(IF("Documento no web"='03.Muestra'!$D$8:$D$17,ROW('03.Muestra'!$G$8:$G$17)-MIN(ROW('03.Muestra'!$D$8:$D$17))+1,""),ROW()-2)),"")</f>
        <v/>
      </c>
      <c r="DU23" s="239" t="str">
        <f aca="false" t="array" ref="DU23:DU23">IFERROR(INDEX('03.Muestra'!$H$8:$H$17,SMALL(IF("Documento no web"='03.Muestra'!$D$8:$D$17,ROW('03.Muestra'!$H$8:$H$17)-MIN(ROW('03.Muestra'!$D$8:$D$17))+1,""),ROW()-2)),"")</f>
        <v/>
      </c>
      <c r="DV23" s="234" t="e">
        <f aca="false">resultados!#ref!</f>
        <v>#NAME?</v>
      </c>
      <c r="DW23" s="234" t="e">
        <f aca="false">resultados!#ref!</f>
        <v>#NAME?</v>
      </c>
      <c r="DX23" s="234" t="e">
        <f aca="false">resultados!#ref!</f>
        <v>#NAME?</v>
      </c>
      <c r="DY23" s="234" t="e">
        <f aca="false">resultados!#ref!</f>
        <v>#NAME?</v>
      </c>
      <c r="DZ23" s="234" t="e">
        <f aca="false">resultados!#ref!</f>
        <v>#NAME?</v>
      </c>
      <c r="EA23" s="234" t="e">
        <f aca="false">resultados!#ref!</f>
        <v>#NAME?</v>
      </c>
      <c r="EB23" s="234" t="e">
        <f aca="false">resultados!#ref!</f>
        <v>#NAME?</v>
      </c>
      <c r="EC23" s="234" t="e">
        <f aca="false">resultados!#ref!</f>
        <v>#NAME?</v>
      </c>
      <c r="ED23" s="234" t="e">
        <f aca="false">resultados!#ref!</f>
        <v>#NAME?</v>
      </c>
      <c r="EE23" s="234" t="e">
        <f aca="false">resultados!#ref!</f>
        <v>#NAME?</v>
      </c>
      <c r="EF23" s="234" t="e">
        <f aca="false">resultados!#ref!</f>
        <v>#NAME?</v>
      </c>
      <c r="EG23" s="234" t="e">
        <f aca="false">resultados!#ref!</f>
        <v>#NAME?</v>
      </c>
      <c r="EH23" s="234" t="e">
        <f aca="false">resultados!#ref!</f>
        <v>#NAME?</v>
      </c>
      <c r="EI23" s="234" t="e">
        <f aca="false">resultados!#ref!</f>
        <v>#NAME?</v>
      </c>
      <c r="EJ23" s="234" t="e">
        <f aca="false">resultados!#ref!</f>
        <v>#NAME?</v>
      </c>
      <c r="EK23" s="234" t="e">
        <f aca="false">resultados!#ref!</f>
        <v>#NAME?</v>
      </c>
      <c r="EL23" s="234" t="e">
        <f aca="false">resultados!#ref!</f>
        <v>#NAME?</v>
      </c>
      <c r="EM23" s="234" t="e">
        <f aca="false">resultados!#ref!</f>
        <v>#NAME?</v>
      </c>
      <c r="EN23" s="234" t="e">
        <f aca="false">resultados!#ref!</f>
        <v>#NAME?</v>
      </c>
      <c r="EO23" s="234" t="e">
        <f aca="false">resultados!#ref!</f>
        <v>#NAME?</v>
      </c>
      <c r="EP23" s="234" t="e">
        <f aca="false">resultados!#ref!</f>
        <v>#NAME?</v>
      </c>
      <c r="EQ23" s="234" t="e">
        <f aca="false">resultados!#ref!</f>
        <v>#NAME?</v>
      </c>
      <c r="ER23" s="234" t="e">
        <f aca="false">resultados!#ref!</f>
        <v>#NAME?</v>
      </c>
      <c r="ES23" s="234" t="e">
        <f aca="false">resultados!#ref!</f>
        <v>#NAME?</v>
      </c>
      <c r="ET23" s="234" t="e">
        <f aca="false">resultados!#ref!</f>
        <v>#NAME?</v>
      </c>
      <c r="EU23" s="234" t="e">
        <f aca="false">resultados!#ref!</f>
        <v>#NAME?</v>
      </c>
      <c r="EV23" s="234" t="e">
        <f aca="false">resultados!#ref!</f>
        <v>#NAME?</v>
      </c>
      <c r="EW23" s="234" t="e">
        <f aca="false">resultados!#ref!</f>
        <v>#NAME?</v>
      </c>
      <c r="EX23" s="234" t="e">
        <f aca="false">resultados!#ref!</f>
        <v>#NAME?</v>
      </c>
      <c r="EY23" s="234" t="e">
        <f aca="false">resultados!#ref!</f>
        <v>#NAME?</v>
      </c>
      <c r="EZ23" s="234" t="e">
        <f aca="false">resultados!#ref!</f>
        <v>#NAME?</v>
      </c>
      <c r="FA23" s="234" t="e">
        <f aca="false">resultados!#ref!</f>
        <v>#NAME?</v>
      </c>
      <c r="FB23" s="234" t="e">
        <f aca="false">resultados!#ref!</f>
        <v>#NAME?</v>
      </c>
      <c r="FC23" s="234" t="e">
        <f aca="false">resultados!#ref!</f>
        <v>#NAME?</v>
      </c>
      <c r="FD23" s="234" t="e">
        <f aca="false">resultados!#ref!</f>
        <v>#NAME?</v>
      </c>
      <c r="FE23" s="234" t="e">
        <f aca="false">resultados!#ref!</f>
        <v>#NAME?</v>
      </c>
      <c r="FF23" s="234" t="e">
        <f aca="false">resultados!#ref!</f>
        <v>#NAME?</v>
      </c>
      <c r="FG23" s="234" t="e">
        <f aca="false">resultados!#ref!</f>
        <v>#NAME?</v>
      </c>
      <c r="FH23" s="234" t="e">
        <f aca="false">resultados!#ref!</f>
        <v>#NAME?</v>
      </c>
      <c r="FI23" s="234" t="e">
        <f aca="false">resultados!#ref!</f>
        <v>#NAME?</v>
      </c>
      <c r="FJ23" s="234" t="e">
        <f aca="false">resultados!#ref!</f>
        <v>#NAME?</v>
      </c>
      <c r="FK23" s="234" t="e">
        <f aca="false">resultados!#ref!</f>
        <v>#NAME?</v>
      </c>
      <c r="FL23" s="234" t="e">
        <f aca="false">resultados!#ref!</f>
        <v>#NAME?</v>
      </c>
      <c r="FM23" s="234" t="e">
        <f aca="false">resultados!#ref!</f>
        <v>#NAME?</v>
      </c>
      <c r="FN23" s="234" t="e">
        <f aca="false">resultados!#ref!</f>
        <v>#NAME?</v>
      </c>
    </row>
    <row r="24" customFormat="false" ht="12.75" hidden="false" customHeight="true" outlineLevel="0" collapsed="false">
      <c r="C24" s="231" t="s">
        <v>464</v>
      </c>
      <c r="D24" s="235" t="e">
        <f aca="false">'01.definición de ámbito'!#ref!</f>
        <v>#VALUE!</v>
      </c>
      <c r="K24" s="120" t="s">
        <v>107</v>
      </c>
      <c r="L24" s="238" t="n">
        <f aca="false">RESULTADOS!P8</f>
        <v>0</v>
      </c>
      <c r="M24" s="242" t="n">
        <f aca="false">RESULTADOS!Q8</f>
        <v>0</v>
      </c>
      <c r="T24" s="238" t="e">
        <f aca="false">resultados!#ref!</f>
        <v>#NAME?</v>
      </c>
      <c r="U24" s="238" t="e">
        <f aca="false">resultados!#ref!</f>
        <v>#NAME?</v>
      </c>
      <c r="V24" s="238" t="e">
        <f aca="false">IF(T24&lt;&gt;"","Página web","")</f>
        <v>#NAME?</v>
      </c>
      <c r="W24" s="238" t="str">
        <v/>
      </c>
      <c r="X24" s="238" t="e">
        <f aca="false">resultados!#ref!</f>
        <v>#NAME?</v>
      </c>
      <c r="Y24" s="238" t="str">
        <v/>
      </c>
      <c r="Z24" s="239" t="str">
        <v/>
      </c>
      <c r="AA24" s="234" t="e">
        <f aca="false">resultados!#ref!</f>
        <v>#NAME?</v>
      </c>
      <c r="AB24" s="234" t="e">
        <f aca="false">resultados!#ref!</f>
        <v>#NAME?</v>
      </c>
      <c r="AC24" s="234" t="e">
        <f aca="false">resultados!#ref!</f>
        <v>#NAME?</v>
      </c>
      <c r="AD24" s="234" t="e">
        <f aca="false">resultados!#ref!</f>
        <v>#NAME?</v>
      </c>
      <c r="AE24" s="234" t="e">
        <f aca="false">resultados!#ref!</f>
        <v>#NAME?</v>
      </c>
      <c r="AF24" s="234" t="e">
        <f aca="false">resultados!#ref!</f>
        <v>#NAME?</v>
      </c>
      <c r="AG24" s="234" t="e">
        <f aca="false">resultados!#ref!</f>
        <v>#NAME?</v>
      </c>
      <c r="AH24" s="234" t="e">
        <f aca="false">resultados!#ref!</f>
        <v>#NAME?</v>
      </c>
      <c r="AI24" s="234" t="e">
        <f aca="false">resultados!#ref!</f>
        <v>#NAME?</v>
      </c>
      <c r="AJ24" s="234" t="e">
        <f aca="false">resultados!#ref!</f>
        <v>#NAME?</v>
      </c>
      <c r="AK24" s="234" t="e">
        <f aca="false">resultados!#ref!</f>
        <v>#NAME?</v>
      </c>
      <c r="AL24" s="234" t="e">
        <f aca="false">resultados!#ref!</f>
        <v>#NAME?</v>
      </c>
      <c r="AM24" s="234" t="e">
        <f aca="false">resultados!#ref!</f>
        <v>#NAME?</v>
      </c>
      <c r="AN24" s="234" t="e">
        <f aca="false">resultados!#ref!</f>
        <v>#NAME?</v>
      </c>
      <c r="AO24" s="234" t="e">
        <f aca="false">resultados!#ref!</f>
        <v>#NAME?</v>
      </c>
      <c r="AP24" s="234" t="e">
        <f aca="false">resultados!#ref!</f>
        <v>#NAME?</v>
      </c>
      <c r="AQ24" s="234" t="e">
        <f aca="false">resultados!#ref!</f>
        <v>#NAME?</v>
      </c>
      <c r="AR24" s="234" t="e">
        <f aca="false">resultados!#ref!</f>
        <v>#NAME?</v>
      </c>
      <c r="AS24" s="234" t="e">
        <f aca="false">resultados!#ref!</f>
        <v>#NAME?</v>
      </c>
      <c r="AT24" s="234" t="e">
        <f aca="false">resultados!#ref!</f>
        <v>#NAME?</v>
      </c>
      <c r="AU24" s="234" t="e">
        <f aca="false">resultados!#ref!</f>
        <v>#NAME?</v>
      </c>
      <c r="AV24" s="234" t="e">
        <f aca="false">resultados!#ref!</f>
        <v>#NAME?</v>
      </c>
      <c r="AW24" s="234" t="e">
        <f aca="false">resultados!#ref!</f>
        <v>#NAME?</v>
      </c>
      <c r="AX24" s="234" t="e">
        <f aca="false">resultados!#ref!</f>
        <v>#NAME?</v>
      </c>
      <c r="AY24" s="234" t="e">
        <f aca="false">resultados!#ref!</f>
        <v>#NAME?</v>
      </c>
      <c r="AZ24" s="234" t="e">
        <f aca="false">resultados!#ref!</f>
        <v>#NAME?</v>
      </c>
      <c r="BA24" s="234" t="e">
        <f aca="false">resultados!#ref!</f>
        <v>#NAME?</v>
      </c>
      <c r="BB24" s="234" t="e">
        <f aca="false">resultados!#ref!</f>
        <v>#NAME?</v>
      </c>
      <c r="BC24" s="234" t="e">
        <f aca="false">resultados!#ref!</f>
        <v>#NAME?</v>
      </c>
      <c r="BD24" s="234" t="e">
        <f aca="false">resultados!#ref!</f>
        <v>#NAME?</v>
      </c>
      <c r="BE24" s="234" t="e">
        <f aca="false">resultados!#ref!</f>
        <v>#NAME?</v>
      </c>
      <c r="BF24" s="234" t="e">
        <f aca="false">resultados!#ref!</f>
        <v>#NAME?</v>
      </c>
      <c r="BG24" s="234" t="e">
        <f aca="false">resultados!#ref!</f>
        <v>#NAME?</v>
      </c>
      <c r="BH24" s="234" t="e">
        <f aca="false">resultados!#ref!</f>
        <v>#NAME?</v>
      </c>
      <c r="BI24" s="234" t="e">
        <f aca="false">resultados!#ref!</f>
        <v>#NAME?</v>
      </c>
      <c r="BJ24" s="234" t="e">
        <f aca="false">resultados!#ref!</f>
        <v>#NAME?</v>
      </c>
      <c r="BK24" s="234" t="e">
        <f aca="false">resultados!#ref!</f>
        <v>#NAME?</v>
      </c>
      <c r="BL24" s="234" t="e">
        <f aca="false">resultados!#ref!</f>
        <v>#NAME?</v>
      </c>
      <c r="BM24" s="234" t="e">
        <f aca="false">resultados!#ref!</f>
        <v>#NAME?</v>
      </c>
      <c r="BN24" s="234" t="e">
        <f aca="false">resultados!#ref!</f>
        <v>#NAME?</v>
      </c>
      <c r="BO24" s="234" t="e">
        <f aca="false">resultados!#ref!</f>
        <v>#NAME?</v>
      </c>
      <c r="BP24" s="234" t="e">
        <f aca="false">resultados!#ref!</f>
        <v>#NAME?</v>
      </c>
      <c r="BQ24" s="234" t="e">
        <f aca="false">resultados!#ref!</f>
        <v>#NAME?</v>
      </c>
      <c r="BR24" s="234" t="e">
        <f aca="false">resultados!#ref!</f>
        <v>#NAME?</v>
      </c>
      <c r="BS24" s="234" t="e">
        <f aca="false">resultados!#ref!</f>
        <v>#NAME?</v>
      </c>
      <c r="BT24" s="234" t="e">
        <f aca="false">resultados!#ref!</f>
        <v>#NAME?</v>
      </c>
      <c r="BU24" s="234" t="e">
        <f aca="false">resultados!#ref!</f>
        <v>#NAME?</v>
      </c>
      <c r="BV24" s="234" t="e">
        <f aca="false">resultados!#ref!</f>
        <v>#NAME?</v>
      </c>
      <c r="BW24" s="234" t="e">
        <f aca="false">resultados!#ref!</f>
        <v>#NAME?</v>
      </c>
      <c r="BX24" s="234" t="e">
        <f aca="false">resultados!#ref!</f>
        <v>#NAME?</v>
      </c>
      <c r="BY24" s="234" t="e">
        <f aca="false">resultados!#ref!</f>
        <v>#NAME?</v>
      </c>
      <c r="BZ24" s="234" t="e">
        <f aca="false">resultados!#ref!</f>
        <v>#NAME?</v>
      </c>
      <c r="CA24" s="234" t="e">
        <f aca="false">resultados!#ref!</f>
        <v>#NAME?</v>
      </c>
      <c r="CB24" s="234" t="e">
        <f aca="false">resultados!#ref!</f>
        <v>#NAME?</v>
      </c>
      <c r="CC24" s="234" t="e">
        <f aca="false">resultados!#ref!</f>
        <v>#NAME?</v>
      </c>
      <c r="CD24" s="234" t="e">
        <f aca="false">resultados!#ref!</f>
        <v>#NAME?</v>
      </c>
      <c r="CE24" s="234" t="e">
        <f aca="false">resultados!#ref!</f>
        <v>#NAME?</v>
      </c>
      <c r="CF24" s="234" t="e">
        <f aca="false">resultados!#ref!</f>
        <v>#NAME?</v>
      </c>
      <c r="CG24" s="234" t="e">
        <f aca="false">resultados!#ref!</f>
        <v>#NAME?</v>
      </c>
      <c r="CH24" s="234" t="e">
        <f aca="false">resultados!#ref!</f>
        <v>#NAME?</v>
      </c>
      <c r="CI24" s="234" t="e">
        <f aca="false">resultados!#ref!</f>
        <v>#NAME?</v>
      </c>
      <c r="CJ24" s="234" t="e">
        <f aca="false">resultados!#ref!</f>
        <v>#NAME?</v>
      </c>
      <c r="CK24" s="234" t="e">
        <f aca="false">resultados!#ref!</f>
        <v>#NAME?</v>
      </c>
      <c r="CL24" s="234" t="e">
        <f aca="false">resultados!#ref!</f>
        <v>#NAME?</v>
      </c>
      <c r="CM24" s="234" t="e">
        <f aca="false">resultados!#ref!</f>
        <v>#NAME?</v>
      </c>
      <c r="CN24" s="234" t="e">
        <f aca="false">resultados!#ref!</f>
        <v>#NAME?</v>
      </c>
      <c r="CO24" s="234" t="e">
        <f aca="false">resultados!#ref!</f>
        <v>#NAME?</v>
      </c>
      <c r="CP24" s="234" t="e">
        <f aca="false">resultados!#ref!</f>
        <v>#NAME?</v>
      </c>
      <c r="CQ24" s="234" t="e">
        <f aca="false">resultados!#ref!</f>
        <v>#NAME?</v>
      </c>
      <c r="CR24" s="234" t="e">
        <f aca="false">resultados!#ref!</f>
        <v>#NAME?</v>
      </c>
      <c r="CS24" s="234" t="e">
        <f aca="false">resultados!#ref!</f>
        <v>#NAME?</v>
      </c>
      <c r="CT24" s="234" t="e">
        <f aca="false">resultados!#ref!</f>
        <v>#NAME?</v>
      </c>
      <c r="CU24" s="234" t="e">
        <f aca="false">resultados!#ref!</f>
        <v>#NAME?</v>
      </c>
      <c r="CV24" s="234" t="e">
        <f aca="false">resultados!#ref!</f>
        <v>#NAME?</v>
      </c>
      <c r="CW24" s="234" t="e">
        <f aca="false">resultados!#ref!</f>
        <v>#NAME?</v>
      </c>
      <c r="CX24" s="234" t="e">
        <f aca="false">resultados!#ref!</f>
        <v>#NAME?</v>
      </c>
      <c r="CY24" s="234" t="e">
        <f aca="false">resultados!#ref!</f>
        <v>#NAME?</v>
      </c>
      <c r="CZ24" s="234" t="e">
        <f aca="false">resultados!#ref!</f>
        <v>#NAME?</v>
      </c>
      <c r="DA24" s="234" t="e">
        <f aca="false">resultados!#ref!</f>
        <v>#NAME?</v>
      </c>
      <c r="DB24" s="234" t="e">
        <f aca="false">resultados!#ref!</f>
        <v>#NAME?</v>
      </c>
      <c r="DC24" s="234" t="e">
        <f aca="false">resultados!#ref!</f>
        <v>#NAME?</v>
      </c>
      <c r="DD24" s="234" t="e">
        <f aca="false">resultados!#ref!</f>
        <v>#NAME?</v>
      </c>
      <c r="DE24" s="234" t="e">
        <f aca="false">resultados!#ref!</f>
        <v>#NAME?</v>
      </c>
      <c r="DF24" s="234" t="e">
        <f aca="false">resultados!#ref!</f>
        <v>#NAME?</v>
      </c>
      <c r="DG24" s="234" t="e">
        <f aca="false">resultados!#ref!</f>
        <v>#NAME?</v>
      </c>
      <c r="DH24" s="234" t="e">
        <f aca="false">resultados!#ref!</f>
        <v>#NAME?</v>
      </c>
      <c r="DI24" s="234" t="e">
        <f aca="false">resultados!#ref!</f>
        <v>#NAME?</v>
      </c>
      <c r="DJ24" s="234" t="e">
        <f aca="false">resultados!#ref!</f>
        <v>#NAME?</v>
      </c>
      <c r="DK24" s="234" t="e">
        <f aca="false">resultados!#ref!</f>
        <v>#NAME?</v>
      </c>
      <c r="DL24" s="234" t="e">
        <f aca="false">resultados!#ref!</f>
        <v>#NAME?</v>
      </c>
      <c r="DM24" s="234" t="e">
        <f aca="false">resultados!#ref!</f>
        <v>#NAME?</v>
      </c>
      <c r="DN24" s="234" t="e">
        <f aca="false">resultados!#ref!</f>
        <v>#NAME?</v>
      </c>
      <c r="DO24" s="238" t="e">
        <f aca="false">resultados!#ref!</f>
        <v>#NAME?</v>
      </c>
      <c r="DP24" s="238" t="e">
        <f aca="false">resultados!#ref!</f>
        <v>#NAME?</v>
      </c>
      <c r="DQ24" s="238" t="e">
        <f aca="false">IF(DO24&lt;&gt;"","Documento no web","")</f>
        <v>#NAME?</v>
      </c>
      <c r="DR24" s="238" t="str">
        <f aca="false" t="array" ref="DR24:DR24">IFERROR(INDEX('03.Muestra'!$E$8:$E$17,SMALL(IF("Documento no web"='03.Muestra'!$D$8:$D$17,ROW('03.Muestra'!$E$8:$E$17)-MIN(ROW('03.Muestra'!$D$8:$D$17))+1,""),ROW()-2)),"")</f>
        <v/>
      </c>
      <c r="DS24" s="238" t="e">
        <f aca="false">resultados!#ref!</f>
        <v>#NAME?</v>
      </c>
      <c r="DT24" s="238" t="str">
        <f aca="false" t="array" ref="DT24:DT24">IFERROR(INDEX('03.Muestra'!$G$8:$G$17,SMALL(IF("Documento no web"='03.Muestra'!$D$8:$D$17,ROW('03.Muestra'!$G$8:$G$17)-MIN(ROW('03.Muestra'!$D$8:$D$17))+1,""),ROW()-2)),"")</f>
        <v/>
      </c>
      <c r="DU24" s="239" t="str">
        <f aca="false" t="array" ref="DU24:DU24">IFERROR(INDEX('03.Muestra'!$H$8:$H$17,SMALL(IF("Documento no web"='03.Muestra'!$D$8:$D$17,ROW('03.Muestra'!$H$8:$H$17)-MIN(ROW('03.Muestra'!$D$8:$D$17))+1,""),ROW()-2)),"")</f>
        <v/>
      </c>
      <c r="DV24" s="234" t="e">
        <f aca="false">resultados!#ref!</f>
        <v>#NAME?</v>
      </c>
      <c r="DW24" s="234" t="e">
        <f aca="false">resultados!#ref!</f>
        <v>#NAME?</v>
      </c>
      <c r="DX24" s="234" t="e">
        <f aca="false">resultados!#ref!</f>
        <v>#NAME?</v>
      </c>
      <c r="DY24" s="234" t="e">
        <f aca="false">resultados!#ref!</f>
        <v>#NAME?</v>
      </c>
      <c r="DZ24" s="234" t="e">
        <f aca="false">resultados!#ref!</f>
        <v>#NAME?</v>
      </c>
      <c r="EA24" s="234" t="e">
        <f aca="false">resultados!#ref!</f>
        <v>#NAME?</v>
      </c>
      <c r="EB24" s="234" t="e">
        <f aca="false">resultados!#ref!</f>
        <v>#NAME?</v>
      </c>
      <c r="EC24" s="234" t="e">
        <f aca="false">resultados!#ref!</f>
        <v>#NAME?</v>
      </c>
      <c r="ED24" s="234" t="e">
        <f aca="false">resultados!#ref!</f>
        <v>#NAME?</v>
      </c>
      <c r="EE24" s="234" t="e">
        <f aca="false">resultados!#ref!</f>
        <v>#NAME?</v>
      </c>
      <c r="EF24" s="234" t="e">
        <f aca="false">resultados!#ref!</f>
        <v>#NAME?</v>
      </c>
      <c r="EG24" s="234" t="e">
        <f aca="false">resultados!#ref!</f>
        <v>#NAME?</v>
      </c>
      <c r="EH24" s="234" t="e">
        <f aca="false">resultados!#ref!</f>
        <v>#NAME?</v>
      </c>
      <c r="EI24" s="234" t="e">
        <f aca="false">resultados!#ref!</f>
        <v>#NAME?</v>
      </c>
      <c r="EJ24" s="234" t="e">
        <f aca="false">resultados!#ref!</f>
        <v>#NAME?</v>
      </c>
      <c r="EK24" s="234" t="e">
        <f aca="false">resultados!#ref!</f>
        <v>#NAME?</v>
      </c>
      <c r="EL24" s="234" t="e">
        <f aca="false">resultados!#ref!</f>
        <v>#NAME?</v>
      </c>
      <c r="EM24" s="234" t="e">
        <f aca="false">resultados!#ref!</f>
        <v>#NAME?</v>
      </c>
      <c r="EN24" s="234" t="e">
        <f aca="false">resultados!#ref!</f>
        <v>#NAME?</v>
      </c>
      <c r="EO24" s="234" t="e">
        <f aca="false">resultados!#ref!</f>
        <v>#NAME?</v>
      </c>
      <c r="EP24" s="234" t="e">
        <f aca="false">resultados!#ref!</f>
        <v>#NAME?</v>
      </c>
      <c r="EQ24" s="234" t="e">
        <f aca="false">resultados!#ref!</f>
        <v>#NAME?</v>
      </c>
      <c r="ER24" s="234" t="e">
        <f aca="false">resultados!#ref!</f>
        <v>#NAME?</v>
      </c>
      <c r="ES24" s="234" t="e">
        <f aca="false">resultados!#ref!</f>
        <v>#NAME?</v>
      </c>
      <c r="ET24" s="234" t="e">
        <f aca="false">resultados!#ref!</f>
        <v>#NAME?</v>
      </c>
      <c r="EU24" s="234" t="e">
        <f aca="false">resultados!#ref!</f>
        <v>#NAME?</v>
      </c>
      <c r="EV24" s="234" t="e">
        <f aca="false">resultados!#ref!</f>
        <v>#NAME?</v>
      </c>
      <c r="EW24" s="234" t="e">
        <f aca="false">resultados!#ref!</f>
        <v>#NAME?</v>
      </c>
      <c r="EX24" s="234" t="e">
        <f aca="false">resultados!#ref!</f>
        <v>#NAME?</v>
      </c>
      <c r="EY24" s="234" t="e">
        <f aca="false">resultados!#ref!</f>
        <v>#NAME?</v>
      </c>
      <c r="EZ24" s="234" t="e">
        <f aca="false">resultados!#ref!</f>
        <v>#NAME?</v>
      </c>
      <c r="FA24" s="234" t="e">
        <f aca="false">resultados!#ref!</f>
        <v>#NAME?</v>
      </c>
      <c r="FB24" s="234" t="e">
        <f aca="false">resultados!#ref!</f>
        <v>#NAME?</v>
      </c>
      <c r="FC24" s="234" t="e">
        <f aca="false">resultados!#ref!</f>
        <v>#NAME?</v>
      </c>
      <c r="FD24" s="234" t="e">
        <f aca="false">resultados!#ref!</f>
        <v>#NAME?</v>
      </c>
      <c r="FE24" s="234" t="e">
        <f aca="false">resultados!#ref!</f>
        <v>#NAME?</v>
      </c>
      <c r="FF24" s="234" t="e">
        <f aca="false">resultados!#ref!</f>
        <v>#NAME?</v>
      </c>
      <c r="FG24" s="234" t="e">
        <f aca="false">resultados!#ref!</f>
        <v>#NAME?</v>
      </c>
      <c r="FH24" s="234" t="e">
        <f aca="false">resultados!#ref!</f>
        <v>#NAME?</v>
      </c>
      <c r="FI24" s="234" t="e">
        <f aca="false">resultados!#ref!</f>
        <v>#NAME?</v>
      </c>
      <c r="FJ24" s="234" t="e">
        <f aca="false">resultados!#ref!</f>
        <v>#NAME?</v>
      </c>
      <c r="FK24" s="234" t="e">
        <f aca="false">resultados!#ref!</f>
        <v>#NAME?</v>
      </c>
      <c r="FL24" s="234" t="e">
        <f aca="false">resultados!#ref!</f>
        <v>#NAME?</v>
      </c>
      <c r="FM24" s="234" t="e">
        <f aca="false">resultados!#ref!</f>
        <v>#NAME?</v>
      </c>
      <c r="FN24" s="234" t="e">
        <f aca="false">resultados!#ref!</f>
        <v>#NAME?</v>
      </c>
    </row>
    <row r="25" customFormat="false" ht="12.75" hidden="false" customHeight="true" outlineLevel="0" collapsed="false">
      <c r="C25" s="231" t="s">
        <v>466</v>
      </c>
      <c r="D25" s="235" t="e">
        <f aca="false">'01.definición de ámbito'!#ref!</f>
        <v>#VALUE!</v>
      </c>
      <c r="K25" s="120" t="s">
        <v>111</v>
      </c>
      <c r="L25" s="238" t="n">
        <f aca="false">RESULTADOS!P9</f>
        <v>0</v>
      </c>
      <c r="M25" s="242" t="n">
        <f aca="false">RESULTADOS!Q9</f>
        <v>0</v>
      </c>
      <c r="T25" s="238" t="e">
        <f aca="false">resultados!#ref!</f>
        <v>#NAME?</v>
      </c>
      <c r="U25" s="238" t="e">
        <f aca="false">resultados!#ref!</f>
        <v>#NAME?</v>
      </c>
      <c r="V25" s="238" t="e">
        <f aca="false">IF(T25&lt;&gt;"","Página web","")</f>
        <v>#NAME?</v>
      </c>
      <c r="W25" s="238" t="str">
        <v/>
      </c>
      <c r="X25" s="238" t="e">
        <f aca="false">resultados!#ref!</f>
        <v>#NAME?</v>
      </c>
      <c r="Y25" s="238" t="str">
        <v/>
      </c>
      <c r="Z25" s="239" t="str">
        <v/>
      </c>
      <c r="AA25" s="234" t="e">
        <f aca="false">resultados!#ref!</f>
        <v>#NAME?</v>
      </c>
      <c r="AB25" s="234" t="e">
        <f aca="false">resultados!#ref!</f>
        <v>#NAME?</v>
      </c>
      <c r="AC25" s="234" t="e">
        <f aca="false">resultados!#ref!</f>
        <v>#NAME?</v>
      </c>
      <c r="AD25" s="234" t="e">
        <f aca="false">resultados!#ref!</f>
        <v>#NAME?</v>
      </c>
      <c r="AE25" s="234" t="e">
        <f aca="false">resultados!#ref!</f>
        <v>#NAME?</v>
      </c>
      <c r="AF25" s="234" t="e">
        <f aca="false">resultados!#ref!</f>
        <v>#NAME?</v>
      </c>
      <c r="AG25" s="234" t="e">
        <f aca="false">resultados!#ref!</f>
        <v>#NAME?</v>
      </c>
      <c r="AH25" s="234" t="e">
        <f aca="false">resultados!#ref!</f>
        <v>#NAME?</v>
      </c>
      <c r="AI25" s="234" t="e">
        <f aca="false">resultados!#ref!</f>
        <v>#NAME?</v>
      </c>
      <c r="AJ25" s="234" t="e">
        <f aca="false">resultados!#ref!</f>
        <v>#NAME?</v>
      </c>
      <c r="AK25" s="234" t="e">
        <f aca="false">resultados!#ref!</f>
        <v>#NAME?</v>
      </c>
      <c r="AL25" s="234" t="e">
        <f aca="false">resultados!#ref!</f>
        <v>#NAME?</v>
      </c>
      <c r="AM25" s="234" t="e">
        <f aca="false">resultados!#ref!</f>
        <v>#NAME?</v>
      </c>
      <c r="AN25" s="234" t="e">
        <f aca="false">resultados!#ref!</f>
        <v>#NAME?</v>
      </c>
      <c r="AO25" s="234" t="e">
        <f aca="false">resultados!#ref!</f>
        <v>#NAME?</v>
      </c>
      <c r="AP25" s="234" t="e">
        <f aca="false">resultados!#ref!</f>
        <v>#NAME?</v>
      </c>
      <c r="AQ25" s="234" t="e">
        <f aca="false">resultados!#ref!</f>
        <v>#NAME?</v>
      </c>
      <c r="AR25" s="234" t="e">
        <f aca="false">resultados!#ref!</f>
        <v>#NAME?</v>
      </c>
      <c r="AS25" s="234" t="e">
        <f aca="false">resultados!#ref!</f>
        <v>#NAME?</v>
      </c>
      <c r="AT25" s="234" t="e">
        <f aca="false">resultados!#ref!</f>
        <v>#NAME?</v>
      </c>
      <c r="AU25" s="234" t="e">
        <f aca="false">resultados!#ref!</f>
        <v>#NAME?</v>
      </c>
      <c r="AV25" s="234" t="e">
        <f aca="false">resultados!#ref!</f>
        <v>#NAME?</v>
      </c>
      <c r="AW25" s="234" t="e">
        <f aca="false">resultados!#ref!</f>
        <v>#NAME?</v>
      </c>
      <c r="AX25" s="234" t="e">
        <f aca="false">resultados!#ref!</f>
        <v>#NAME?</v>
      </c>
      <c r="AY25" s="234" t="e">
        <f aca="false">resultados!#ref!</f>
        <v>#NAME?</v>
      </c>
      <c r="AZ25" s="234" t="e">
        <f aca="false">resultados!#ref!</f>
        <v>#NAME?</v>
      </c>
      <c r="BA25" s="234" t="e">
        <f aca="false">resultados!#ref!</f>
        <v>#NAME?</v>
      </c>
      <c r="BB25" s="234" t="e">
        <f aca="false">resultados!#ref!</f>
        <v>#NAME?</v>
      </c>
      <c r="BC25" s="234" t="e">
        <f aca="false">resultados!#ref!</f>
        <v>#NAME?</v>
      </c>
      <c r="BD25" s="234" t="e">
        <f aca="false">resultados!#ref!</f>
        <v>#NAME?</v>
      </c>
      <c r="BE25" s="234" t="e">
        <f aca="false">resultados!#ref!</f>
        <v>#NAME?</v>
      </c>
      <c r="BF25" s="234" t="e">
        <f aca="false">resultados!#ref!</f>
        <v>#NAME?</v>
      </c>
      <c r="BG25" s="234" t="e">
        <f aca="false">resultados!#ref!</f>
        <v>#NAME?</v>
      </c>
      <c r="BH25" s="234" t="e">
        <f aca="false">resultados!#ref!</f>
        <v>#NAME?</v>
      </c>
      <c r="BI25" s="234" t="e">
        <f aca="false">resultados!#ref!</f>
        <v>#NAME?</v>
      </c>
      <c r="BJ25" s="234" t="e">
        <f aca="false">resultados!#ref!</f>
        <v>#NAME?</v>
      </c>
      <c r="BK25" s="234" t="e">
        <f aca="false">resultados!#ref!</f>
        <v>#NAME?</v>
      </c>
      <c r="BL25" s="234" t="e">
        <f aca="false">resultados!#ref!</f>
        <v>#NAME?</v>
      </c>
      <c r="BM25" s="234" t="e">
        <f aca="false">resultados!#ref!</f>
        <v>#NAME?</v>
      </c>
      <c r="BN25" s="234" t="e">
        <f aca="false">resultados!#ref!</f>
        <v>#NAME?</v>
      </c>
      <c r="BO25" s="234" t="e">
        <f aca="false">resultados!#ref!</f>
        <v>#NAME?</v>
      </c>
      <c r="BP25" s="234" t="e">
        <f aca="false">resultados!#ref!</f>
        <v>#NAME?</v>
      </c>
      <c r="BQ25" s="234" t="e">
        <f aca="false">resultados!#ref!</f>
        <v>#NAME?</v>
      </c>
      <c r="BR25" s="234" t="e">
        <f aca="false">resultados!#ref!</f>
        <v>#NAME?</v>
      </c>
      <c r="BS25" s="234" t="e">
        <f aca="false">resultados!#ref!</f>
        <v>#NAME?</v>
      </c>
      <c r="BT25" s="234" t="e">
        <f aca="false">resultados!#ref!</f>
        <v>#NAME?</v>
      </c>
      <c r="BU25" s="234" t="e">
        <f aca="false">resultados!#ref!</f>
        <v>#NAME?</v>
      </c>
      <c r="BV25" s="234" t="e">
        <f aca="false">resultados!#ref!</f>
        <v>#NAME?</v>
      </c>
      <c r="BW25" s="234" t="e">
        <f aca="false">resultados!#ref!</f>
        <v>#NAME?</v>
      </c>
      <c r="BX25" s="234" t="e">
        <f aca="false">resultados!#ref!</f>
        <v>#NAME?</v>
      </c>
      <c r="BY25" s="234" t="e">
        <f aca="false">resultados!#ref!</f>
        <v>#NAME?</v>
      </c>
      <c r="BZ25" s="234" t="e">
        <f aca="false">resultados!#ref!</f>
        <v>#NAME?</v>
      </c>
      <c r="CA25" s="234" t="e">
        <f aca="false">resultados!#ref!</f>
        <v>#NAME?</v>
      </c>
      <c r="CB25" s="234" t="e">
        <f aca="false">resultados!#ref!</f>
        <v>#NAME?</v>
      </c>
      <c r="CC25" s="234" t="e">
        <f aca="false">resultados!#ref!</f>
        <v>#NAME?</v>
      </c>
      <c r="CD25" s="234" t="e">
        <f aca="false">resultados!#ref!</f>
        <v>#NAME?</v>
      </c>
      <c r="CE25" s="234" t="e">
        <f aca="false">resultados!#ref!</f>
        <v>#NAME?</v>
      </c>
      <c r="CF25" s="234" t="e">
        <f aca="false">resultados!#ref!</f>
        <v>#NAME?</v>
      </c>
      <c r="CG25" s="234" t="e">
        <f aca="false">resultados!#ref!</f>
        <v>#NAME?</v>
      </c>
      <c r="CH25" s="234" t="e">
        <f aca="false">resultados!#ref!</f>
        <v>#NAME?</v>
      </c>
      <c r="CI25" s="234" t="e">
        <f aca="false">resultados!#ref!</f>
        <v>#NAME?</v>
      </c>
      <c r="CJ25" s="234" t="e">
        <f aca="false">resultados!#ref!</f>
        <v>#NAME?</v>
      </c>
      <c r="CK25" s="234" t="e">
        <f aca="false">resultados!#ref!</f>
        <v>#NAME?</v>
      </c>
      <c r="CL25" s="234" t="e">
        <f aca="false">resultados!#ref!</f>
        <v>#NAME?</v>
      </c>
      <c r="CM25" s="234" t="e">
        <f aca="false">resultados!#ref!</f>
        <v>#NAME?</v>
      </c>
      <c r="CN25" s="234" t="e">
        <f aca="false">resultados!#ref!</f>
        <v>#NAME?</v>
      </c>
      <c r="CO25" s="234" t="e">
        <f aca="false">resultados!#ref!</f>
        <v>#NAME?</v>
      </c>
      <c r="CP25" s="234" t="e">
        <f aca="false">resultados!#ref!</f>
        <v>#NAME?</v>
      </c>
      <c r="CQ25" s="234" t="e">
        <f aca="false">resultados!#ref!</f>
        <v>#NAME?</v>
      </c>
      <c r="CR25" s="234" t="e">
        <f aca="false">resultados!#ref!</f>
        <v>#NAME?</v>
      </c>
      <c r="CS25" s="234" t="e">
        <f aca="false">resultados!#ref!</f>
        <v>#NAME?</v>
      </c>
      <c r="CT25" s="234" t="e">
        <f aca="false">resultados!#ref!</f>
        <v>#NAME?</v>
      </c>
      <c r="CU25" s="234" t="e">
        <f aca="false">resultados!#ref!</f>
        <v>#NAME?</v>
      </c>
      <c r="CV25" s="234" t="e">
        <f aca="false">resultados!#ref!</f>
        <v>#NAME?</v>
      </c>
      <c r="CW25" s="234" t="e">
        <f aca="false">resultados!#ref!</f>
        <v>#NAME?</v>
      </c>
      <c r="CX25" s="234" t="e">
        <f aca="false">resultados!#ref!</f>
        <v>#NAME?</v>
      </c>
      <c r="CY25" s="234" t="e">
        <f aca="false">resultados!#ref!</f>
        <v>#NAME?</v>
      </c>
      <c r="CZ25" s="234" t="e">
        <f aca="false">resultados!#ref!</f>
        <v>#NAME?</v>
      </c>
      <c r="DA25" s="234" t="e">
        <f aca="false">resultados!#ref!</f>
        <v>#NAME?</v>
      </c>
      <c r="DB25" s="234" t="e">
        <f aca="false">resultados!#ref!</f>
        <v>#NAME?</v>
      </c>
      <c r="DC25" s="234" t="e">
        <f aca="false">resultados!#ref!</f>
        <v>#NAME?</v>
      </c>
      <c r="DD25" s="234" t="e">
        <f aca="false">resultados!#ref!</f>
        <v>#NAME?</v>
      </c>
      <c r="DE25" s="234" t="e">
        <f aca="false">resultados!#ref!</f>
        <v>#NAME?</v>
      </c>
      <c r="DF25" s="234" t="e">
        <f aca="false">resultados!#ref!</f>
        <v>#NAME?</v>
      </c>
      <c r="DG25" s="234" t="e">
        <f aca="false">resultados!#ref!</f>
        <v>#NAME?</v>
      </c>
      <c r="DH25" s="234" t="e">
        <f aca="false">resultados!#ref!</f>
        <v>#NAME?</v>
      </c>
      <c r="DI25" s="234" t="e">
        <f aca="false">resultados!#ref!</f>
        <v>#NAME?</v>
      </c>
      <c r="DJ25" s="234" t="e">
        <f aca="false">resultados!#ref!</f>
        <v>#NAME?</v>
      </c>
      <c r="DK25" s="234" t="e">
        <f aca="false">resultados!#ref!</f>
        <v>#NAME?</v>
      </c>
      <c r="DL25" s="234" t="e">
        <f aca="false">resultados!#ref!</f>
        <v>#NAME?</v>
      </c>
      <c r="DM25" s="234" t="e">
        <f aca="false">resultados!#ref!</f>
        <v>#NAME?</v>
      </c>
      <c r="DN25" s="234" t="e">
        <f aca="false">resultados!#ref!</f>
        <v>#NAME?</v>
      </c>
      <c r="DO25" s="238" t="e">
        <f aca="false">resultados!#ref!</f>
        <v>#NAME?</v>
      </c>
      <c r="DP25" s="238" t="e">
        <f aca="false">resultados!#ref!</f>
        <v>#NAME?</v>
      </c>
      <c r="DQ25" s="238" t="e">
        <f aca="false">IF(DO25&lt;&gt;"","Documento no web","")</f>
        <v>#NAME?</v>
      </c>
      <c r="DR25" s="238" t="str">
        <f aca="false" t="array" ref="DR25:DR25">IFERROR(INDEX('03.Muestra'!$E$8:$E$17,SMALL(IF("Documento no web"='03.Muestra'!$D$8:$D$17,ROW('03.Muestra'!$E$8:$E$17)-MIN(ROW('03.Muestra'!$D$8:$D$17))+1,""),ROW()-2)),"")</f>
        <v/>
      </c>
      <c r="DS25" s="238" t="e">
        <f aca="false">resultados!#ref!</f>
        <v>#NAME?</v>
      </c>
      <c r="DT25" s="238" t="str">
        <f aca="false" t="array" ref="DT25:DT25">IFERROR(INDEX('03.Muestra'!$G$8:$G$17,SMALL(IF("Documento no web"='03.Muestra'!$D$8:$D$17,ROW('03.Muestra'!$G$8:$G$17)-MIN(ROW('03.Muestra'!$D$8:$D$17))+1,""),ROW()-2)),"")</f>
        <v/>
      </c>
      <c r="DU25" s="239" t="str">
        <f aca="false" t="array" ref="DU25:DU25">IFERROR(INDEX('03.Muestra'!$H$8:$H$17,SMALL(IF("Documento no web"='03.Muestra'!$D$8:$D$17,ROW('03.Muestra'!$H$8:$H$17)-MIN(ROW('03.Muestra'!$D$8:$D$17))+1,""),ROW()-2)),"")</f>
        <v/>
      </c>
      <c r="DV25" s="234" t="e">
        <f aca="false">resultados!#ref!</f>
        <v>#NAME?</v>
      </c>
      <c r="DW25" s="234" t="e">
        <f aca="false">resultados!#ref!</f>
        <v>#NAME?</v>
      </c>
      <c r="DX25" s="234" t="e">
        <f aca="false">resultados!#ref!</f>
        <v>#NAME?</v>
      </c>
      <c r="DY25" s="234" t="e">
        <f aca="false">resultados!#ref!</f>
        <v>#NAME?</v>
      </c>
      <c r="DZ25" s="234" t="e">
        <f aca="false">resultados!#ref!</f>
        <v>#NAME?</v>
      </c>
      <c r="EA25" s="234" t="e">
        <f aca="false">resultados!#ref!</f>
        <v>#NAME?</v>
      </c>
      <c r="EB25" s="234" t="e">
        <f aca="false">resultados!#ref!</f>
        <v>#NAME?</v>
      </c>
      <c r="EC25" s="234" t="e">
        <f aca="false">resultados!#ref!</f>
        <v>#NAME?</v>
      </c>
      <c r="ED25" s="234" t="e">
        <f aca="false">resultados!#ref!</f>
        <v>#NAME?</v>
      </c>
      <c r="EE25" s="234" t="e">
        <f aca="false">resultados!#ref!</f>
        <v>#NAME?</v>
      </c>
      <c r="EF25" s="234" t="e">
        <f aca="false">resultados!#ref!</f>
        <v>#NAME?</v>
      </c>
      <c r="EG25" s="234" t="e">
        <f aca="false">resultados!#ref!</f>
        <v>#NAME?</v>
      </c>
      <c r="EH25" s="234" t="e">
        <f aca="false">resultados!#ref!</f>
        <v>#NAME?</v>
      </c>
      <c r="EI25" s="234" t="e">
        <f aca="false">resultados!#ref!</f>
        <v>#NAME?</v>
      </c>
      <c r="EJ25" s="234" t="e">
        <f aca="false">resultados!#ref!</f>
        <v>#NAME?</v>
      </c>
      <c r="EK25" s="234" t="e">
        <f aca="false">resultados!#ref!</f>
        <v>#NAME?</v>
      </c>
      <c r="EL25" s="234" t="e">
        <f aca="false">resultados!#ref!</f>
        <v>#NAME?</v>
      </c>
      <c r="EM25" s="234" t="e">
        <f aca="false">resultados!#ref!</f>
        <v>#NAME?</v>
      </c>
      <c r="EN25" s="234" t="e">
        <f aca="false">resultados!#ref!</f>
        <v>#NAME?</v>
      </c>
      <c r="EO25" s="234" t="e">
        <f aca="false">resultados!#ref!</f>
        <v>#NAME?</v>
      </c>
      <c r="EP25" s="234" t="e">
        <f aca="false">resultados!#ref!</f>
        <v>#NAME?</v>
      </c>
      <c r="EQ25" s="234" t="e">
        <f aca="false">resultados!#ref!</f>
        <v>#NAME?</v>
      </c>
      <c r="ER25" s="234" t="e">
        <f aca="false">resultados!#ref!</f>
        <v>#NAME?</v>
      </c>
      <c r="ES25" s="234" t="e">
        <f aca="false">resultados!#ref!</f>
        <v>#NAME?</v>
      </c>
      <c r="ET25" s="234" t="e">
        <f aca="false">resultados!#ref!</f>
        <v>#NAME?</v>
      </c>
      <c r="EU25" s="234" t="e">
        <f aca="false">resultados!#ref!</f>
        <v>#NAME?</v>
      </c>
      <c r="EV25" s="234" t="e">
        <f aca="false">resultados!#ref!</f>
        <v>#NAME?</v>
      </c>
      <c r="EW25" s="234" t="e">
        <f aca="false">resultados!#ref!</f>
        <v>#NAME?</v>
      </c>
      <c r="EX25" s="234" t="e">
        <f aca="false">resultados!#ref!</f>
        <v>#NAME?</v>
      </c>
      <c r="EY25" s="234" t="e">
        <f aca="false">resultados!#ref!</f>
        <v>#NAME?</v>
      </c>
      <c r="EZ25" s="234" t="e">
        <f aca="false">resultados!#ref!</f>
        <v>#NAME?</v>
      </c>
      <c r="FA25" s="234" t="e">
        <f aca="false">resultados!#ref!</f>
        <v>#NAME?</v>
      </c>
      <c r="FB25" s="234" t="e">
        <f aca="false">resultados!#ref!</f>
        <v>#NAME?</v>
      </c>
      <c r="FC25" s="234" t="e">
        <f aca="false">resultados!#ref!</f>
        <v>#NAME?</v>
      </c>
      <c r="FD25" s="234" t="e">
        <f aca="false">resultados!#ref!</f>
        <v>#NAME?</v>
      </c>
      <c r="FE25" s="234" t="e">
        <f aca="false">resultados!#ref!</f>
        <v>#NAME?</v>
      </c>
      <c r="FF25" s="234" t="e">
        <f aca="false">resultados!#ref!</f>
        <v>#NAME?</v>
      </c>
      <c r="FG25" s="234" t="e">
        <f aca="false">resultados!#ref!</f>
        <v>#NAME?</v>
      </c>
      <c r="FH25" s="234" t="e">
        <f aca="false">resultados!#ref!</f>
        <v>#NAME?</v>
      </c>
      <c r="FI25" s="234" t="e">
        <f aca="false">resultados!#ref!</f>
        <v>#NAME?</v>
      </c>
      <c r="FJ25" s="234" t="e">
        <f aca="false">resultados!#ref!</f>
        <v>#NAME?</v>
      </c>
      <c r="FK25" s="234" t="e">
        <f aca="false">resultados!#ref!</f>
        <v>#NAME?</v>
      </c>
      <c r="FL25" s="234" t="e">
        <f aca="false">resultados!#ref!</f>
        <v>#NAME?</v>
      </c>
      <c r="FM25" s="234" t="e">
        <f aca="false">resultados!#ref!</f>
        <v>#NAME?</v>
      </c>
      <c r="FN25" s="234" t="e">
        <f aca="false">resultados!#ref!</f>
        <v>#NAME?</v>
      </c>
    </row>
    <row r="26" customFormat="false" ht="12.75" hidden="false" customHeight="true" outlineLevel="0" collapsed="false">
      <c r="C26" s="231" t="s">
        <v>468</v>
      </c>
      <c r="D26" s="235" t="e">
        <f aca="false">'01.definición de ámbito'!#ref!</f>
        <v>#VALUE!</v>
      </c>
      <c r="K26" s="120" t="s">
        <v>289</v>
      </c>
      <c r="L26" s="238" t="n">
        <f aca="false">RESULTADOS!P11</f>
        <v>92</v>
      </c>
      <c r="M26" s="242" t="n">
        <f aca="false">RESULTADOS!Q11</f>
        <v>0.133720930232558</v>
      </c>
      <c r="T26" s="238" t="e">
        <f aca="false">resultados!#ref!</f>
        <v>#NAME?</v>
      </c>
      <c r="U26" s="238" t="e">
        <f aca="false">resultados!#ref!</f>
        <v>#NAME?</v>
      </c>
      <c r="V26" s="238" t="e">
        <f aca="false">IF(T26&lt;&gt;"","Página web","")</f>
        <v>#NAME?</v>
      </c>
      <c r="W26" s="238" t="str">
        <v/>
      </c>
      <c r="X26" s="238" t="e">
        <f aca="false">resultados!#ref!</f>
        <v>#NAME?</v>
      </c>
      <c r="Y26" s="238" t="str">
        <v/>
      </c>
      <c r="Z26" s="239" t="str">
        <v/>
      </c>
      <c r="AA26" s="234" t="e">
        <f aca="false">resultados!#ref!</f>
        <v>#NAME?</v>
      </c>
      <c r="AB26" s="234" t="e">
        <f aca="false">resultados!#ref!</f>
        <v>#NAME?</v>
      </c>
      <c r="AC26" s="234" t="e">
        <f aca="false">resultados!#ref!</f>
        <v>#NAME?</v>
      </c>
      <c r="AD26" s="234" t="e">
        <f aca="false">resultados!#ref!</f>
        <v>#NAME?</v>
      </c>
      <c r="AE26" s="234" t="e">
        <f aca="false">resultados!#ref!</f>
        <v>#NAME?</v>
      </c>
      <c r="AF26" s="234" t="e">
        <f aca="false">resultados!#ref!</f>
        <v>#NAME?</v>
      </c>
      <c r="AG26" s="234" t="e">
        <f aca="false">resultados!#ref!</f>
        <v>#NAME?</v>
      </c>
      <c r="AH26" s="234" t="e">
        <f aca="false">resultados!#ref!</f>
        <v>#NAME?</v>
      </c>
      <c r="AI26" s="234" t="e">
        <f aca="false">resultados!#ref!</f>
        <v>#NAME?</v>
      </c>
      <c r="AJ26" s="234" t="e">
        <f aca="false">resultados!#ref!</f>
        <v>#NAME?</v>
      </c>
      <c r="AK26" s="234" t="e">
        <f aca="false">resultados!#ref!</f>
        <v>#NAME?</v>
      </c>
      <c r="AL26" s="234" t="e">
        <f aca="false">resultados!#ref!</f>
        <v>#NAME?</v>
      </c>
      <c r="AM26" s="234" t="e">
        <f aca="false">resultados!#ref!</f>
        <v>#NAME?</v>
      </c>
      <c r="AN26" s="234" t="e">
        <f aca="false">resultados!#ref!</f>
        <v>#NAME?</v>
      </c>
      <c r="AO26" s="234" t="e">
        <f aca="false">resultados!#ref!</f>
        <v>#NAME?</v>
      </c>
      <c r="AP26" s="234" t="e">
        <f aca="false">resultados!#ref!</f>
        <v>#NAME?</v>
      </c>
      <c r="AQ26" s="234" t="e">
        <f aca="false">resultados!#ref!</f>
        <v>#NAME?</v>
      </c>
      <c r="AR26" s="234" t="e">
        <f aca="false">resultados!#ref!</f>
        <v>#NAME?</v>
      </c>
      <c r="AS26" s="234" t="e">
        <f aca="false">resultados!#ref!</f>
        <v>#NAME?</v>
      </c>
      <c r="AT26" s="234" t="e">
        <f aca="false">resultados!#ref!</f>
        <v>#NAME?</v>
      </c>
      <c r="AU26" s="234" t="e">
        <f aca="false">resultados!#ref!</f>
        <v>#NAME?</v>
      </c>
      <c r="AV26" s="234" t="e">
        <f aca="false">resultados!#ref!</f>
        <v>#NAME?</v>
      </c>
      <c r="AW26" s="234" t="e">
        <f aca="false">resultados!#ref!</f>
        <v>#NAME?</v>
      </c>
      <c r="AX26" s="234" t="e">
        <f aca="false">resultados!#ref!</f>
        <v>#NAME?</v>
      </c>
      <c r="AY26" s="234" t="e">
        <f aca="false">resultados!#ref!</f>
        <v>#NAME?</v>
      </c>
      <c r="AZ26" s="234" t="e">
        <f aca="false">resultados!#ref!</f>
        <v>#NAME?</v>
      </c>
      <c r="BA26" s="234" t="e">
        <f aca="false">resultados!#ref!</f>
        <v>#NAME?</v>
      </c>
      <c r="BB26" s="234" t="e">
        <f aca="false">resultados!#ref!</f>
        <v>#NAME?</v>
      </c>
      <c r="BC26" s="234" t="e">
        <f aca="false">resultados!#ref!</f>
        <v>#NAME?</v>
      </c>
      <c r="BD26" s="234" t="e">
        <f aca="false">resultados!#ref!</f>
        <v>#NAME?</v>
      </c>
      <c r="BE26" s="234" t="e">
        <f aca="false">resultados!#ref!</f>
        <v>#NAME?</v>
      </c>
      <c r="BF26" s="234" t="e">
        <f aca="false">resultados!#ref!</f>
        <v>#NAME?</v>
      </c>
      <c r="BG26" s="234" t="e">
        <f aca="false">resultados!#ref!</f>
        <v>#NAME?</v>
      </c>
      <c r="BH26" s="234" t="e">
        <f aca="false">resultados!#ref!</f>
        <v>#NAME?</v>
      </c>
      <c r="BI26" s="234" t="e">
        <f aca="false">resultados!#ref!</f>
        <v>#NAME?</v>
      </c>
      <c r="BJ26" s="234" t="e">
        <f aca="false">resultados!#ref!</f>
        <v>#NAME?</v>
      </c>
      <c r="BK26" s="234" t="e">
        <f aca="false">resultados!#ref!</f>
        <v>#NAME?</v>
      </c>
      <c r="BL26" s="234" t="e">
        <f aca="false">resultados!#ref!</f>
        <v>#NAME?</v>
      </c>
      <c r="BM26" s="234" t="e">
        <f aca="false">resultados!#ref!</f>
        <v>#NAME?</v>
      </c>
      <c r="BN26" s="234" t="e">
        <f aca="false">resultados!#ref!</f>
        <v>#NAME?</v>
      </c>
      <c r="BO26" s="234" t="e">
        <f aca="false">resultados!#ref!</f>
        <v>#NAME?</v>
      </c>
      <c r="BP26" s="234" t="e">
        <f aca="false">resultados!#ref!</f>
        <v>#NAME?</v>
      </c>
      <c r="BQ26" s="234" t="e">
        <f aca="false">resultados!#ref!</f>
        <v>#NAME?</v>
      </c>
      <c r="BR26" s="234" t="e">
        <f aca="false">resultados!#ref!</f>
        <v>#NAME?</v>
      </c>
      <c r="BS26" s="234" t="e">
        <f aca="false">resultados!#ref!</f>
        <v>#NAME?</v>
      </c>
      <c r="BT26" s="234" t="e">
        <f aca="false">resultados!#ref!</f>
        <v>#NAME?</v>
      </c>
      <c r="BU26" s="234" t="e">
        <f aca="false">resultados!#ref!</f>
        <v>#NAME?</v>
      </c>
      <c r="BV26" s="234" t="e">
        <f aca="false">resultados!#ref!</f>
        <v>#NAME?</v>
      </c>
      <c r="BW26" s="234" t="e">
        <f aca="false">resultados!#ref!</f>
        <v>#NAME?</v>
      </c>
      <c r="BX26" s="234" t="e">
        <f aca="false">resultados!#ref!</f>
        <v>#NAME?</v>
      </c>
      <c r="BY26" s="234" t="e">
        <f aca="false">resultados!#ref!</f>
        <v>#NAME?</v>
      </c>
      <c r="BZ26" s="234" t="e">
        <f aca="false">resultados!#ref!</f>
        <v>#NAME?</v>
      </c>
      <c r="CA26" s="234" t="e">
        <f aca="false">resultados!#ref!</f>
        <v>#NAME?</v>
      </c>
      <c r="CB26" s="234" t="e">
        <f aca="false">resultados!#ref!</f>
        <v>#NAME?</v>
      </c>
      <c r="CC26" s="234" t="e">
        <f aca="false">resultados!#ref!</f>
        <v>#NAME?</v>
      </c>
      <c r="CD26" s="234" t="e">
        <f aca="false">resultados!#ref!</f>
        <v>#NAME?</v>
      </c>
      <c r="CE26" s="234" t="e">
        <f aca="false">resultados!#ref!</f>
        <v>#NAME?</v>
      </c>
      <c r="CF26" s="234" t="e">
        <f aca="false">resultados!#ref!</f>
        <v>#NAME?</v>
      </c>
      <c r="CG26" s="234" t="e">
        <f aca="false">resultados!#ref!</f>
        <v>#NAME?</v>
      </c>
      <c r="CH26" s="234" t="e">
        <f aca="false">resultados!#ref!</f>
        <v>#NAME?</v>
      </c>
      <c r="CI26" s="234" t="e">
        <f aca="false">resultados!#ref!</f>
        <v>#NAME?</v>
      </c>
      <c r="CJ26" s="234" t="e">
        <f aca="false">resultados!#ref!</f>
        <v>#NAME?</v>
      </c>
      <c r="CK26" s="234" t="e">
        <f aca="false">resultados!#ref!</f>
        <v>#NAME?</v>
      </c>
      <c r="CL26" s="234" t="e">
        <f aca="false">resultados!#ref!</f>
        <v>#NAME?</v>
      </c>
      <c r="CM26" s="234" t="e">
        <f aca="false">resultados!#ref!</f>
        <v>#NAME?</v>
      </c>
      <c r="CN26" s="234" t="e">
        <f aca="false">resultados!#ref!</f>
        <v>#NAME?</v>
      </c>
      <c r="CO26" s="234" t="e">
        <f aca="false">resultados!#ref!</f>
        <v>#NAME?</v>
      </c>
      <c r="CP26" s="234" t="e">
        <f aca="false">resultados!#ref!</f>
        <v>#NAME?</v>
      </c>
      <c r="CQ26" s="234" t="e">
        <f aca="false">resultados!#ref!</f>
        <v>#NAME?</v>
      </c>
      <c r="CR26" s="234" t="e">
        <f aca="false">resultados!#ref!</f>
        <v>#NAME?</v>
      </c>
      <c r="CS26" s="234" t="e">
        <f aca="false">resultados!#ref!</f>
        <v>#NAME?</v>
      </c>
      <c r="CT26" s="234" t="e">
        <f aca="false">resultados!#ref!</f>
        <v>#NAME?</v>
      </c>
      <c r="CU26" s="234" t="e">
        <f aca="false">resultados!#ref!</f>
        <v>#NAME?</v>
      </c>
      <c r="CV26" s="234" t="e">
        <f aca="false">resultados!#ref!</f>
        <v>#NAME?</v>
      </c>
      <c r="CW26" s="234" t="e">
        <f aca="false">resultados!#ref!</f>
        <v>#NAME?</v>
      </c>
      <c r="CX26" s="234" t="e">
        <f aca="false">resultados!#ref!</f>
        <v>#NAME?</v>
      </c>
      <c r="CY26" s="234" t="e">
        <f aca="false">resultados!#ref!</f>
        <v>#NAME?</v>
      </c>
      <c r="CZ26" s="234" t="e">
        <f aca="false">resultados!#ref!</f>
        <v>#NAME?</v>
      </c>
      <c r="DA26" s="234" t="e">
        <f aca="false">resultados!#ref!</f>
        <v>#NAME?</v>
      </c>
      <c r="DB26" s="234" t="e">
        <f aca="false">resultados!#ref!</f>
        <v>#NAME?</v>
      </c>
      <c r="DC26" s="234" t="e">
        <f aca="false">resultados!#ref!</f>
        <v>#NAME?</v>
      </c>
      <c r="DD26" s="234" t="e">
        <f aca="false">resultados!#ref!</f>
        <v>#NAME?</v>
      </c>
      <c r="DE26" s="234" t="e">
        <f aca="false">resultados!#ref!</f>
        <v>#NAME?</v>
      </c>
      <c r="DF26" s="234" t="e">
        <f aca="false">resultados!#ref!</f>
        <v>#NAME?</v>
      </c>
      <c r="DG26" s="234" t="e">
        <f aca="false">resultados!#ref!</f>
        <v>#NAME?</v>
      </c>
      <c r="DH26" s="234" t="e">
        <f aca="false">resultados!#ref!</f>
        <v>#NAME?</v>
      </c>
      <c r="DI26" s="234" t="e">
        <f aca="false">resultados!#ref!</f>
        <v>#NAME?</v>
      </c>
      <c r="DJ26" s="234" t="e">
        <f aca="false">resultados!#ref!</f>
        <v>#NAME?</v>
      </c>
      <c r="DK26" s="234" t="e">
        <f aca="false">resultados!#ref!</f>
        <v>#NAME?</v>
      </c>
      <c r="DL26" s="234" t="e">
        <f aca="false">resultados!#ref!</f>
        <v>#NAME?</v>
      </c>
      <c r="DM26" s="234" t="e">
        <f aca="false">resultados!#ref!</f>
        <v>#NAME?</v>
      </c>
      <c r="DN26" s="234" t="e">
        <f aca="false">resultados!#ref!</f>
        <v>#NAME?</v>
      </c>
      <c r="DO26" s="238" t="e">
        <f aca="false">resultados!#ref!</f>
        <v>#NAME?</v>
      </c>
      <c r="DP26" s="238" t="e">
        <f aca="false">resultados!#ref!</f>
        <v>#NAME?</v>
      </c>
      <c r="DQ26" s="238" t="e">
        <f aca="false">IF(DO26&lt;&gt;"","Documento no web","")</f>
        <v>#NAME?</v>
      </c>
      <c r="DR26" s="238" t="str">
        <f aca="false" t="array" ref="DR26:DR26">IFERROR(INDEX('03.Muestra'!$E$8:$E$17,SMALL(IF("Documento no web"='03.Muestra'!$D$8:$D$17,ROW('03.Muestra'!$E$8:$E$17)-MIN(ROW('03.Muestra'!$D$8:$D$17))+1,""),ROW()-2)),"")</f>
        <v/>
      </c>
      <c r="DS26" s="238" t="e">
        <f aca="false">resultados!#ref!</f>
        <v>#NAME?</v>
      </c>
      <c r="DT26" s="238" t="str">
        <f aca="false" t="array" ref="DT26:DT26">IFERROR(INDEX('03.Muestra'!$G$8:$G$17,SMALL(IF("Documento no web"='03.Muestra'!$D$8:$D$17,ROW('03.Muestra'!$G$8:$G$17)-MIN(ROW('03.Muestra'!$D$8:$D$17))+1,""),ROW()-2)),"")</f>
        <v/>
      </c>
      <c r="DU26" s="239" t="str">
        <f aca="false" t="array" ref="DU26:DU26">IFERROR(INDEX('03.Muestra'!$H$8:$H$17,SMALL(IF("Documento no web"='03.Muestra'!$D$8:$D$17,ROW('03.Muestra'!$H$8:$H$17)-MIN(ROW('03.Muestra'!$D$8:$D$17))+1,""),ROW()-2)),"")</f>
        <v/>
      </c>
      <c r="DV26" s="234" t="e">
        <f aca="false">resultados!#ref!</f>
        <v>#NAME?</v>
      </c>
      <c r="DW26" s="234" t="e">
        <f aca="false">resultados!#ref!</f>
        <v>#NAME?</v>
      </c>
      <c r="DX26" s="234" t="e">
        <f aca="false">resultados!#ref!</f>
        <v>#NAME?</v>
      </c>
      <c r="DY26" s="234" t="e">
        <f aca="false">resultados!#ref!</f>
        <v>#NAME?</v>
      </c>
      <c r="DZ26" s="234" t="e">
        <f aca="false">resultados!#ref!</f>
        <v>#NAME?</v>
      </c>
      <c r="EA26" s="234" t="e">
        <f aca="false">resultados!#ref!</f>
        <v>#NAME?</v>
      </c>
      <c r="EB26" s="234" t="e">
        <f aca="false">resultados!#ref!</f>
        <v>#NAME?</v>
      </c>
      <c r="EC26" s="234" t="e">
        <f aca="false">resultados!#ref!</f>
        <v>#NAME?</v>
      </c>
      <c r="ED26" s="234" t="e">
        <f aca="false">resultados!#ref!</f>
        <v>#NAME?</v>
      </c>
      <c r="EE26" s="234" t="e">
        <f aca="false">resultados!#ref!</f>
        <v>#NAME?</v>
      </c>
      <c r="EF26" s="234" t="e">
        <f aca="false">resultados!#ref!</f>
        <v>#NAME?</v>
      </c>
      <c r="EG26" s="234" t="e">
        <f aca="false">resultados!#ref!</f>
        <v>#NAME?</v>
      </c>
      <c r="EH26" s="234" t="e">
        <f aca="false">resultados!#ref!</f>
        <v>#NAME?</v>
      </c>
      <c r="EI26" s="234" t="e">
        <f aca="false">resultados!#ref!</f>
        <v>#NAME?</v>
      </c>
      <c r="EJ26" s="234" t="e">
        <f aca="false">resultados!#ref!</f>
        <v>#NAME?</v>
      </c>
      <c r="EK26" s="234" t="e">
        <f aca="false">resultados!#ref!</f>
        <v>#NAME?</v>
      </c>
      <c r="EL26" s="234" t="e">
        <f aca="false">resultados!#ref!</f>
        <v>#NAME?</v>
      </c>
      <c r="EM26" s="234" t="e">
        <f aca="false">resultados!#ref!</f>
        <v>#NAME?</v>
      </c>
      <c r="EN26" s="234" t="e">
        <f aca="false">resultados!#ref!</f>
        <v>#NAME?</v>
      </c>
      <c r="EO26" s="234" t="e">
        <f aca="false">resultados!#ref!</f>
        <v>#NAME?</v>
      </c>
      <c r="EP26" s="234" t="e">
        <f aca="false">resultados!#ref!</f>
        <v>#NAME?</v>
      </c>
      <c r="EQ26" s="234" t="e">
        <f aca="false">resultados!#ref!</f>
        <v>#NAME?</v>
      </c>
      <c r="ER26" s="234" t="e">
        <f aca="false">resultados!#ref!</f>
        <v>#NAME?</v>
      </c>
      <c r="ES26" s="234" t="e">
        <f aca="false">resultados!#ref!</f>
        <v>#NAME?</v>
      </c>
      <c r="ET26" s="234" t="e">
        <f aca="false">resultados!#ref!</f>
        <v>#NAME?</v>
      </c>
      <c r="EU26" s="234" t="e">
        <f aca="false">resultados!#ref!</f>
        <v>#NAME?</v>
      </c>
      <c r="EV26" s="234" t="e">
        <f aca="false">resultados!#ref!</f>
        <v>#NAME?</v>
      </c>
      <c r="EW26" s="234" t="e">
        <f aca="false">resultados!#ref!</f>
        <v>#NAME?</v>
      </c>
      <c r="EX26" s="234" t="e">
        <f aca="false">resultados!#ref!</f>
        <v>#NAME?</v>
      </c>
      <c r="EY26" s="234" t="e">
        <f aca="false">resultados!#ref!</f>
        <v>#NAME?</v>
      </c>
      <c r="EZ26" s="234" t="e">
        <f aca="false">resultados!#ref!</f>
        <v>#NAME?</v>
      </c>
      <c r="FA26" s="234" t="e">
        <f aca="false">resultados!#ref!</f>
        <v>#NAME?</v>
      </c>
      <c r="FB26" s="234" t="e">
        <f aca="false">resultados!#ref!</f>
        <v>#NAME?</v>
      </c>
      <c r="FC26" s="234" t="e">
        <f aca="false">resultados!#ref!</f>
        <v>#NAME?</v>
      </c>
      <c r="FD26" s="234" t="e">
        <f aca="false">resultados!#ref!</f>
        <v>#NAME?</v>
      </c>
      <c r="FE26" s="234" t="e">
        <f aca="false">resultados!#ref!</f>
        <v>#NAME?</v>
      </c>
      <c r="FF26" s="234" t="e">
        <f aca="false">resultados!#ref!</f>
        <v>#NAME?</v>
      </c>
      <c r="FG26" s="234" t="e">
        <f aca="false">resultados!#ref!</f>
        <v>#NAME?</v>
      </c>
      <c r="FH26" s="234" t="e">
        <f aca="false">resultados!#ref!</f>
        <v>#NAME?</v>
      </c>
      <c r="FI26" s="234" t="e">
        <f aca="false">resultados!#ref!</f>
        <v>#NAME?</v>
      </c>
      <c r="FJ26" s="234" t="e">
        <f aca="false">resultados!#ref!</f>
        <v>#NAME?</v>
      </c>
      <c r="FK26" s="234" t="e">
        <f aca="false">resultados!#ref!</f>
        <v>#NAME?</v>
      </c>
      <c r="FL26" s="234" t="e">
        <f aca="false">resultados!#ref!</f>
        <v>#NAME?</v>
      </c>
      <c r="FM26" s="234" t="e">
        <f aca="false">resultados!#ref!</f>
        <v>#NAME?</v>
      </c>
      <c r="FN26" s="234" t="e">
        <f aca="false">resultados!#ref!</f>
        <v>#NAME?</v>
      </c>
    </row>
    <row r="27" customFormat="false" ht="12.75" hidden="false" customHeight="true" outlineLevel="0" collapsed="false">
      <c r="C27" s="231"/>
      <c r="T27" s="238" t="e">
        <f aca="false">resultados!#ref!</f>
        <v>#NAME?</v>
      </c>
      <c r="U27" s="238" t="e">
        <f aca="false">resultados!#ref!</f>
        <v>#NAME?</v>
      </c>
      <c r="V27" s="238" t="e">
        <f aca="false">IF(T27&lt;&gt;"","Página web","")</f>
        <v>#NAME?</v>
      </c>
      <c r="W27" s="238" t="str">
        <v/>
      </c>
      <c r="X27" s="238" t="e">
        <f aca="false">resultados!#ref!</f>
        <v>#NAME?</v>
      </c>
      <c r="Y27" s="238" t="str">
        <v/>
      </c>
      <c r="Z27" s="239" t="str">
        <v/>
      </c>
      <c r="AA27" s="234" t="e">
        <f aca="false">resultados!#ref!</f>
        <v>#NAME?</v>
      </c>
      <c r="AB27" s="234" t="e">
        <f aca="false">resultados!#ref!</f>
        <v>#NAME?</v>
      </c>
      <c r="AC27" s="234" t="e">
        <f aca="false">resultados!#ref!</f>
        <v>#NAME?</v>
      </c>
      <c r="AD27" s="234" t="e">
        <f aca="false">resultados!#ref!</f>
        <v>#NAME?</v>
      </c>
      <c r="AE27" s="234" t="e">
        <f aca="false">resultados!#ref!</f>
        <v>#NAME?</v>
      </c>
      <c r="AF27" s="234" t="e">
        <f aca="false">resultados!#ref!</f>
        <v>#NAME?</v>
      </c>
      <c r="AG27" s="234" t="e">
        <f aca="false">resultados!#ref!</f>
        <v>#NAME?</v>
      </c>
      <c r="AH27" s="234" t="e">
        <f aca="false">resultados!#ref!</f>
        <v>#NAME?</v>
      </c>
      <c r="AI27" s="234" t="e">
        <f aca="false">resultados!#ref!</f>
        <v>#NAME?</v>
      </c>
      <c r="AJ27" s="234" t="e">
        <f aca="false">resultados!#ref!</f>
        <v>#NAME?</v>
      </c>
      <c r="AK27" s="234" t="e">
        <f aca="false">resultados!#ref!</f>
        <v>#NAME?</v>
      </c>
      <c r="AL27" s="234" t="e">
        <f aca="false">resultados!#ref!</f>
        <v>#NAME?</v>
      </c>
      <c r="AM27" s="234" t="e">
        <f aca="false">resultados!#ref!</f>
        <v>#NAME?</v>
      </c>
      <c r="AN27" s="234" t="e">
        <f aca="false">resultados!#ref!</f>
        <v>#NAME?</v>
      </c>
      <c r="AO27" s="234" t="e">
        <f aca="false">resultados!#ref!</f>
        <v>#NAME?</v>
      </c>
      <c r="AP27" s="234" t="e">
        <f aca="false">resultados!#ref!</f>
        <v>#NAME?</v>
      </c>
      <c r="AQ27" s="234" t="e">
        <f aca="false">resultados!#ref!</f>
        <v>#NAME?</v>
      </c>
      <c r="AR27" s="234" t="e">
        <f aca="false">resultados!#ref!</f>
        <v>#NAME?</v>
      </c>
      <c r="AS27" s="234" t="e">
        <f aca="false">resultados!#ref!</f>
        <v>#NAME?</v>
      </c>
      <c r="AT27" s="234" t="e">
        <f aca="false">resultados!#ref!</f>
        <v>#NAME?</v>
      </c>
      <c r="AU27" s="234" t="e">
        <f aca="false">resultados!#ref!</f>
        <v>#NAME?</v>
      </c>
      <c r="AV27" s="234" t="e">
        <f aca="false">resultados!#ref!</f>
        <v>#NAME?</v>
      </c>
      <c r="AW27" s="234" t="e">
        <f aca="false">resultados!#ref!</f>
        <v>#NAME?</v>
      </c>
      <c r="AX27" s="234" t="e">
        <f aca="false">resultados!#ref!</f>
        <v>#NAME?</v>
      </c>
      <c r="AY27" s="234" t="e">
        <f aca="false">resultados!#ref!</f>
        <v>#NAME?</v>
      </c>
      <c r="AZ27" s="234" t="e">
        <f aca="false">resultados!#ref!</f>
        <v>#NAME?</v>
      </c>
      <c r="BA27" s="234" t="e">
        <f aca="false">resultados!#ref!</f>
        <v>#NAME?</v>
      </c>
      <c r="BB27" s="234" t="e">
        <f aca="false">resultados!#ref!</f>
        <v>#NAME?</v>
      </c>
      <c r="BC27" s="234" t="e">
        <f aca="false">resultados!#ref!</f>
        <v>#NAME?</v>
      </c>
      <c r="BD27" s="234" t="e">
        <f aca="false">resultados!#ref!</f>
        <v>#NAME?</v>
      </c>
      <c r="BE27" s="234" t="e">
        <f aca="false">resultados!#ref!</f>
        <v>#NAME?</v>
      </c>
      <c r="BF27" s="234" t="e">
        <f aca="false">resultados!#ref!</f>
        <v>#NAME?</v>
      </c>
      <c r="BG27" s="234" t="e">
        <f aca="false">resultados!#ref!</f>
        <v>#NAME?</v>
      </c>
      <c r="BH27" s="234" t="e">
        <f aca="false">resultados!#ref!</f>
        <v>#NAME?</v>
      </c>
      <c r="BI27" s="234" t="e">
        <f aca="false">resultados!#ref!</f>
        <v>#NAME?</v>
      </c>
      <c r="BJ27" s="234" t="e">
        <f aca="false">resultados!#ref!</f>
        <v>#NAME?</v>
      </c>
      <c r="BK27" s="234" t="e">
        <f aca="false">resultados!#ref!</f>
        <v>#NAME?</v>
      </c>
      <c r="BL27" s="234" t="e">
        <f aca="false">resultados!#ref!</f>
        <v>#NAME?</v>
      </c>
      <c r="BM27" s="234" t="e">
        <f aca="false">resultados!#ref!</f>
        <v>#NAME?</v>
      </c>
      <c r="BN27" s="234" t="e">
        <f aca="false">resultados!#ref!</f>
        <v>#NAME?</v>
      </c>
      <c r="BO27" s="234" t="e">
        <f aca="false">resultados!#ref!</f>
        <v>#NAME?</v>
      </c>
      <c r="BP27" s="234" t="e">
        <f aca="false">resultados!#ref!</f>
        <v>#NAME?</v>
      </c>
      <c r="BQ27" s="234" t="e">
        <f aca="false">resultados!#ref!</f>
        <v>#NAME?</v>
      </c>
      <c r="BR27" s="234" t="e">
        <f aca="false">resultados!#ref!</f>
        <v>#NAME?</v>
      </c>
      <c r="BS27" s="234" t="e">
        <f aca="false">resultados!#ref!</f>
        <v>#NAME?</v>
      </c>
      <c r="BT27" s="234" t="e">
        <f aca="false">resultados!#ref!</f>
        <v>#NAME?</v>
      </c>
      <c r="BU27" s="234" t="e">
        <f aca="false">resultados!#ref!</f>
        <v>#NAME?</v>
      </c>
      <c r="BV27" s="234" t="e">
        <f aca="false">resultados!#ref!</f>
        <v>#NAME?</v>
      </c>
      <c r="BW27" s="234" t="e">
        <f aca="false">resultados!#ref!</f>
        <v>#NAME?</v>
      </c>
      <c r="BX27" s="234" t="e">
        <f aca="false">resultados!#ref!</f>
        <v>#NAME?</v>
      </c>
      <c r="BY27" s="234" t="e">
        <f aca="false">resultados!#ref!</f>
        <v>#NAME?</v>
      </c>
      <c r="BZ27" s="234" t="e">
        <f aca="false">resultados!#ref!</f>
        <v>#NAME?</v>
      </c>
      <c r="CA27" s="234" t="e">
        <f aca="false">resultados!#ref!</f>
        <v>#NAME?</v>
      </c>
      <c r="CB27" s="234" t="e">
        <f aca="false">resultados!#ref!</f>
        <v>#NAME?</v>
      </c>
      <c r="CC27" s="234" t="e">
        <f aca="false">resultados!#ref!</f>
        <v>#NAME?</v>
      </c>
      <c r="CD27" s="234" t="e">
        <f aca="false">resultados!#ref!</f>
        <v>#NAME?</v>
      </c>
      <c r="CE27" s="234" t="e">
        <f aca="false">resultados!#ref!</f>
        <v>#NAME?</v>
      </c>
      <c r="CF27" s="234" t="e">
        <f aca="false">resultados!#ref!</f>
        <v>#NAME?</v>
      </c>
      <c r="CG27" s="234" t="e">
        <f aca="false">resultados!#ref!</f>
        <v>#NAME?</v>
      </c>
      <c r="CH27" s="234" t="e">
        <f aca="false">resultados!#ref!</f>
        <v>#NAME?</v>
      </c>
      <c r="CI27" s="234" t="e">
        <f aca="false">resultados!#ref!</f>
        <v>#NAME?</v>
      </c>
      <c r="CJ27" s="234" t="e">
        <f aca="false">resultados!#ref!</f>
        <v>#NAME?</v>
      </c>
      <c r="CK27" s="234" t="e">
        <f aca="false">resultados!#ref!</f>
        <v>#NAME?</v>
      </c>
      <c r="CL27" s="234" t="e">
        <f aca="false">resultados!#ref!</f>
        <v>#NAME?</v>
      </c>
      <c r="CM27" s="234" t="e">
        <f aca="false">resultados!#ref!</f>
        <v>#NAME?</v>
      </c>
      <c r="CN27" s="234" t="e">
        <f aca="false">resultados!#ref!</f>
        <v>#NAME?</v>
      </c>
      <c r="CO27" s="234" t="e">
        <f aca="false">resultados!#ref!</f>
        <v>#NAME?</v>
      </c>
      <c r="CP27" s="234" t="e">
        <f aca="false">resultados!#ref!</f>
        <v>#NAME?</v>
      </c>
      <c r="CQ27" s="234" t="e">
        <f aca="false">resultados!#ref!</f>
        <v>#NAME?</v>
      </c>
      <c r="CR27" s="234" t="e">
        <f aca="false">resultados!#ref!</f>
        <v>#NAME?</v>
      </c>
      <c r="CS27" s="234" t="e">
        <f aca="false">resultados!#ref!</f>
        <v>#NAME?</v>
      </c>
      <c r="CT27" s="234" t="e">
        <f aca="false">resultados!#ref!</f>
        <v>#NAME?</v>
      </c>
      <c r="CU27" s="234" t="e">
        <f aca="false">resultados!#ref!</f>
        <v>#NAME?</v>
      </c>
      <c r="CV27" s="234" t="e">
        <f aca="false">resultados!#ref!</f>
        <v>#NAME?</v>
      </c>
      <c r="CW27" s="234" t="e">
        <f aca="false">resultados!#ref!</f>
        <v>#NAME?</v>
      </c>
      <c r="CX27" s="234" t="e">
        <f aca="false">resultados!#ref!</f>
        <v>#NAME?</v>
      </c>
      <c r="CY27" s="234" t="e">
        <f aca="false">resultados!#ref!</f>
        <v>#NAME?</v>
      </c>
      <c r="CZ27" s="234" t="e">
        <f aca="false">resultados!#ref!</f>
        <v>#NAME?</v>
      </c>
      <c r="DA27" s="234" t="e">
        <f aca="false">resultados!#ref!</f>
        <v>#NAME?</v>
      </c>
      <c r="DB27" s="234" t="e">
        <f aca="false">resultados!#ref!</f>
        <v>#NAME?</v>
      </c>
      <c r="DC27" s="234" t="e">
        <f aca="false">resultados!#ref!</f>
        <v>#NAME?</v>
      </c>
      <c r="DD27" s="234" t="e">
        <f aca="false">resultados!#ref!</f>
        <v>#NAME?</v>
      </c>
      <c r="DE27" s="234" t="e">
        <f aca="false">resultados!#ref!</f>
        <v>#NAME?</v>
      </c>
      <c r="DF27" s="234" t="e">
        <f aca="false">resultados!#ref!</f>
        <v>#NAME?</v>
      </c>
      <c r="DG27" s="234" t="e">
        <f aca="false">resultados!#ref!</f>
        <v>#NAME?</v>
      </c>
      <c r="DH27" s="234" t="e">
        <f aca="false">resultados!#ref!</f>
        <v>#NAME?</v>
      </c>
      <c r="DI27" s="234" t="e">
        <f aca="false">resultados!#ref!</f>
        <v>#NAME?</v>
      </c>
      <c r="DJ27" s="234" t="e">
        <f aca="false">resultados!#ref!</f>
        <v>#NAME?</v>
      </c>
      <c r="DK27" s="234" t="e">
        <f aca="false">resultados!#ref!</f>
        <v>#NAME?</v>
      </c>
      <c r="DL27" s="234" t="e">
        <f aca="false">resultados!#ref!</f>
        <v>#NAME?</v>
      </c>
      <c r="DM27" s="234" t="e">
        <f aca="false">resultados!#ref!</f>
        <v>#NAME?</v>
      </c>
      <c r="DN27" s="234" t="e">
        <f aca="false">resultados!#ref!</f>
        <v>#NAME?</v>
      </c>
      <c r="DO27" s="238" t="e">
        <f aca="false">resultados!#ref!</f>
        <v>#NAME?</v>
      </c>
      <c r="DP27" s="238" t="e">
        <f aca="false">resultados!#ref!</f>
        <v>#NAME?</v>
      </c>
      <c r="DQ27" s="238" t="e">
        <f aca="false">IF(DO27&lt;&gt;"","Documento no web","")</f>
        <v>#NAME?</v>
      </c>
      <c r="DR27" s="238" t="str">
        <f aca="false" t="array" ref="DR27:DR27">IFERROR(INDEX('03.Muestra'!$E$8:$E$17,SMALL(IF("Documento no web"='03.Muestra'!$D$8:$D$17,ROW('03.Muestra'!$E$8:$E$17)-MIN(ROW('03.Muestra'!$D$8:$D$17))+1,""),ROW()-2)),"")</f>
        <v/>
      </c>
      <c r="DS27" s="238" t="e">
        <f aca="false">resultados!#ref!</f>
        <v>#NAME?</v>
      </c>
      <c r="DT27" s="238" t="str">
        <f aca="false" t="array" ref="DT27:DT27">IFERROR(INDEX('03.Muestra'!$G$8:$G$17,SMALL(IF("Documento no web"='03.Muestra'!$D$8:$D$17,ROW('03.Muestra'!$G$8:$G$17)-MIN(ROW('03.Muestra'!$D$8:$D$17))+1,""),ROW()-2)),"")</f>
        <v/>
      </c>
      <c r="DU27" s="239" t="str">
        <f aca="false" t="array" ref="DU27:DU27">IFERROR(INDEX('03.Muestra'!$H$8:$H$17,SMALL(IF("Documento no web"='03.Muestra'!$D$8:$D$17,ROW('03.Muestra'!$H$8:$H$17)-MIN(ROW('03.Muestra'!$D$8:$D$17))+1,""),ROW()-2)),"")</f>
        <v/>
      </c>
      <c r="DV27" s="234" t="e">
        <f aca="false">resultados!#ref!</f>
        <v>#NAME?</v>
      </c>
      <c r="DW27" s="234" t="e">
        <f aca="false">resultados!#ref!</f>
        <v>#NAME?</v>
      </c>
      <c r="DX27" s="234" t="e">
        <f aca="false">resultados!#ref!</f>
        <v>#NAME?</v>
      </c>
      <c r="DY27" s="234" t="e">
        <f aca="false">resultados!#ref!</f>
        <v>#NAME?</v>
      </c>
      <c r="DZ27" s="234" t="e">
        <f aca="false">resultados!#ref!</f>
        <v>#NAME?</v>
      </c>
      <c r="EA27" s="234" t="e">
        <f aca="false">resultados!#ref!</f>
        <v>#NAME?</v>
      </c>
      <c r="EB27" s="234" t="e">
        <f aca="false">resultados!#ref!</f>
        <v>#NAME?</v>
      </c>
      <c r="EC27" s="234" t="e">
        <f aca="false">resultados!#ref!</f>
        <v>#NAME?</v>
      </c>
      <c r="ED27" s="234" t="e">
        <f aca="false">resultados!#ref!</f>
        <v>#NAME?</v>
      </c>
      <c r="EE27" s="234" t="e">
        <f aca="false">resultados!#ref!</f>
        <v>#NAME?</v>
      </c>
      <c r="EF27" s="234" t="e">
        <f aca="false">resultados!#ref!</f>
        <v>#NAME?</v>
      </c>
      <c r="EG27" s="234" t="e">
        <f aca="false">resultados!#ref!</f>
        <v>#NAME?</v>
      </c>
      <c r="EH27" s="234" t="e">
        <f aca="false">resultados!#ref!</f>
        <v>#NAME?</v>
      </c>
      <c r="EI27" s="234" t="e">
        <f aca="false">resultados!#ref!</f>
        <v>#NAME?</v>
      </c>
      <c r="EJ27" s="234" t="e">
        <f aca="false">resultados!#ref!</f>
        <v>#NAME?</v>
      </c>
      <c r="EK27" s="234" t="e">
        <f aca="false">resultados!#ref!</f>
        <v>#NAME?</v>
      </c>
      <c r="EL27" s="234" t="e">
        <f aca="false">resultados!#ref!</f>
        <v>#NAME?</v>
      </c>
      <c r="EM27" s="234" t="e">
        <f aca="false">resultados!#ref!</f>
        <v>#NAME?</v>
      </c>
      <c r="EN27" s="234" t="e">
        <f aca="false">resultados!#ref!</f>
        <v>#NAME?</v>
      </c>
      <c r="EO27" s="234" t="e">
        <f aca="false">resultados!#ref!</f>
        <v>#NAME?</v>
      </c>
      <c r="EP27" s="234" t="e">
        <f aca="false">resultados!#ref!</f>
        <v>#NAME?</v>
      </c>
      <c r="EQ27" s="234" t="e">
        <f aca="false">resultados!#ref!</f>
        <v>#NAME?</v>
      </c>
      <c r="ER27" s="234" t="e">
        <f aca="false">resultados!#ref!</f>
        <v>#NAME?</v>
      </c>
      <c r="ES27" s="234" t="e">
        <f aca="false">resultados!#ref!</f>
        <v>#NAME?</v>
      </c>
      <c r="ET27" s="234" t="e">
        <f aca="false">resultados!#ref!</f>
        <v>#NAME?</v>
      </c>
      <c r="EU27" s="234" t="e">
        <f aca="false">resultados!#ref!</f>
        <v>#NAME?</v>
      </c>
      <c r="EV27" s="234" t="e">
        <f aca="false">resultados!#ref!</f>
        <v>#NAME?</v>
      </c>
      <c r="EW27" s="234" t="e">
        <f aca="false">resultados!#ref!</f>
        <v>#NAME?</v>
      </c>
      <c r="EX27" s="234" t="e">
        <f aca="false">resultados!#ref!</f>
        <v>#NAME?</v>
      </c>
      <c r="EY27" s="234" t="e">
        <f aca="false">resultados!#ref!</f>
        <v>#NAME?</v>
      </c>
      <c r="EZ27" s="234" t="e">
        <f aca="false">resultados!#ref!</f>
        <v>#NAME?</v>
      </c>
      <c r="FA27" s="234" t="e">
        <f aca="false">resultados!#ref!</f>
        <v>#NAME?</v>
      </c>
      <c r="FB27" s="234" t="e">
        <f aca="false">resultados!#ref!</f>
        <v>#NAME?</v>
      </c>
      <c r="FC27" s="234" t="e">
        <f aca="false">resultados!#ref!</f>
        <v>#NAME?</v>
      </c>
      <c r="FD27" s="234" t="e">
        <f aca="false">resultados!#ref!</f>
        <v>#NAME?</v>
      </c>
      <c r="FE27" s="234" t="e">
        <f aca="false">resultados!#ref!</f>
        <v>#NAME?</v>
      </c>
      <c r="FF27" s="234" t="e">
        <f aca="false">resultados!#ref!</f>
        <v>#NAME?</v>
      </c>
      <c r="FG27" s="234" t="e">
        <f aca="false">resultados!#ref!</f>
        <v>#NAME?</v>
      </c>
      <c r="FH27" s="234" t="e">
        <f aca="false">resultados!#ref!</f>
        <v>#NAME?</v>
      </c>
      <c r="FI27" s="234" t="e">
        <f aca="false">resultados!#ref!</f>
        <v>#NAME?</v>
      </c>
      <c r="FJ27" s="234" t="e">
        <f aca="false">resultados!#ref!</f>
        <v>#NAME?</v>
      </c>
      <c r="FK27" s="234" t="e">
        <f aca="false">resultados!#ref!</f>
        <v>#NAME?</v>
      </c>
      <c r="FL27" s="234" t="e">
        <f aca="false">resultados!#ref!</f>
        <v>#NAME?</v>
      </c>
      <c r="FM27" s="234" t="e">
        <f aca="false">resultados!#ref!</f>
        <v>#NAME?</v>
      </c>
      <c r="FN27" s="234" t="e">
        <f aca="false">resultados!#ref!</f>
        <v>#NAME?</v>
      </c>
    </row>
    <row r="28" customFormat="false" ht="12.75" hidden="false" customHeight="true" outlineLevel="0" collapsed="false">
      <c r="C28" s="231"/>
      <c r="K28" s="120" t="s">
        <v>511</v>
      </c>
      <c r="L28" s="243" t="str">
        <f aca="false">RESULTADOS!D14</f>
        <v>Evaluación en curso</v>
      </c>
      <c r="M28" s="243"/>
      <c r="T28" s="238" t="e">
        <f aca="false">resultados!#ref!</f>
        <v>#NAME?</v>
      </c>
      <c r="U28" s="238" t="e">
        <f aca="false">resultados!#ref!</f>
        <v>#NAME?</v>
      </c>
      <c r="V28" s="238" t="e">
        <f aca="false">IF(T28&lt;&gt;"","Página web","")</f>
        <v>#NAME?</v>
      </c>
      <c r="W28" s="238" t="str">
        <v/>
      </c>
      <c r="X28" s="238" t="e">
        <f aca="false">resultados!#ref!</f>
        <v>#NAME?</v>
      </c>
      <c r="Y28" s="238" t="str">
        <v/>
      </c>
      <c r="Z28" s="239" t="str">
        <v/>
      </c>
      <c r="AA28" s="234" t="e">
        <f aca="false">resultados!#ref!</f>
        <v>#NAME?</v>
      </c>
      <c r="AB28" s="234" t="e">
        <f aca="false">resultados!#ref!</f>
        <v>#NAME?</v>
      </c>
      <c r="AC28" s="234" t="e">
        <f aca="false">resultados!#ref!</f>
        <v>#NAME?</v>
      </c>
      <c r="AD28" s="234" t="e">
        <f aca="false">resultados!#ref!</f>
        <v>#NAME?</v>
      </c>
      <c r="AE28" s="234" t="e">
        <f aca="false">resultados!#ref!</f>
        <v>#NAME?</v>
      </c>
      <c r="AF28" s="234" t="e">
        <f aca="false">resultados!#ref!</f>
        <v>#NAME?</v>
      </c>
      <c r="AG28" s="234" t="e">
        <f aca="false">resultados!#ref!</f>
        <v>#NAME?</v>
      </c>
      <c r="AH28" s="234" t="e">
        <f aca="false">resultados!#ref!</f>
        <v>#NAME?</v>
      </c>
      <c r="AI28" s="234" t="e">
        <f aca="false">resultados!#ref!</f>
        <v>#NAME?</v>
      </c>
      <c r="AJ28" s="234" t="e">
        <f aca="false">resultados!#ref!</f>
        <v>#NAME?</v>
      </c>
      <c r="AK28" s="234" t="e">
        <f aca="false">resultados!#ref!</f>
        <v>#NAME?</v>
      </c>
      <c r="AL28" s="234" t="e">
        <f aca="false">resultados!#ref!</f>
        <v>#NAME?</v>
      </c>
      <c r="AM28" s="234" t="e">
        <f aca="false">resultados!#ref!</f>
        <v>#NAME?</v>
      </c>
      <c r="AN28" s="234" t="e">
        <f aca="false">resultados!#ref!</f>
        <v>#NAME?</v>
      </c>
      <c r="AO28" s="234" t="e">
        <f aca="false">resultados!#ref!</f>
        <v>#NAME?</v>
      </c>
      <c r="AP28" s="234" t="e">
        <f aca="false">resultados!#ref!</f>
        <v>#NAME?</v>
      </c>
      <c r="AQ28" s="234" t="e">
        <f aca="false">resultados!#ref!</f>
        <v>#NAME?</v>
      </c>
      <c r="AR28" s="234" t="e">
        <f aca="false">resultados!#ref!</f>
        <v>#NAME?</v>
      </c>
      <c r="AS28" s="234" t="e">
        <f aca="false">resultados!#ref!</f>
        <v>#NAME?</v>
      </c>
      <c r="AT28" s="234" t="e">
        <f aca="false">resultados!#ref!</f>
        <v>#NAME?</v>
      </c>
      <c r="AU28" s="234" t="e">
        <f aca="false">resultados!#ref!</f>
        <v>#NAME?</v>
      </c>
      <c r="AV28" s="234" t="e">
        <f aca="false">resultados!#ref!</f>
        <v>#NAME?</v>
      </c>
      <c r="AW28" s="234" t="e">
        <f aca="false">resultados!#ref!</f>
        <v>#NAME?</v>
      </c>
      <c r="AX28" s="234" t="e">
        <f aca="false">resultados!#ref!</f>
        <v>#NAME?</v>
      </c>
      <c r="AY28" s="234" t="e">
        <f aca="false">resultados!#ref!</f>
        <v>#NAME?</v>
      </c>
      <c r="AZ28" s="234" t="e">
        <f aca="false">resultados!#ref!</f>
        <v>#NAME?</v>
      </c>
      <c r="BA28" s="234" t="e">
        <f aca="false">resultados!#ref!</f>
        <v>#NAME?</v>
      </c>
      <c r="BB28" s="234" t="e">
        <f aca="false">resultados!#ref!</f>
        <v>#NAME?</v>
      </c>
      <c r="BC28" s="234" t="e">
        <f aca="false">resultados!#ref!</f>
        <v>#NAME?</v>
      </c>
      <c r="BD28" s="234" t="e">
        <f aca="false">resultados!#ref!</f>
        <v>#NAME?</v>
      </c>
      <c r="BE28" s="234" t="e">
        <f aca="false">resultados!#ref!</f>
        <v>#NAME?</v>
      </c>
      <c r="BF28" s="234" t="e">
        <f aca="false">resultados!#ref!</f>
        <v>#NAME?</v>
      </c>
      <c r="BG28" s="234" t="e">
        <f aca="false">resultados!#ref!</f>
        <v>#NAME?</v>
      </c>
      <c r="BH28" s="234" t="e">
        <f aca="false">resultados!#ref!</f>
        <v>#NAME?</v>
      </c>
      <c r="BI28" s="234" t="e">
        <f aca="false">resultados!#ref!</f>
        <v>#NAME?</v>
      </c>
      <c r="BJ28" s="234" t="e">
        <f aca="false">resultados!#ref!</f>
        <v>#NAME?</v>
      </c>
      <c r="BK28" s="234" t="e">
        <f aca="false">resultados!#ref!</f>
        <v>#NAME?</v>
      </c>
      <c r="BL28" s="234" t="e">
        <f aca="false">resultados!#ref!</f>
        <v>#NAME?</v>
      </c>
      <c r="BM28" s="234" t="e">
        <f aca="false">resultados!#ref!</f>
        <v>#NAME?</v>
      </c>
      <c r="BN28" s="234" t="e">
        <f aca="false">resultados!#ref!</f>
        <v>#NAME?</v>
      </c>
      <c r="BO28" s="234" t="e">
        <f aca="false">resultados!#ref!</f>
        <v>#NAME?</v>
      </c>
      <c r="BP28" s="234" t="e">
        <f aca="false">resultados!#ref!</f>
        <v>#NAME?</v>
      </c>
      <c r="BQ28" s="234" t="e">
        <f aca="false">resultados!#ref!</f>
        <v>#NAME?</v>
      </c>
      <c r="BR28" s="234" t="e">
        <f aca="false">resultados!#ref!</f>
        <v>#NAME?</v>
      </c>
      <c r="BS28" s="234" t="e">
        <f aca="false">resultados!#ref!</f>
        <v>#NAME?</v>
      </c>
      <c r="BT28" s="234" t="e">
        <f aca="false">resultados!#ref!</f>
        <v>#NAME?</v>
      </c>
      <c r="BU28" s="234" t="e">
        <f aca="false">resultados!#ref!</f>
        <v>#NAME?</v>
      </c>
      <c r="BV28" s="234" t="e">
        <f aca="false">resultados!#ref!</f>
        <v>#NAME?</v>
      </c>
      <c r="BW28" s="234" t="e">
        <f aca="false">resultados!#ref!</f>
        <v>#NAME?</v>
      </c>
      <c r="BX28" s="234" t="e">
        <f aca="false">resultados!#ref!</f>
        <v>#NAME?</v>
      </c>
      <c r="BY28" s="234" t="e">
        <f aca="false">resultados!#ref!</f>
        <v>#NAME?</v>
      </c>
      <c r="BZ28" s="234" t="e">
        <f aca="false">resultados!#ref!</f>
        <v>#NAME?</v>
      </c>
      <c r="CA28" s="234" t="e">
        <f aca="false">resultados!#ref!</f>
        <v>#NAME?</v>
      </c>
      <c r="CB28" s="234" t="e">
        <f aca="false">resultados!#ref!</f>
        <v>#NAME?</v>
      </c>
      <c r="CC28" s="234" t="e">
        <f aca="false">resultados!#ref!</f>
        <v>#NAME?</v>
      </c>
      <c r="CD28" s="234" t="e">
        <f aca="false">resultados!#ref!</f>
        <v>#NAME?</v>
      </c>
      <c r="CE28" s="234" t="e">
        <f aca="false">resultados!#ref!</f>
        <v>#NAME?</v>
      </c>
      <c r="CF28" s="234" t="e">
        <f aca="false">resultados!#ref!</f>
        <v>#NAME?</v>
      </c>
      <c r="CG28" s="234" t="e">
        <f aca="false">resultados!#ref!</f>
        <v>#NAME?</v>
      </c>
      <c r="CH28" s="234" t="e">
        <f aca="false">resultados!#ref!</f>
        <v>#NAME?</v>
      </c>
      <c r="CI28" s="234" t="e">
        <f aca="false">resultados!#ref!</f>
        <v>#NAME?</v>
      </c>
      <c r="CJ28" s="234" t="e">
        <f aca="false">resultados!#ref!</f>
        <v>#NAME?</v>
      </c>
      <c r="CK28" s="234" t="e">
        <f aca="false">resultados!#ref!</f>
        <v>#NAME?</v>
      </c>
      <c r="CL28" s="234" t="e">
        <f aca="false">resultados!#ref!</f>
        <v>#NAME?</v>
      </c>
      <c r="CM28" s="234" t="e">
        <f aca="false">resultados!#ref!</f>
        <v>#NAME?</v>
      </c>
      <c r="CN28" s="234" t="e">
        <f aca="false">resultados!#ref!</f>
        <v>#NAME?</v>
      </c>
      <c r="CO28" s="234" t="e">
        <f aca="false">resultados!#ref!</f>
        <v>#NAME?</v>
      </c>
      <c r="CP28" s="234" t="e">
        <f aca="false">resultados!#ref!</f>
        <v>#NAME?</v>
      </c>
      <c r="CQ28" s="234" t="e">
        <f aca="false">resultados!#ref!</f>
        <v>#NAME?</v>
      </c>
      <c r="CR28" s="234" t="e">
        <f aca="false">resultados!#ref!</f>
        <v>#NAME?</v>
      </c>
      <c r="CS28" s="234" t="e">
        <f aca="false">resultados!#ref!</f>
        <v>#NAME?</v>
      </c>
      <c r="CT28" s="234" t="e">
        <f aca="false">resultados!#ref!</f>
        <v>#NAME?</v>
      </c>
      <c r="CU28" s="234" t="e">
        <f aca="false">resultados!#ref!</f>
        <v>#NAME?</v>
      </c>
      <c r="CV28" s="234" t="e">
        <f aca="false">resultados!#ref!</f>
        <v>#NAME?</v>
      </c>
      <c r="CW28" s="234" t="e">
        <f aca="false">resultados!#ref!</f>
        <v>#NAME?</v>
      </c>
      <c r="CX28" s="234" t="e">
        <f aca="false">resultados!#ref!</f>
        <v>#NAME?</v>
      </c>
      <c r="CY28" s="234" t="e">
        <f aca="false">resultados!#ref!</f>
        <v>#NAME?</v>
      </c>
      <c r="CZ28" s="234" t="e">
        <f aca="false">resultados!#ref!</f>
        <v>#NAME?</v>
      </c>
      <c r="DA28" s="234" t="e">
        <f aca="false">resultados!#ref!</f>
        <v>#NAME?</v>
      </c>
      <c r="DB28" s="234" t="e">
        <f aca="false">resultados!#ref!</f>
        <v>#NAME?</v>
      </c>
      <c r="DC28" s="234" t="e">
        <f aca="false">resultados!#ref!</f>
        <v>#NAME?</v>
      </c>
      <c r="DD28" s="234" t="e">
        <f aca="false">resultados!#ref!</f>
        <v>#NAME?</v>
      </c>
      <c r="DE28" s="234" t="e">
        <f aca="false">resultados!#ref!</f>
        <v>#NAME?</v>
      </c>
      <c r="DF28" s="234" t="e">
        <f aca="false">resultados!#ref!</f>
        <v>#NAME?</v>
      </c>
      <c r="DG28" s="234" t="e">
        <f aca="false">resultados!#ref!</f>
        <v>#NAME?</v>
      </c>
      <c r="DH28" s="234" t="e">
        <f aca="false">resultados!#ref!</f>
        <v>#NAME?</v>
      </c>
      <c r="DI28" s="234" t="e">
        <f aca="false">resultados!#ref!</f>
        <v>#NAME?</v>
      </c>
      <c r="DJ28" s="234" t="e">
        <f aca="false">resultados!#ref!</f>
        <v>#NAME?</v>
      </c>
      <c r="DK28" s="234" t="e">
        <f aca="false">resultados!#ref!</f>
        <v>#NAME?</v>
      </c>
      <c r="DL28" s="234" t="e">
        <f aca="false">resultados!#ref!</f>
        <v>#NAME?</v>
      </c>
      <c r="DM28" s="234" t="e">
        <f aca="false">resultados!#ref!</f>
        <v>#NAME?</v>
      </c>
      <c r="DN28" s="234" t="e">
        <f aca="false">resultados!#ref!</f>
        <v>#NAME?</v>
      </c>
      <c r="DO28" s="238" t="e">
        <f aca="false">resultados!#ref!</f>
        <v>#NAME?</v>
      </c>
      <c r="DP28" s="238" t="e">
        <f aca="false">resultados!#ref!</f>
        <v>#NAME?</v>
      </c>
      <c r="DQ28" s="238" t="e">
        <f aca="false">IF(DO28&lt;&gt;"","Documento no web","")</f>
        <v>#NAME?</v>
      </c>
      <c r="DR28" s="238" t="str">
        <f aca="false" t="array" ref="DR28:DR28">IFERROR(INDEX('03.Muestra'!$E$8:$E$17,SMALL(IF("Documento no web"='03.Muestra'!$D$8:$D$17,ROW('03.Muestra'!$E$8:$E$17)-MIN(ROW('03.Muestra'!$D$8:$D$17))+1,""),ROW()-2)),"")</f>
        <v/>
      </c>
      <c r="DS28" s="238" t="e">
        <f aca="false">resultados!#ref!</f>
        <v>#NAME?</v>
      </c>
      <c r="DT28" s="238" t="str">
        <f aca="false" t="array" ref="DT28:DT28">IFERROR(INDEX('03.Muestra'!$G$8:$G$17,SMALL(IF("Documento no web"='03.Muestra'!$D$8:$D$17,ROW('03.Muestra'!$G$8:$G$17)-MIN(ROW('03.Muestra'!$D$8:$D$17))+1,""),ROW()-2)),"")</f>
        <v/>
      </c>
      <c r="DU28" s="239" t="str">
        <f aca="false" t="array" ref="DU28:DU28">IFERROR(INDEX('03.Muestra'!$H$8:$H$17,SMALL(IF("Documento no web"='03.Muestra'!$D$8:$D$17,ROW('03.Muestra'!$H$8:$H$17)-MIN(ROW('03.Muestra'!$D$8:$D$17))+1,""),ROW()-2)),"")</f>
        <v/>
      </c>
      <c r="DV28" s="234" t="e">
        <f aca="false">resultados!#ref!</f>
        <v>#NAME?</v>
      </c>
      <c r="DW28" s="234" t="e">
        <f aca="false">resultados!#ref!</f>
        <v>#NAME?</v>
      </c>
      <c r="DX28" s="234" t="e">
        <f aca="false">resultados!#ref!</f>
        <v>#NAME?</v>
      </c>
      <c r="DY28" s="234" t="e">
        <f aca="false">resultados!#ref!</f>
        <v>#NAME?</v>
      </c>
      <c r="DZ28" s="234" t="e">
        <f aca="false">resultados!#ref!</f>
        <v>#NAME?</v>
      </c>
      <c r="EA28" s="234" t="e">
        <f aca="false">resultados!#ref!</f>
        <v>#NAME?</v>
      </c>
      <c r="EB28" s="234" t="e">
        <f aca="false">resultados!#ref!</f>
        <v>#NAME?</v>
      </c>
      <c r="EC28" s="234" t="e">
        <f aca="false">resultados!#ref!</f>
        <v>#NAME?</v>
      </c>
      <c r="ED28" s="234" t="e">
        <f aca="false">resultados!#ref!</f>
        <v>#NAME?</v>
      </c>
      <c r="EE28" s="234" t="e">
        <f aca="false">resultados!#ref!</f>
        <v>#NAME?</v>
      </c>
      <c r="EF28" s="234" t="e">
        <f aca="false">resultados!#ref!</f>
        <v>#NAME?</v>
      </c>
      <c r="EG28" s="234" t="e">
        <f aca="false">resultados!#ref!</f>
        <v>#NAME?</v>
      </c>
      <c r="EH28" s="234" t="e">
        <f aca="false">resultados!#ref!</f>
        <v>#NAME?</v>
      </c>
      <c r="EI28" s="234" t="e">
        <f aca="false">resultados!#ref!</f>
        <v>#NAME?</v>
      </c>
      <c r="EJ28" s="234" t="e">
        <f aca="false">resultados!#ref!</f>
        <v>#NAME?</v>
      </c>
      <c r="EK28" s="234" t="e">
        <f aca="false">resultados!#ref!</f>
        <v>#NAME?</v>
      </c>
      <c r="EL28" s="234" t="e">
        <f aca="false">resultados!#ref!</f>
        <v>#NAME?</v>
      </c>
      <c r="EM28" s="234" t="e">
        <f aca="false">resultados!#ref!</f>
        <v>#NAME?</v>
      </c>
      <c r="EN28" s="234" t="e">
        <f aca="false">resultados!#ref!</f>
        <v>#NAME?</v>
      </c>
      <c r="EO28" s="234" t="e">
        <f aca="false">resultados!#ref!</f>
        <v>#NAME?</v>
      </c>
      <c r="EP28" s="234" t="e">
        <f aca="false">resultados!#ref!</f>
        <v>#NAME?</v>
      </c>
      <c r="EQ28" s="234" t="e">
        <f aca="false">resultados!#ref!</f>
        <v>#NAME?</v>
      </c>
      <c r="ER28" s="234" t="e">
        <f aca="false">resultados!#ref!</f>
        <v>#NAME?</v>
      </c>
      <c r="ES28" s="234" t="e">
        <f aca="false">resultados!#ref!</f>
        <v>#NAME?</v>
      </c>
      <c r="ET28" s="234" t="e">
        <f aca="false">resultados!#ref!</f>
        <v>#NAME?</v>
      </c>
      <c r="EU28" s="234" t="e">
        <f aca="false">resultados!#ref!</f>
        <v>#NAME?</v>
      </c>
      <c r="EV28" s="234" t="e">
        <f aca="false">resultados!#ref!</f>
        <v>#NAME?</v>
      </c>
      <c r="EW28" s="234" t="e">
        <f aca="false">resultados!#ref!</f>
        <v>#NAME?</v>
      </c>
      <c r="EX28" s="234" t="e">
        <f aca="false">resultados!#ref!</f>
        <v>#NAME?</v>
      </c>
      <c r="EY28" s="234" t="e">
        <f aca="false">resultados!#ref!</f>
        <v>#NAME?</v>
      </c>
      <c r="EZ28" s="234" t="e">
        <f aca="false">resultados!#ref!</f>
        <v>#NAME?</v>
      </c>
      <c r="FA28" s="234" t="e">
        <f aca="false">resultados!#ref!</f>
        <v>#NAME?</v>
      </c>
      <c r="FB28" s="234" t="e">
        <f aca="false">resultados!#ref!</f>
        <v>#NAME?</v>
      </c>
      <c r="FC28" s="234" t="e">
        <f aca="false">resultados!#ref!</f>
        <v>#NAME?</v>
      </c>
      <c r="FD28" s="234" t="e">
        <f aca="false">resultados!#ref!</f>
        <v>#NAME?</v>
      </c>
      <c r="FE28" s="234" t="e">
        <f aca="false">resultados!#ref!</f>
        <v>#NAME?</v>
      </c>
      <c r="FF28" s="234" t="e">
        <f aca="false">resultados!#ref!</f>
        <v>#NAME?</v>
      </c>
      <c r="FG28" s="234" t="e">
        <f aca="false">resultados!#ref!</f>
        <v>#NAME?</v>
      </c>
      <c r="FH28" s="234" t="e">
        <f aca="false">resultados!#ref!</f>
        <v>#NAME?</v>
      </c>
      <c r="FI28" s="234" t="e">
        <f aca="false">resultados!#ref!</f>
        <v>#NAME?</v>
      </c>
      <c r="FJ28" s="234" t="e">
        <f aca="false">resultados!#ref!</f>
        <v>#NAME?</v>
      </c>
      <c r="FK28" s="234" t="e">
        <f aca="false">resultados!#ref!</f>
        <v>#NAME?</v>
      </c>
      <c r="FL28" s="234" t="e">
        <f aca="false">resultados!#ref!</f>
        <v>#NAME?</v>
      </c>
      <c r="FM28" s="234" t="e">
        <f aca="false">resultados!#ref!</f>
        <v>#NAME?</v>
      </c>
      <c r="FN28" s="234" t="e">
        <f aca="false">resultados!#ref!</f>
        <v>#NAME?</v>
      </c>
    </row>
    <row r="29" customFormat="false" ht="12.75" hidden="false" customHeight="true" outlineLevel="0" collapsed="false">
      <c r="C29" s="231" t="s">
        <v>33</v>
      </c>
      <c r="D29" s="235" t="str">
        <f aca="false">'01.Definición de ámbito'!C31</f>
        <v>Autoevaluación con recursos externos</v>
      </c>
      <c r="K29" s="120" t="s">
        <v>512</v>
      </c>
      <c r="L29" s="244" t="str">
        <f aca="false">RESULTADOS!F14</f>
        <v/>
      </c>
      <c r="T29" s="238" t="e">
        <f aca="false">resultados!#ref!</f>
        <v>#NAME?</v>
      </c>
      <c r="U29" s="238" t="e">
        <f aca="false">resultados!#ref!</f>
        <v>#NAME?</v>
      </c>
      <c r="V29" s="238" t="e">
        <f aca="false">IF(T29&lt;&gt;"","Página web","")</f>
        <v>#NAME?</v>
      </c>
      <c r="W29" s="238" t="str">
        <v/>
      </c>
      <c r="X29" s="238" t="e">
        <f aca="false">resultados!#ref!</f>
        <v>#NAME?</v>
      </c>
      <c r="Y29" s="238" t="str">
        <v/>
      </c>
      <c r="Z29" s="239" t="str">
        <v/>
      </c>
      <c r="AA29" s="234" t="e">
        <f aca="false">resultados!#ref!</f>
        <v>#NAME?</v>
      </c>
      <c r="AB29" s="234" t="e">
        <f aca="false">resultados!#ref!</f>
        <v>#NAME?</v>
      </c>
      <c r="AC29" s="234" t="e">
        <f aca="false">resultados!#ref!</f>
        <v>#NAME?</v>
      </c>
      <c r="AD29" s="234" t="e">
        <f aca="false">resultados!#ref!</f>
        <v>#NAME?</v>
      </c>
      <c r="AE29" s="234" t="e">
        <f aca="false">resultados!#ref!</f>
        <v>#NAME?</v>
      </c>
      <c r="AF29" s="234" t="e">
        <f aca="false">resultados!#ref!</f>
        <v>#NAME?</v>
      </c>
      <c r="AG29" s="234" t="e">
        <f aca="false">resultados!#ref!</f>
        <v>#NAME?</v>
      </c>
      <c r="AH29" s="234" t="e">
        <f aca="false">resultados!#ref!</f>
        <v>#NAME?</v>
      </c>
      <c r="AI29" s="234" t="e">
        <f aca="false">resultados!#ref!</f>
        <v>#NAME?</v>
      </c>
      <c r="AJ29" s="234" t="e">
        <f aca="false">resultados!#ref!</f>
        <v>#NAME?</v>
      </c>
      <c r="AK29" s="234" t="e">
        <f aca="false">resultados!#ref!</f>
        <v>#NAME?</v>
      </c>
      <c r="AL29" s="234" t="e">
        <f aca="false">resultados!#ref!</f>
        <v>#NAME?</v>
      </c>
      <c r="AM29" s="234" t="e">
        <f aca="false">resultados!#ref!</f>
        <v>#NAME?</v>
      </c>
      <c r="AN29" s="234" t="e">
        <f aca="false">resultados!#ref!</f>
        <v>#NAME?</v>
      </c>
      <c r="AO29" s="234" t="e">
        <f aca="false">resultados!#ref!</f>
        <v>#NAME?</v>
      </c>
      <c r="AP29" s="234" t="e">
        <f aca="false">resultados!#ref!</f>
        <v>#NAME?</v>
      </c>
      <c r="AQ29" s="234" t="e">
        <f aca="false">resultados!#ref!</f>
        <v>#NAME?</v>
      </c>
      <c r="AR29" s="234" t="e">
        <f aca="false">resultados!#ref!</f>
        <v>#NAME?</v>
      </c>
      <c r="AS29" s="234" t="e">
        <f aca="false">resultados!#ref!</f>
        <v>#NAME?</v>
      </c>
      <c r="AT29" s="234" t="e">
        <f aca="false">resultados!#ref!</f>
        <v>#NAME?</v>
      </c>
      <c r="AU29" s="234" t="e">
        <f aca="false">resultados!#ref!</f>
        <v>#NAME?</v>
      </c>
      <c r="AV29" s="234" t="e">
        <f aca="false">resultados!#ref!</f>
        <v>#NAME?</v>
      </c>
      <c r="AW29" s="234" t="e">
        <f aca="false">resultados!#ref!</f>
        <v>#NAME?</v>
      </c>
      <c r="AX29" s="234" t="e">
        <f aca="false">resultados!#ref!</f>
        <v>#NAME?</v>
      </c>
      <c r="AY29" s="234" t="e">
        <f aca="false">resultados!#ref!</f>
        <v>#NAME?</v>
      </c>
      <c r="AZ29" s="234" t="e">
        <f aca="false">resultados!#ref!</f>
        <v>#NAME?</v>
      </c>
      <c r="BA29" s="234" t="e">
        <f aca="false">resultados!#ref!</f>
        <v>#NAME?</v>
      </c>
      <c r="BB29" s="234" t="e">
        <f aca="false">resultados!#ref!</f>
        <v>#NAME?</v>
      </c>
      <c r="BC29" s="234" t="e">
        <f aca="false">resultados!#ref!</f>
        <v>#NAME?</v>
      </c>
      <c r="BD29" s="234" t="e">
        <f aca="false">resultados!#ref!</f>
        <v>#NAME?</v>
      </c>
      <c r="BE29" s="234" t="e">
        <f aca="false">resultados!#ref!</f>
        <v>#NAME?</v>
      </c>
      <c r="BF29" s="234" t="e">
        <f aca="false">resultados!#ref!</f>
        <v>#NAME?</v>
      </c>
      <c r="BG29" s="234" t="e">
        <f aca="false">resultados!#ref!</f>
        <v>#NAME?</v>
      </c>
      <c r="BH29" s="234" t="e">
        <f aca="false">resultados!#ref!</f>
        <v>#NAME?</v>
      </c>
      <c r="BI29" s="234" t="e">
        <f aca="false">resultados!#ref!</f>
        <v>#NAME?</v>
      </c>
      <c r="BJ29" s="234" t="e">
        <f aca="false">resultados!#ref!</f>
        <v>#NAME?</v>
      </c>
      <c r="BK29" s="234" t="e">
        <f aca="false">resultados!#ref!</f>
        <v>#NAME?</v>
      </c>
      <c r="BL29" s="234" t="e">
        <f aca="false">resultados!#ref!</f>
        <v>#NAME?</v>
      </c>
      <c r="BM29" s="234" t="e">
        <f aca="false">resultados!#ref!</f>
        <v>#NAME?</v>
      </c>
      <c r="BN29" s="234" t="e">
        <f aca="false">resultados!#ref!</f>
        <v>#NAME?</v>
      </c>
      <c r="BO29" s="234" t="e">
        <f aca="false">resultados!#ref!</f>
        <v>#NAME?</v>
      </c>
      <c r="BP29" s="234" t="e">
        <f aca="false">resultados!#ref!</f>
        <v>#NAME?</v>
      </c>
      <c r="BQ29" s="234" t="e">
        <f aca="false">resultados!#ref!</f>
        <v>#NAME?</v>
      </c>
      <c r="BR29" s="234" t="e">
        <f aca="false">resultados!#ref!</f>
        <v>#NAME?</v>
      </c>
      <c r="BS29" s="234" t="e">
        <f aca="false">resultados!#ref!</f>
        <v>#NAME?</v>
      </c>
      <c r="BT29" s="234" t="e">
        <f aca="false">resultados!#ref!</f>
        <v>#NAME?</v>
      </c>
      <c r="BU29" s="234" t="e">
        <f aca="false">resultados!#ref!</f>
        <v>#NAME?</v>
      </c>
      <c r="BV29" s="234" t="e">
        <f aca="false">resultados!#ref!</f>
        <v>#NAME?</v>
      </c>
      <c r="BW29" s="234" t="e">
        <f aca="false">resultados!#ref!</f>
        <v>#NAME?</v>
      </c>
      <c r="BX29" s="234" t="e">
        <f aca="false">resultados!#ref!</f>
        <v>#NAME?</v>
      </c>
      <c r="BY29" s="234" t="e">
        <f aca="false">resultados!#ref!</f>
        <v>#NAME?</v>
      </c>
      <c r="BZ29" s="234" t="e">
        <f aca="false">resultados!#ref!</f>
        <v>#NAME?</v>
      </c>
      <c r="CA29" s="234" t="e">
        <f aca="false">resultados!#ref!</f>
        <v>#NAME?</v>
      </c>
      <c r="CB29" s="234" t="e">
        <f aca="false">resultados!#ref!</f>
        <v>#NAME?</v>
      </c>
      <c r="CC29" s="234" t="e">
        <f aca="false">resultados!#ref!</f>
        <v>#NAME?</v>
      </c>
      <c r="CD29" s="234" t="e">
        <f aca="false">resultados!#ref!</f>
        <v>#NAME?</v>
      </c>
      <c r="CE29" s="234" t="e">
        <f aca="false">resultados!#ref!</f>
        <v>#NAME?</v>
      </c>
      <c r="CF29" s="234" t="e">
        <f aca="false">resultados!#ref!</f>
        <v>#NAME?</v>
      </c>
      <c r="CG29" s="234" t="e">
        <f aca="false">resultados!#ref!</f>
        <v>#NAME?</v>
      </c>
      <c r="CH29" s="234" t="e">
        <f aca="false">resultados!#ref!</f>
        <v>#NAME?</v>
      </c>
      <c r="CI29" s="234" t="e">
        <f aca="false">resultados!#ref!</f>
        <v>#NAME?</v>
      </c>
      <c r="CJ29" s="234" t="e">
        <f aca="false">resultados!#ref!</f>
        <v>#NAME?</v>
      </c>
      <c r="CK29" s="234" t="e">
        <f aca="false">resultados!#ref!</f>
        <v>#NAME?</v>
      </c>
      <c r="CL29" s="234" t="e">
        <f aca="false">resultados!#ref!</f>
        <v>#NAME?</v>
      </c>
      <c r="CM29" s="234" t="e">
        <f aca="false">resultados!#ref!</f>
        <v>#NAME?</v>
      </c>
      <c r="CN29" s="234" t="e">
        <f aca="false">resultados!#ref!</f>
        <v>#NAME?</v>
      </c>
      <c r="CO29" s="234" t="e">
        <f aca="false">resultados!#ref!</f>
        <v>#NAME?</v>
      </c>
      <c r="CP29" s="234" t="e">
        <f aca="false">resultados!#ref!</f>
        <v>#NAME?</v>
      </c>
      <c r="CQ29" s="234" t="e">
        <f aca="false">resultados!#ref!</f>
        <v>#NAME?</v>
      </c>
      <c r="CR29" s="234" t="e">
        <f aca="false">resultados!#ref!</f>
        <v>#NAME?</v>
      </c>
      <c r="CS29" s="234" t="e">
        <f aca="false">resultados!#ref!</f>
        <v>#NAME?</v>
      </c>
      <c r="CT29" s="234" t="e">
        <f aca="false">resultados!#ref!</f>
        <v>#NAME?</v>
      </c>
      <c r="CU29" s="234" t="e">
        <f aca="false">resultados!#ref!</f>
        <v>#NAME?</v>
      </c>
      <c r="CV29" s="234" t="e">
        <f aca="false">resultados!#ref!</f>
        <v>#NAME?</v>
      </c>
      <c r="CW29" s="234" t="e">
        <f aca="false">resultados!#ref!</f>
        <v>#NAME?</v>
      </c>
      <c r="CX29" s="234" t="e">
        <f aca="false">resultados!#ref!</f>
        <v>#NAME?</v>
      </c>
      <c r="CY29" s="234" t="e">
        <f aca="false">resultados!#ref!</f>
        <v>#NAME?</v>
      </c>
      <c r="CZ29" s="234" t="e">
        <f aca="false">resultados!#ref!</f>
        <v>#NAME?</v>
      </c>
      <c r="DA29" s="234" t="e">
        <f aca="false">resultados!#ref!</f>
        <v>#NAME?</v>
      </c>
      <c r="DB29" s="234" t="e">
        <f aca="false">resultados!#ref!</f>
        <v>#NAME?</v>
      </c>
      <c r="DC29" s="234" t="e">
        <f aca="false">resultados!#ref!</f>
        <v>#NAME?</v>
      </c>
      <c r="DD29" s="234" t="e">
        <f aca="false">resultados!#ref!</f>
        <v>#NAME?</v>
      </c>
      <c r="DE29" s="234" t="e">
        <f aca="false">resultados!#ref!</f>
        <v>#NAME?</v>
      </c>
      <c r="DF29" s="234" t="e">
        <f aca="false">resultados!#ref!</f>
        <v>#NAME?</v>
      </c>
      <c r="DG29" s="234" t="e">
        <f aca="false">resultados!#ref!</f>
        <v>#NAME?</v>
      </c>
      <c r="DH29" s="234" t="e">
        <f aca="false">resultados!#ref!</f>
        <v>#NAME?</v>
      </c>
      <c r="DI29" s="234" t="e">
        <f aca="false">resultados!#ref!</f>
        <v>#NAME?</v>
      </c>
      <c r="DJ29" s="234" t="e">
        <f aca="false">resultados!#ref!</f>
        <v>#NAME?</v>
      </c>
      <c r="DK29" s="234" t="e">
        <f aca="false">resultados!#ref!</f>
        <v>#NAME?</v>
      </c>
      <c r="DL29" s="234" t="e">
        <f aca="false">resultados!#ref!</f>
        <v>#NAME?</v>
      </c>
      <c r="DM29" s="234" t="e">
        <f aca="false">resultados!#ref!</f>
        <v>#NAME?</v>
      </c>
      <c r="DN29" s="234" t="e">
        <f aca="false">resultados!#ref!</f>
        <v>#NAME?</v>
      </c>
      <c r="DO29" s="238" t="e">
        <f aca="false">resultados!#ref!</f>
        <v>#NAME?</v>
      </c>
      <c r="DP29" s="238" t="e">
        <f aca="false">resultados!#ref!</f>
        <v>#NAME?</v>
      </c>
      <c r="DQ29" s="238" t="e">
        <f aca="false">IF(DO29&lt;&gt;"","Documento no web","")</f>
        <v>#NAME?</v>
      </c>
      <c r="DR29" s="238" t="str">
        <f aca="false" t="array" ref="DR29:DR29">IFERROR(INDEX('03.Muestra'!$E$8:$E$17,SMALL(IF("Documento no web"='03.Muestra'!$D$8:$D$17,ROW('03.Muestra'!$E$8:$E$17)-MIN(ROW('03.Muestra'!$D$8:$D$17))+1,""),ROW()-2)),"")</f>
        <v/>
      </c>
      <c r="DS29" s="238" t="e">
        <f aca="false">resultados!#ref!</f>
        <v>#NAME?</v>
      </c>
      <c r="DT29" s="238" t="str">
        <f aca="false" t="array" ref="DT29:DT29">IFERROR(INDEX('03.Muestra'!$G$8:$G$17,SMALL(IF("Documento no web"='03.Muestra'!$D$8:$D$17,ROW('03.Muestra'!$G$8:$G$17)-MIN(ROW('03.Muestra'!$D$8:$D$17))+1,""),ROW()-2)),"")</f>
        <v/>
      </c>
      <c r="DU29" s="239" t="str">
        <f aca="false" t="array" ref="DU29:DU29">IFERROR(INDEX('03.Muestra'!$H$8:$H$17,SMALL(IF("Documento no web"='03.Muestra'!$D$8:$D$17,ROW('03.Muestra'!$H$8:$H$17)-MIN(ROW('03.Muestra'!$D$8:$D$17))+1,""),ROW()-2)),"")</f>
        <v/>
      </c>
      <c r="DV29" s="234" t="e">
        <f aca="false">resultados!#ref!</f>
        <v>#NAME?</v>
      </c>
      <c r="DW29" s="234" t="e">
        <f aca="false">resultados!#ref!</f>
        <v>#NAME?</v>
      </c>
      <c r="DX29" s="234" t="e">
        <f aca="false">resultados!#ref!</f>
        <v>#NAME?</v>
      </c>
      <c r="DY29" s="234" t="e">
        <f aca="false">resultados!#ref!</f>
        <v>#NAME?</v>
      </c>
      <c r="DZ29" s="234" t="e">
        <f aca="false">resultados!#ref!</f>
        <v>#NAME?</v>
      </c>
      <c r="EA29" s="234" t="e">
        <f aca="false">resultados!#ref!</f>
        <v>#NAME?</v>
      </c>
      <c r="EB29" s="234" t="e">
        <f aca="false">resultados!#ref!</f>
        <v>#NAME?</v>
      </c>
      <c r="EC29" s="234" t="e">
        <f aca="false">resultados!#ref!</f>
        <v>#NAME?</v>
      </c>
      <c r="ED29" s="234" t="e">
        <f aca="false">resultados!#ref!</f>
        <v>#NAME?</v>
      </c>
      <c r="EE29" s="234" t="e">
        <f aca="false">resultados!#ref!</f>
        <v>#NAME?</v>
      </c>
      <c r="EF29" s="234" t="e">
        <f aca="false">resultados!#ref!</f>
        <v>#NAME?</v>
      </c>
      <c r="EG29" s="234" t="e">
        <f aca="false">resultados!#ref!</f>
        <v>#NAME?</v>
      </c>
      <c r="EH29" s="234" t="e">
        <f aca="false">resultados!#ref!</f>
        <v>#NAME?</v>
      </c>
      <c r="EI29" s="234" t="e">
        <f aca="false">resultados!#ref!</f>
        <v>#NAME?</v>
      </c>
      <c r="EJ29" s="234" t="e">
        <f aca="false">resultados!#ref!</f>
        <v>#NAME?</v>
      </c>
      <c r="EK29" s="234" t="e">
        <f aca="false">resultados!#ref!</f>
        <v>#NAME?</v>
      </c>
      <c r="EL29" s="234" t="e">
        <f aca="false">resultados!#ref!</f>
        <v>#NAME?</v>
      </c>
      <c r="EM29" s="234" t="e">
        <f aca="false">resultados!#ref!</f>
        <v>#NAME?</v>
      </c>
      <c r="EN29" s="234" t="e">
        <f aca="false">resultados!#ref!</f>
        <v>#NAME?</v>
      </c>
      <c r="EO29" s="234" t="e">
        <f aca="false">resultados!#ref!</f>
        <v>#NAME?</v>
      </c>
      <c r="EP29" s="234" t="e">
        <f aca="false">resultados!#ref!</f>
        <v>#NAME?</v>
      </c>
      <c r="EQ29" s="234" t="e">
        <f aca="false">resultados!#ref!</f>
        <v>#NAME?</v>
      </c>
      <c r="ER29" s="234" t="e">
        <f aca="false">resultados!#ref!</f>
        <v>#NAME?</v>
      </c>
      <c r="ES29" s="234" t="e">
        <f aca="false">resultados!#ref!</f>
        <v>#NAME?</v>
      </c>
      <c r="ET29" s="234" t="e">
        <f aca="false">resultados!#ref!</f>
        <v>#NAME?</v>
      </c>
      <c r="EU29" s="234" t="e">
        <f aca="false">resultados!#ref!</f>
        <v>#NAME?</v>
      </c>
      <c r="EV29" s="234" t="e">
        <f aca="false">resultados!#ref!</f>
        <v>#NAME?</v>
      </c>
      <c r="EW29" s="234" t="e">
        <f aca="false">resultados!#ref!</f>
        <v>#NAME?</v>
      </c>
      <c r="EX29" s="234" t="e">
        <f aca="false">resultados!#ref!</f>
        <v>#NAME?</v>
      </c>
      <c r="EY29" s="234" t="e">
        <f aca="false">resultados!#ref!</f>
        <v>#NAME?</v>
      </c>
      <c r="EZ29" s="234" t="e">
        <f aca="false">resultados!#ref!</f>
        <v>#NAME?</v>
      </c>
      <c r="FA29" s="234" t="e">
        <f aca="false">resultados!#ref!</f>
        <v>#NAME?</v>
      </c>
      <c r="FB29" s="234" t="e">
        <f aca="false">resultados!#ref!</f>
        <v>#NAME?</v>
      </c>
      <c r="FC29" s="234" t="e">
        <f aca="false">resultados!#ref!</f>
        <v>#NAME?</v>
      </c>
      <c r="FD29" s="234" t="e">
        <f aca="false">resultados!#ref!</f>
        <v>#NAME?</v>
      </c>
      <c r="FE29" s="234" t="e">
        <f aca="false">resultados!#ref!</f>
        <v>#NAME?</v>
      </c>
      <c r="FF29" s="234" t="e">
        <f aca="false">resultados!#ref!</f>
        <v>#NAME?</v>
      </c>
      <c r="FG29" s="234" t="e">
        <f aca="false">resultados!#ref!</f>
        <v>#NAME?</v>
      </c>
      <c r="FH29" s="234" t="e">
        <f aca="false">resultados!#ref!</f>
        <v>#NAME?</v>
      </c>
      <c r="FI29" s="234" t="e">
        <f aca="false">resultados!#ref!</f>
        <v>#NAME?</v>
      </c>
      <c r="FJ29" s="234" t="e">
        <f aca="false">resultados!#ref!</f>
        <v>#NAME?</v>
      </c>
      <c r="FK29" s="234" t="e">
        <f aca="false">resultados!#ref!</f>
        <v>#NAME?</v>
      </c>
      <c r="FL29" s="234" t="e">
        <f aca="false">resultados!#ref!</f>
        <v>#NAME?</v>
      </c>
      <c r="FM29" s="234" t="e">
        <f aca="false">resultados!#ref!</f>
        <v>#NAME?</v>
      </c>
      <c r="FN29" s="234" t="e">
        <f aca="false">resultados!#ref!</f>
        <v>#NAME?</v>
      </c>
    </row>
    <row r="30" customFormat="false" ht="12.75" hidden="false" customHeight="true" outlineLevel="0" collapsed="false">
      <c r="C30" s="120" t="s">
        <v>35</v>
      </c>
      <c r="D30" s="235" t="str">
        <f aca="false">'01.Definición de ámbito'!C33</f>
        <v>No facilitado</v>
      </c>
      <c r="T30" s="238" t="e">
        <f aca="false">resultados!#ref!</f>
        <v>#NAME?</v>
      </c>
      <c r="U30" s="238" t="e">
        <f aca="false">resultados!#ref!</f>
        <v>#NAME?</v>
      </c>
      <c r="V30" s="238" t="e">
        <f aca="false">IF(T30&lt;&gt;"","Página web","")</f>
        <v>#NAME?</v>
      </c>
      <c r="W30" s="238" t="str">
        <v/>
      </c>
      <c r="X30" s="238" t="e">
        <f aca="false">resultados!#ref!</f>
        <v>#NAME?</v>
      </c>
      <c r="Y30" s="238" t="str">
        <v/>
      </c>
      <c r="Z30" s="239" t="str">
        <v/>
      </c>
      <c r="AA30" s="234" t="e">
        <f aca="false">resultados!#ref!</f>
        <v>#NAME?</v>
      </c>
      <c r="AB30" s="234" t="e">
        <f aca="false">resultados!#ref!</f>
        <v>#NAME?</v>
      </c>
      <c r="AC30" s="234" t="e">
        <f aca="false">resultados!#ref!</f>
        <v>#NAME?</v>
      </c>
      <c r="AD30" s="234" t="e">
        <f aca="false">resultados!#ref!</f>
        <v>#NAME?</v>
      </c>
      <c r="AE30" s="234" t="e">
        <f aca="false">resultados!#ref!</f>
        <v>#NAME?</v>
      </c>
      <c r="AF30" s="234" t="e">
        <f aca="false">resultados!#ref!</f>
        <v>#NAME?</v>
      </c>
      <c r="AG30" s="234" t="e">
        <f aca="false">resultados!#ref!</f>
        <v>#NAME?</v>
      </c>
      <c r="AH30" s="234" t="e">
        <f aca="false">resultados!#ref!</f>
        <v>#NAME?</v>
      </c>
      <c r="AI30" s="234" t="e">
        <f aca="false">resultados!#ref!</f>
        <v>#NAME?</v>
      </c>
      <c r="AJ30" s="234" t="e">
        <f aca="false">resultados!#ref!</f>
        <v>#NAME?</v>
      </c>
      <c r="AK30" s="234" t="e">
        <f aca="false">resultados!#ref!</f>
        <v>#NAME?</v>
      </c>
      <c r="AL30" s="234" t="e">
        <f aca="false">resultados!#ref!</f>
        <v>#NAME?</v>
      </c>
      <c r="AM30" s="234" t="e">
        <f aca="false">resultados!#ref!</f>
        <v>#NAME?</v>
      </c>
      <c r="AN30" s="234" t="e">
        <f aca="false">resultados!#ref!</f>
        <v>#NAME?</v>
      </c>
      <c r="AO30" s="234" t="e">
        <f aca="false">resultados!#ref!</f>
        <v>#NAME?</v>
      </c>
      <c r="AP30" s="234" t="e">
        <f aca="false">resultados!#ref!</f>
        <v>#NAME?</v>
      </c>
      <c r="AQ30" s="234" t="e">
        <f aca="false">resultados!#ref!</f>
        <v>#NAME?</v>
      </c>
      <c r="AR30" s="234" t="e">
        <f aca="false">resultados!#ref!</f>
        <v>#NAME?</v>
      </c>
      <c r="AS30" s="234" t="e">
        <f aca="false">resultados!#ref!</f>
        <v>#NAME?</v>
      </c>
      <c r="AT30" s="234" t="e">
        <f aca="false">resultados!#ref!</f>
        <v>#NAME?</v>
      </c>
      <c r="AU30" s="234" t="e">
        <f aca="false">resultados!#ref!</f>
        <v>#NAME?</v>
      </c>
      <c r="AV30" s="234" t="e">
        <f aca="false">resultados!#ref!</f>
        <v>#NAME?</v>
      </c>
      <c r="AW30" s="234" t="e">
        <f aca="false">resultados!#ref!</f>
        <v>#NAME?</v>
      </c>
      <c r="AX30" s="234" t="e">
        <f aca="false">resultados!#ref!</f>
        <v>#NAME?</v>
      </c>
      <c r="AY30" s="234" t="e">
        <f aca="false">resultados!#ref!</f>
        <v>#NAME?</v>
      </c>
      <c r="AZ30" s="234" t="e">
        <f aca="false">resultados!#ref!</f>
        <v>#NAME?</v>
      </c>
      <c r="BA30" s="234" t="e">
        <f aca="false">resultados!#ref!</f>
        <v>#NAME?</v>
      </c>
      <c r="BB30" s="234" t="e">
        <f aca="false">resultados!#ref!</f>
        <v>#NAME?</v>
      </c>
      <c r="BC30" s="234" t="e">
        <f aca="false">resultados!#ref!</f>
        <v>#NAME?</v>
      </c>
      <c r="BD30" s="234" t="e">
        <f aca="false">resultados!#ref!</f>
        <v>#NAME?</v>
      </c>
      <c r="BE30" s="234" t="e">
        <f aca="false">resultados!#ref!</f>
        <v>#NAME?</v>
      </c>
      <c r="BF30" s="234" t="e">
        <f aca="false">resultados!#ref!</f>
        <v>#NAME?</v>
      </c>
      <c r="BG30" s="234" t="e">
        <f aca="false">resultados!#ref!</f>
        <v>#NAME?</v>
      </c>
      <c r="BH30" s="234" t="e">
        <f aca="false">resultados!#ref!</f>
        <v>#NAME?</v>
      </c>
      <c r="BI30" s="234" t="e">
        <f aca="false">resultados!#ref!</f>
        <v>#NAME?</v>
      </c>
      <c r="BJ30" s="234" t="e">
        <f aca="false">resultados!#ref!</f>
        <v>#NAME?</v>
      </c>
      <c r="BK30" s="234" t="e">
        <f aca="false">resultados!#ref!</f>
        <v>#NAME?</v>
      </c>
      <c r="BL30" s="234" t="e">
        <f aca="false">resultados!#ref!</f>
        <v>#NAME?</v>
      </c>
      <c r="BM30" s="234" t="e">
        <f aca="false">resultados!#ref!</f>
        <v>#NAME?</v>
      </c>
      <c r="BN30" s="234" t="e">
        <f aca="false">resultados!#ref!</f>
        <v>#NAME?</v>
      </c>
      <c r="BO30" s="234" t="e">
        <f aca="false">resultados!#ref!</f>
        <v>#NAME?</v>
      </c>
      <c r="BP30" s="234" t="e">
        <f aca="false">resultados!#ref!</f>
        <v>#NAME?</v>
      </c>
      <c r="BQ30" s="234" t="e">
        <f aca="false">resultados!#ref!</f>
        <v>#NAME?</v>
      </c>
      <c r="BR30" s="234" t="e">
        <f aca="false">resultados!#ref!</f>
        <v>#NAME?</v>
      </c>
      <c r="BS30" s="234" t="e">
        <f aca="false">resultados!#ref!</f>
        <v>#NAME?</v>
      </c>
      <c r="BT30" s="234" t="e">
        <f aca="false">resultados!#ref!</f>
        <v>#NAME?</v>
      </c>
      <c r="BU30" s="234" t="e">
        <f aca="false">resultados!#ref!</f>
        <v>#NAME?</v>
      </c>
      <c r="BV30" s="234" t="e">
        <f aca="false">resultados!#ref!</f>
        <v>#NAME?</v>
      </c>
      <c r="BW30" s="234" t="e">
        <f aca="false">resultados!#ref!</f>
        <v>#NAME?</v>
      </c>
      <c r="BX30" s="234" t="e">
        <f aca="false">resultados!#ref!</f>
        <v>#NAME?</v>
      </c>
      <c r="BY30" s="234" t="e">
        <f aca="false">resultados!#ref!</f>
        <v>#NAME?</v>
      </c>
      <c r="BZ30" s="234" t="e">
        <f aca="false">resultados!#ref!</f>
        <v>#NAME?</v>
      </c>
      <c r="CA30" s="234" t="e">
        <f aca="false">resultados!#ref!</f>
        <v>#NAME?</v>
      </c>
      <c r="CB30" s="234" t="e">
        <f aca="false">resultados!#ref!</f>
        <v>#NAME?</v>
      </c>
      <c r="CC30" s="234" t="e">
        <f aca="false">resultados!#ref!</f>
        <v>#NAME?</v>
      </c>
      <c r="CD30" s="234" t="e">
        <f aca="false">resultados!#ref!</f>
        <v>#NAME?</v>
      </c>
      <c r="CE30" s="234" t="e">
        <f aca="false">resultados!#ref!</f>
        <v>#NAME?</v>
      </c>
      <c r="CF30" s="234" t="e">
        <f aca="false">resultados!#ref!</f>
        <v>#NAME?</v>
      </c>
      <c r="CG30" s="234" t="e">
        <f aca="false">resultados!#ref!</f>
        <v>#NAME?</v>
      </c>
      <c r="CH30" s="234" t="e">
        <f aca="false">resultados!#ref!</f>
        <v>#NAME?</v>
      </c>
      <c r="CI30" s="234" t="e">
        <f aca="false">resultados!#ref!</f>
        <v>#NAME?</v>
      </c>
      <c r="CJ30" s="234" t="e">
        <f aca="false">resultados!#ref!</f>
        <v>#NAME?</v>
      </c>
      <c r="CK30" s="234" t="e">
        <f aca="false">resultados!#ref!</f>
        <v>#NAME?</v>
      </c>
      <c r="CL30" s="234" t="e">
        <f aca="false">resultados!#ref!</f>
        <v>#NAME?</v>
      </c>
      <c r="CM30" s="234" t="e">
        <f aca="false">resultados!#ref!</f>
        <v>#NAME?</v>
      </c>
      <c r="CN30" s="234" t="e">
        <f aca="false">resultados!#ref!</f>
        <v>#NAME?</v>
      </c>
      <c r="CO30" s="234" t="e">
        <f aca="false">resultados!#ref!</f>
        <v>#NAME?</v>
      </c>
      <c r="CP30" s="234" t="e">
        <f aca="false">resultados!#ref!</f>
        <v>#NAME?</v>
      </c>
      <c r="CQ30" s="234" t="e">
        <f aca="false">resultados!#ref!</f>
        <v>#NAME?</v>
      </c>
      <c r="CR30" s="234" t="e">
        <f aca="false">resultados!#ref!</f>
        <v>#NAME?</v>
      </c>
      <c r="CS30" s="234" t="e">
        <f aca="false">resultados!#ref!</f>
        <v>#NAME?</v>
      </c>
      <c r="CT30" s="234" t="e">
        <f aca="false">resultados!#ref!</f>
        <v>#NAME?</v>
      </c>
      <c r="CU30" s="234" t="e">
        <f aca="false">resultados!#ref!</f>
        <v>#NAME?</v>
      </c>
      <c r="CV30" s="234" t="e">
        <f aca="false">resultados!#ref!</f>
        <v>#NAME?</v>
      </c>
      <c r="CW30" s="234" t="e">
        <f aca="false">resultados!#ref!</f>
        <v>#NAME?</v>
      </c>
      <c r="CX30" s="234" t="e">
        <f aca="false">resultados!#ref!</f>
        <v>#NAME?</v>
      </c>
      <c r="CY30" s="234" t="e">
        <f aca="false">resultados!#ref!</f>
        <v>#NAME?</v>
      </c>
      <c r="CZ30" s="234" t="e">
        <f aca="false">resultados!#ref!</f>
        <v>#NAME?</v>
      </c>
      <c r="DA30" s="234" t="e">
        <f aca="false">resultados!#ref!</f>
        <v>#NAME?</v>
      </c>
      <c r="DB30" s="234" t="e">
        <f aca="false">resultados!#ref!</f>
        <v>#NAME?</v>
      </c>
      <c r="DC30" s="234" t="e">
        <f aca="false">resultados!#ref!</f>
        <v>#NAME?</v>
      </c>
      <c r="DD30" s="234" t="e">
        <f aca="false">resultados!#ref!</f>
        <v>#NAME?</v>
      </c>
      <c r="DE30" s="234" t="e">
        <f aca="false">resultados!#ref!</f>
        <v>#NAME?</v>
      </c>
      <c r="DF30" s="234" t="e">
        <f aca="false">resultados!#ref!</f>
        <v>#NAME?</v>
      </c>
      <c r="DG30" s="234" t="e">
        <f aca="false">resultados!#ref!</f>
        <v>#NAME?</v>
      </c>
      <c r="DH30" s="234" t="e">
        <f aca="false">resultados!#ref!</f>
        <v>#NAME?</v>
      </c>
      <c r="DI30" s="234" t="e">
        <f aca="false">resultados!#ref!</f>
        <v>#NAME?</v>
      </c>
      <c r="DJ30" s="234" t="e">
        <f aca="false">resultados!#ref!</f>
        <v>#NAME?</v>
      </c>
      <c r="DK30" s="234" t="e">
        <f aca="false">resultados!#ref!</f>
        <v>#NAME?</v>
      </c>
      <c r="DL30" s="234" t="e">
        <f aca="false">resultados!#ref!</f>
        <v>#NAME?</v>
      </c>
      <c r="DM30" s="234" t="e">
        <f aca="false">resultados!#ref!</f>
        <v>#NAME?</v>
      </c>
      <c r="DN30" s="234" t="e">
        <f aca="false">resultados!#ref!</f>
        <v>#NAME?</v>
      </c>
      <c r="DO30" s="238" t="e">
        <f aca="false">resultados!#ref!</f>
        <v>#NAME?</v>
      </c>
      <c r="DP30" s="238" t="e">
        <f aca="false">resultados!#ref!</f>
        <v>#NAME?</v>
      </c>
      <c r="DQ30" s="238" t="e">
        <f aca="false">IF(DO30&lt;&gt;"","Documento no web","")</f>
        <v>#NAME?</v>
      </c>
      <c r="DR30" s="238" t="str">
        <f aca="false" t="array" ref="DR30:DR30">IFERROR(INDEX('03.Muestra'!$E$8:$E$17,SMALL(IF("Documento no web"='03.Muestra'!$D$8:$D$17,ROW('03.Muestra'!$E$8:$E$17)-MIN(ROW('03.Muestra'!$D$8:$D$17))+1,""),ROW()-2)),"")</f>
        <v/>
      </c>
      <c r="DS30" s="238" t="e">
        <f aca="false">resultados!#ref!</f>
        <v>#NAME?</v>
      </c>
      <c r="DT30" s="238" t="str">
        <f aca="false" t="array" ref="DT30:DT30">IFERROR(INDEX('03.Muestra'!$G$8:$G$17,SMALL(IF("Documento no web"='03.Muestra'!$D$8:$D$17,ROW('03.Muestra'!$G$8:$G$17)-MIN(ROW('03.Muestra'!$D$8:$D$17))+1,""),ROW()-2)),"")</f>
        <v/>
      </c>
      <c r="DU30" s="239" t="str">
        <f aca="false" t="array" ref="DU30:DU30">IFERROR(INDEX('03.Muestra'!$H$8:$H$17,SMALL(IF("Documento no web"='03.Muestra'!$D$8:$D$17,ROW('03.Muestra'!$H$8:$H$17)-MIN(ROW('03.Muestra'!$D$8:$D$17))+1,""),ROW()-2)),"")</f>
        <v/>
      </c>
      <c r="DV30" s="234" t="e">
        <f aca="false">resultados!#ref!</f>
        <v>#NAME?</v>
      </c>
      <c r="DW30" s="234" t="e">
        <f aca="false">resultados!#ref!</f>
        <v>#NAME?</v>
      </c>
      <c r="DX30" s="234" t="e">
        <f aca="false">resultados!#ref!</f>
        <v>#NAME?</v>
      </c>
      <c r="DY30" s="234" t="e">
        <f aca="false">resultados!#ref!</f>
        <v>#NAME?</v>
      </c>
      <c r="DZ30" s="234" t="e">
        <f aca="false">resultados!#ref!</f>
        <v>#NAME?</v>
      </c>
      <c r="EA30" s="234" t="e">
        <f aca="false">resultados!#ref!</f>
        <v>#NAME?</v>
      </c>
      <c r="EB30" s="234" t="e">
        <f aca="false">resultados!#ref!</f>
        <v>#NAME?</v>
      </c>
      <c r="EC30" s="234" t="e">
        <f aca="false">resultados!#ref!</f>
        <v>#NAME?</v>
      </c>
      <c r="ED30" s="234" t="e">
        <f aca="false">resultados!#ref!</f>
        <v>#NAME?</v>
      </c>
      <c r="EE30" s="234" t="e">
        <f aca="false">resultados!#ref!</f>
        <v>#NAME?</v>
      </c>
      <c r="EF30" s="234" t="e">
        <f aca="false">resultados!#ref!</f>
        <v>#NAME?</v>
      </c>
      <c r="EG30" s="234" t="e">
        <f aca="false">resultados!#ref!</f>
        <v>#NAME?</v>
      </c>
      <c r="EH30" s="234" t="e">
        <f aca="false">resultados!#ref!</f>
        <v>#NAME?</v>
      </c>
      <c r="EI30" s="234" t="e">
        <f aca="false">resultados!#ref!</f>
        <v>#NAME?</v>
      </c>
      <c r="EJ30" s="234" t="e">
        <f aca="false">resultados!#ref!</f>
        <v>#NAME?</v>
      </c>
      <c r="EK30" s="234" t="e">
        <f aca="false">resultados!#ref!</f>
        <v>#NAME?</v>
      </c>
      <c r="EL30" s="234" t="e">
        <f aca="false">resultados!#ref!</f>
        <v>#NAME?</v>
      </c>
      <c r="EM30" s="234" t="e">
        <f aca="false">resultados!#ref!</f>
        <v>#NAME?</v>
      </c>
      <c r="EN30" s="234" t="e">
        <f aca="false">resultados!#ref!</f>
        <v>#NAME?</v>
      </c>
      <c r="EO30" s="234" t="e">
        <f aca="false">resultados!#ref!</f>
        <v>#NAME?</v>
      </c>
      <c r="EP30" s="234" t="e">
        <f aca="false">resultados!#ref!</f>
        <v>#NAME?</v>
      </c>
      <c r="EQ30" s="234" t="e">
        <f aca="false">resultados!#ref!</f>
        <v>#NAME?</v>
      </c>
      <c r="ER30" s="234" t="e">
        <f aca="false">resultados!#ref!</f>
        <v>#NAME?</v>
      </c>
      <c r="ES30" s="234" t="e">
        <f aca="false">resultados!#ref!</f>
        <v>#NAME?</v>
      </c>
      <c r="ET30" s="234" t="e">
        <f aca="false">resultados!#ref!</f>
        <v>#NAME?</v>
      </c>
      <c r="EU30" s="234" t="e">
        <f aca="false">resultados!#ref!</f>
        <v>#NAME?</v>
      </c>
      <c r="EV30" s="234" t="e">
        <f aca="false">resultados!#ref!</f>
        <v>#NAME?</v>
      </c>
      <c r="EW30" s="234" t="e">
        <f aca="false">resultados!#ref!</f>
        <v>#NAME?</v>
      </c>
      <c r="EX30" s="234" t="e">
        <f aca="false">resultados!#ref!</f>
        <v>#NAME?</v>
      </c>
      <c r="EY30" s="234" t="e">
        <f aca="false">resultados!#ref!</f>
        <v>#NAME?</v>
      </c>
      <c r="EZ30" s="234" t="e">
        <f aca="false">resultados!#ref!</f>
        <v>#NAME?</v>
      </c>
      <c r="FA30" s="234" t="e">
        <f aca="false">resultados!#ref!</f>
        <v>#NAME?</v>
      </c>
      <c r="FB30" s="234" t="e">
        <f aca="false">resultados!#ref!</f>
        <v>#NAME?</v>
      </c>
      <c r="FC30" s="234" t="e">
        <f aca="false">resultados!#ref!</f>
        <v>#NAME?</v>
      </c>
      <c r="FD30" s="234" t="e">
        <f aca="false">resultados!#ref!</f>
        <v>#NAME?</v>
      </c>
      <c r="FE30" s="234" t="e">
        <f aca="false">resultados!#ref!</f>
        <v>#NAME?</v>
      </c>
      <c r="FF30" s="234" t="e">
        <f aca="false">resultados!#ref!</f>
        <v>#NAME?</v>
      </c>
      <c r="FG30" s="234" t="e">
        <f aca="false">resultados!#ref!</f>
        <v>#NAME?</v>
      </c>
      <c r="FH30" s="234" t="e">
        <f aca="false">resultados!#ref!</f>
        <v>#NAME?</v>
      </c>
      <c r="FI30" s="234" t="e">
        <f aca="false">resultados!#ref!</f>
        <v>#NAME?</v>
      </c>
      <c r="FJ30" s="234" t="e">
        <f aca="false">resultados!#ref!</f>
        <v>#NAME?</v>
      </c>
      <c r="FK30" s="234" t="e">
        <f aca="false">resultados!#ref!</f>
        <v>#NAME?</v>
      </c>
      <c r="FL30" s="234" t="e">
        <f aca="false">resultados!#ref!</f>
        <v>#NAME?</v>
      </c>
      <c r="FM30" s="234" t="e">
        <f aca="false">resultados!#ref!</f>
        <v>#NAME?</v>
      </c>
      <c r="FN30" s="234" t="e">
        <f aca="false">resultados!#ref!</f>
        <v>#NAME?</v>
      </c>
    </row>
    <row r="31" customFormat="false" ht="12.75" hidden="false" customHeight="true" outlineLevel="0" collapsed="false">
      <c r="C31" s="120" t="s">
        <v>37</v>
      </c>
      <c r="D31" s="235" t="str">
        <f aca="false">'01.Definición de ámbito'!C35</f>
        <v>Revisión heurística basada en 5 páginas representativas. No se localiza declaración pública de accesibilidad en las páginas revisadas.</v>
      </c>
      <c r="K31" s="43"/>
      <c r="T31" s="238" t="e">
        <f aca="false">resultados!#ref!</f>
        <v>#NAME?</v>
      </c>
      <c r="U31" s="238" t="e">
        <f aca="false">resultados!#ref!</f>
        <v>#NAME?</v>
      </c>
      <c r="V31" s="238" t="e">
        <f aca="false">IF(T31&lt;&gt;"","Página web","")</f>
        <v>#NAME?</v>
      </c>
      <c r="W31" s="238" t="str">
        <v/>
      </c>
      <c r="X31" s="238" t="e">
        <f aca="false">resultados!#ref!</f>
        <v>#NAME?</v>
      </c>
      <c r="Y31" s="238" t="str">
        <v/>
      </c>
      <c r="Z31" s="239" t="str">
        <v/>
      </c>
      <c r="AA31" s="234" t="e">
        <f aca="false">resultados!#ref!</f>
        <v>#NAME?</v>
      </c>
      <c r="AB31" s="234" t="e">
        <f aca="false">resultados!#ref!</f>
        <v>#NAME?</v>
      </c>
      <c r="AC31" s="234" t="e">
        <f aca="false">resultados!#ref!</f>
        <v>#NAME?</v>
      </c>
      <c r="AD31" s="234" t="e">
        <f aca="false">resultados!#ref!</f>
        <v>#NAME?</v>
      </c>
      <c r="AE31" s="234" t="e">
        <f aca="false">resultados!#ref!</f>
        <v>#NAME?</v>
      </c>
      <c r="AF31" s="234" t="e">
        <f aca="false">resultados!#ref!</f>
        <v>#NAME?</v>
      </c>
      <c r="AG31" s="234" t="e">
        <f aca="false">resultados!#ref!</f>
        <v>#NAME?</v>
      </c>
      <c r="AH31" s="234" t="e">
        <f aca="false">resultados!#ref!</f>
        <v>#NAME?</v>
      </c>
      <c r="AI31" s="234" t="e">
        <f aca="false">resultados!#ref!</f>
        <v>#NAME?</v>
      </c>
      <c r="AJ31" s="234" t="e">
        <f aca="false">resultados!#ref!</f>
        <v>#NAME?</v>
      </c>
      <c r="AK31" s="234" t="e">
        <f aca="false">resultados!#ref!</f>
        <v>#NAME?</v>
      </c>
      <c r="AL31" s="234" t="e">
        <f aca="false">resultados!#ref!</f>
        <v>#NAME?</v>
      </c>
      <c r="AM31" s="234" t="e">
        <f aca="false">resultados!#ref!</f>
        <v>#NAME?</v>
      </c>
      <c r="AN31" s="234" t="e">
        <f aca="false">resultados!#ref!</f>
        <v>#NAME?</v>
      </c>
      <c r="AO31" s="234" t="e">
        <f aca="false">resultados!#ref!</f>
        <v>#NAME?</v>
      </c>
      <c r="AP31" s="234" t="e">
        <f aca="false">resultados!#ref!</f>
        <v>#NAME?</v>
      </c>
      <c r="AQ31" s="234" t="e">
        <f aca="false">resultados!#ref!</f>
        <v>#NAME?</v>
      </c>
      <c r="AR31" s="234" t="e">
        <f aca="false">resultados!#ref!</f>
        <v>#NAME?</v>
      </c>
      <c r="AS31" s="234" t="e">
        <f aca="false">resultados!#ref!</f>
        <v>#NAME?</v>
      </c>
      <c r="AT31" s="234" t="e">
        <f aca="false">resultados!#ref!</f>
        <v>#NAME?</v>
      </c>
      <c r="AU31" s="234" t="e">
        <f aca="false">resultados!#ref!</f>
        <v>#NAME?</v>
      </c>
      <c r="AV31" s="234" t="e">
        <f aca="false">resultados!#ref!</f>
        <v>#NAME?</v>
      </c>
      <c r="AW31" s="234" t="e">
        <f aca="false">resultados!#ref!</f>
        <v>#NAME?</v>
      </c>
      <c r="AX31" s="234" t="e">
        <f aca="false">resultados!#ref!</f>
        <v>#NAME?</v>
      </c>
      <c r="AY31" s="234" t="e">
        <f aca="false">resultados!#ref!</f>
        <v>#NAME?</v>
      </c>
      <c r="AZ31" s="234" t="e">
        <f aca="false">resultados!#ref!</f>
        <v>#NAME?</v>
      </c>
      <c r="BA31" s="234" t="e">
        <f aca="false">resultados!#ref!</f>
        <v>#NAME?</v>
      </c>
      <c r="BB31" s="234" t="e">
        <f aca="false">resultados!#ref!</f>
        <v>#NAME?</v>
      </c>
      <c r="BC31" s="234" t="e">
        <f aca="false">resultados!#ref!</f>
        <v>#NAME?</v>
      </c>
      <c r="BD31" s="234" t="e">
        <f aca="false">resultados!#ref!</f>
        <v>#NAME?</v>
      </c>
      <c r="BE31" s="234" t="e">
        <f aca="false">resultados!#ref!</f>
        <v>#NAME?</v>
      </c>
      <c r="BF31" s="234" t="e">
        <f aca="false">resultados!#ref!</f>
        <v>#NAME?</v>
      </c>
      <c r="BG31" s="234" t="e">
        <f aca="false">resultados!#ref!</f>
        <v>#NAME?</v>
      </c>
      <c r="BH31" s="234" t="e">
        <f aca="false">resultados!#ref!</f>
        <v>#NAME?</v>
      </c>
      <c r="BI31" s="234" t="e">
        <f aca="false">resultados!#ref!</f>
        <v>#NAME?</v>
      </c>
      <c r="BJ31" s="234" t="e">
        <f aca="false">resultados!#ref!</f>
        <v>#NAME?</v>
      </c>
      <c r="BK31" s="234" t="e">
        <f aca="false">resultados!#ref!</f>
        <v>#NAME?</v>
      </c>
      <c r="BL31" s="234" t="e">
        <f aca="false">resultados!#ref!</f>
        <v>#NAME?</v>
      </c>
      <c r="BM31" s="234" t="e">
        <f aca="false">resultados!#ref!</f>
        <v>#NAME?</v>
      </c>
      <c r="BN31" s="234" t="e">
        <f aca="false">resultados!#ref!</f>
        <v>#NAME?</v>
      </c>
      <c r="BO31" s="234" t="e">
        <f aca="false">resultados!#ref!</f>
        <v>#NAME?</v>
      </c>
      <c r="BP31" s="234" t="e">
        <f aca="false">resultados!#ref!</f>
        <v>#NAME?</v>
      </c>
      <c r="BQ31" s="234" t="e">
        <f aca="false">resultados!#ref!</f>
        <v>#NAME?</v>
      </c>
      <c r="BR31" s="234" t="e">
        <f aca="false">resultados!#ref!</f>
        <v>#NAME?</v>
      </c>
      <c r="BS31" s="234" t="e">
        <f aca="false">resultados!#ref!</f>
        <v>#NAME?</v>
      </c>
      <c r="BT31" s="234" t="e">
        <f aca="false">resultados!#ref!</f>
        <v>#NAME?</v>
      </c>
      <c r="BU31" s="234" t="e">
        <f aca="false">resultados!#ref!</f>
        <v>#NAME?</v>
      </c>
      <c r="BV31" s="234" t="e">
        <f aca="false">resultados!#ref!</f>
        <v>#NAME?</v>
      </c>
      <c r="BW31" s="234" t="e">
        <f aca="false">resultados!#ref!</f>
        <v>#NAME?</v>
      </c>
      <c r="BX31" s="234" t="e">
        <f aca="false">resultados!#ref!</f>
        <v>#NAME?</v>
      </c>
      <c r="BY31" s="234" t="e">
        <f aca="false">resultados!#ref!</f>
        <v>#NAME?</v>
      </c>
      <c r="BZ31" s="234" t="e">
        <f aca="false">resultados!#ref!</f>
        <v>#NAME?</v>
      </c>
      <c r="CA31" s="234" t="e">
        <f aca="false">resultados!#ref!</f>
        <v>#NAME?</v>
      </c>
      <c r="CB31" s="234" t="e">
        <f aca="false">resultados!#ref!</f>
        <v>#NAME?</v>
      </c>
      <c r="CC31" s="234" t="e">
        <f aca="false">resultados!#ref!</f>
        <v>#NAME?</v>
      </c>
      <c r="CD31" s="234" t="e">
        <f aca="false">resultados!#ref!</f>
        <v>#NAME?</v>
      </c>
      <c r="CE31" s="234" t="e">
        <f aca="false">resultados!#ref!</f>
        <v>#NAME?</v>
      </c>
      <c r="CF31" s="234" t="e">
        <f aca="false">resultados!#ref!</f>
        <v>#NAME?</v>
      </c>
      <c r="CG31" s="234" t="e">
        <f aca="false">resultados!#ref!</f>
        <v>#NAME?</v>
      </c>
      <c r="CH31" s="234" t="e">
        <f aca="false">resultados!#ref!</f>
        <v>#NAME?</v>
      </c>
      <c r="CI31" s="234" t="e">
        <f aca="false">resultados!#ref!</f>
        <v>#NAME?</v>
      </c>
      <c r="CJ31" s="234" t="e">
        <f aca="false">resultados!#ref!</f>
        <v>#NAME?</v>
      </c>
      <c r="CK31" s="234" t="e">
        <f aca="false">resultados!#ref!</f>
        <v>#NAME?</v>
      </c>
      <c r="CL31" s="234" t="e">
        <f aca="false">resultados!#ref!</f>
        <v>#NAME?</v>
      </c>
      <c r="CM31" s="234" t="e">
        <f aca="false">resultados!#ref!</f>
        <v>#NAME?</v>
      </c>
      <c r="CN31" s="234" t="e">
        <f aca="false">resultados!#ref!</f>
        <v>#NAME?</v>
      </c>
      <c r="CO31" s="234" t="e">
        <f aca="false">resultados!#ref!</f>
        <v>#NAME?</v>
      </c>
      <c r="CP31" s="234" t="e">
        <f aca="false">resultados!#ref!</f>
        <v>#NAME?</v>
      </c>
      <c r="CQ31" s="234" t="e">
        <f aca="false">resultados!#ref!</f>
        <v>#NAME?</v>
      </c>
      <c r="CR31" s="234" t="e">
        <f aca="false">resultados!#ref!</f>
        <v>#NAME?</v>
      </c>
      <c r="CS31" s="234" t="e">
        <f aca="false">resultados!#ref!</f>
        <v>#NAME?</v>
      </c>
      <c r="CT31" s="234" t="e">
        <f aca="false">resultados!#ref!</f>
        <v>#NAME?</v>
      </c>
      <c r="CU31" s="234" t="e">
        <f aca="false">resultados!#ref!</f>
        <v>#NAME?</v>
      </c>
      <c r="CV31" s="234" t="e">
        <f aca="false">resultados!#ref!</f>
        <v>#NAME?</v>
      </c>
      <c r="CW31" s="234" t="e">
        <f aca="false">resultados!#ref!</f>
        <v>#NAME?</v>
      </c>
      <c r="CX31" s="234" t="e">
        <f aca="false">resultados!#ref!</f>
        <v>#NAME?</v>
      </c>
      <c r="CY31" s="234" t="e">
        <f aca="false">resultados!#ref!</f>
        <v>#NAME?</v>
      </c>
      <c r="CZ31" s="234" t="e">
        <f aca="false">resultados!#ref!</f>
        <v>#NAME?</v>
      </c>
      <c r="DA31" s="234" t="e">
        <f aca="false">resultados!#ref!</f>
        <v>#NAME?</v>
      </c>
      <c r="DB31" s="234" t="e">
        <f aca="false">resultados!#ref!</f>
        <v>#NAME?</v>
      </c>
      <c r="DC31" s="234" t="e">
        <f aca="false">resultados!#ref!</f>
        <v>#NAME?</v>
      </c>
      <c r="DD31" s="234" t="e">
        <f aca="false">resultados!#ref!</f>
        <v>#NAME?</v>
      </c>
      <c r="DE31" s="234" t="e">
        <f aca="false">resultados!#ref!</f>
        <v>#NAME?</v>
      </c>
      <c r="DF31" s="234" t="e">
        <f aca="false">resultados!#ref!</f>
        <v>#NAME?</v>
      </c>
      <c r="DG31" s="234" t="e">
        <f aca="false">resultados!#ref!</f>
        <v>#NAME?</v>
      </c>
      <c r="DH31" s="234" t="e">
        <f aca="false">resultados!#ref!</f>
        <v>#NAME?</v>
      </c>
      <c r="DI31" s="234" t="e">
        <f aca="false">resultados!#ref!</f>
        <v>#NAME?</v>
      </c>
      <c r="DJ31" s="234" t="e">
        <f aca="false">resultados!#ref!</f>
        <v>#NAME?</v>
      </c>
      <c r="DK31" s="234" t="e">
        <f aca="false">resultados!#ref!</f>
        <v>#NAME?</v>
      </c>
      <c r="DL31" s="234" t="e">
        <f aca="false">resultados!#ref!</f>
        <v>#NAME?</v>
      </c>
      <c r="DM31" s="234" t="e">
        <f aca="false">resultados!#ref!</f>
        <v>#NAME?</v>
      </c>
      <c r="DN31" s="234" t="e">
        <f aca="false">resultados!#ref!</f>
        <v>#NAME?</v>
      </c>
      <c r="DO31" s="238" t="e">
        <f aca="false">resultados!#ref!</f>
        <v>#NAME?</v>
      </c>
      <c r="DP31" s="238" t="e">
        <f aca="false">resultados!#ref!</f>
        <v>#NAME?</v>
      </c>
      <c r="DQ31" s="238" t="e">
        <f aca="false">IF(DO31&lt;&gt;"","Documento no web","")</f>
        <v>#NAME?</v>
      </c>
      <c r="DR31" s="238" t="str">
        <f aca="false" t="array" ref="DR31:DR31">IFERROR(INDEX('03.Muestra'!$E$8:$E$17,SMALL(IF("Documento no web"='03.Muestra'!$D$8:$D$17,ROW('03.Muestra'!$E$8:$E$17)-MIN(ROW('03.Muestra'!$D$8:$D$17))+1,""),ROW()-2)),"")</f>
        <v/>
      </c>
      <c r="DS31" s="238" t="e">
        <f aca="false">resultados!#ref!</f>
        <v>#NAME?</v>
      </c>
      <c r="DT31" s="238" t="str">
        <f aca="false" t="array" ref="DT31:DT31">IFERROR(INDEX('03.Muestra'!$G$8:$G$17,SMALL(IF("Documento no web"='03.Muestra'!$D$8:$D$17,ROW('03.Muestra'!$G$8:$G$17)-MIN(ROW('03.Muestra'!$D$8:$D$17))+1,""),ROW()-2)),"")</f>
        <v/>
      </c>
      <c r="DU31" s="239" t="str">
        <f aca="false" t="array" ref="DU31:DU31">IFERROR(INDEX('03.Muestra'!$H$8:$H$17,SMALL(IF("Documento no web"='03.Muestra'!$D$8:$D$17,ROW('03.Muestra'!$H$8:$H$17)-MIN(ROW('03.Muestra'!$D$8:$D$17))+1,""),ROW()-2)),"")</f>
        <v/>
      </c>
      <c r="DV31" s="234" t="e">
        <f aca="false">resultados!#ref!</f>
        <v>#NAME?</v>
      </c>
      <c r="DW31" s="234" t="e">
        <f aca="false">resultados!#ref!</f>
        <v>#NAME?</v>
      </c>
      <c r="DX31" s="234" t="e">
        <f aca="false">resultados!#ref!</f>
        <v>#NAME?</v>
      </c>
      <c r="DY31" s="234" t="e">
        <f aca="false">resultados!#ref!</f>
        <v>#NAME?</v>
      </c>
      <c r="DZ31" s="234" t="e">
        <f aca="false">resultados!#ref!</f>
        <v>#NAME?</v>
      </c>
      <c r="EA31" s="234" t="e">
        <f aca="false">resultados!#ref!</f>
        <v>#NAME?</v>
      </c>
      <c r="EB31" s="234" t="e">
        <f aca="false">resultados!#ref!</f>
        <v>#NAME?</v>
      </c>
      <c r="EC31" s="234" t="e">
        <f aca="false">resultados!#ref!</f>
        <v>#NAME?</v>
      </c>
      <c r="ED31" s="234" t="e">
        <f aca="false">resultados!#ref!</f>
        <v>#NAME?</v>
      </c>
      <c r="EE31" s="234" t="e">
        <f aca="false">resultados!#ref!</f>
        <v>#NAME?</v>
      </c>
      <c r="EF31" s="234" t="e">
        <f aca="false">resultados!#ref!</f>
        <v>#NAME?</v>
      </c>
      <c r="EG31" s="234" t="e">
        <f aca="false">resultados!#ref!</f>
        <v>#NAME?</v>
      </c>
      <c r="EH31" s="234" t="e">
        <f aca="false">resultados!#ref!</f>
        <v>#NAME?</v>
      </c>
      <c r="EI31" s="234" t="e">
        <f aca="false">resultados!#ref!</f>
        <v>#NAME?</v>
      </c>
      <c r="EJ31" s="234" t="e">
        <f aca="false">resultados!#ref!</f>
        <v>#NAME?</v>
      </c>
      <c r="EK31" s="234" t="e">
        <f aca="false">resultados!#ref!</f>
        <v>#NAME?</v>
      </c>
      <c r="EL31" s="234" t="e">
        <f aca="false">resultados!#ref!</f>
        <v>#NAME?</v>
      </c>
      <c r="EM31" s="234" t="e">
        <f aca="false">resultados!#ref!</f>
        <v>#NAME?</v>
      </c>
      <c r="EN31" s="234" t="e">
        <f aca="false">resultados!#ref!</f>
        <v>#NAME?</v>
      </c>
      <c r="EO31" s="234" t="e">
        <f aca="false">resultados!#ref!</f>
        <v>#NAME?</v>
      </c>
      <c r="EP31" s="234" t="e">
        <f aca="false">resultados!#ref!</f>
        <v>#NAME?</v>
      </c>
      <c r="EQ31" s="234" t="e">
        <f aca="false">resultados!#ref!</f>
        <v>#NAME?</v>
      </c>
      <c r="ER31" s="234" t="e">
        <f aca="false">resultados!#ref!</f>
        <v>#NAME?</v>
      </c>
      <c r="ES31" s="234" t="e">
        <f aca="false">resultados!#ref!</f>
        <v>#NAME?</v>
      </c>
      <c r="ET31" s="234" t="e">
        <f aca="false">resultados!#ref!</f>
        <v>#NAME?</v>
      </c>
      <c r="EU31" s="234" t="e">
        <f aca="false">resultados!#ref!</f>
        <v>#NAME?</v>
      </c>
      <c r="EV31" s="234" t="e">
        <f aca="false">resultados!#ref!</f>
        <v>#NAME?</v>
      </c>
      <c r="EW31" s="234" t="e">
        <f aca="false">resultados!#ref!</f>
        <v>#NAME?</v>
      </c>
      <c r="EX31" s="234" t="e">
        <f aca="false">resultados!#ref!</f>
        <v>#NAME?</v>
      </c>
      <c r="EY31" s="234" t="e">
        <f aca="false">resultados!#ref!</f>
        <v>#NAME?</v>
      </c>
      <c r="EZ31" s="234" t="e">
        <f aca="false">resultados!#ref!</f>
        <v>#NAME?</v>
      </c>
      <c r="FA31" s="234" t="e">
        <f aca="false">resultados!#ref!</f>
        <v>#NAME?</v>
      </c>
      <c r="FB31" s="234" t="e">
        <f aca="false">resultados!#ref!</f>
        <v>#NAME?</v>
      </c>
      <c r="FC31" s="234" t="e">
        <f aca="false">resultados!#ref!</f>
        <v>#NAME?</v>
      </c>
      <c r="FD31" s="234" t="e">
        <f aca="false">resultados!#ref!</f>
        <v>#NAME?</v>
      </c>
      <c r="FE31" s="234" t="e">
        <f aca="false">resultados!#ref!</f>
        <v>#NAME?</v>
      </c>
      <c r="FF31" s="234" t="e">
        <f aca="false">resultados!#ref!</f>
        <v>#NAME?</v>
      </c>
      <c r="FG31" s="234" t="e">
        <f aca="false">resultados!#ref!</f>
        <v>#NAME?</v>
      </c>
      <c r="FH31" s="234" t="e">
        <f aca="false">resultados!#ref!</f>
        <v>#NAME?</v>
      </c>
      <c r="FI31" s="234" t="e">
        <f aca="false">resultados!#ref!</f>
        <v>#NAME?</v>
      </c>
      <c r="FJ31" s="234" t="e">
        <f aca="false">resultados!#ref!</f>
        <v>#NAME?</v>
      </c>
      <c r="FK31" s="234" t="e">
        <f aca="false">resultados!#ref!</f>
        <v>#NAME?</v>
      </c>
      <c r="FL31" s="234" t="e">
        <f aca="false">resultados!#ref!</f>
        <v>#NAME?</v>
      </c>
      <c r="FM31" s="234" t="e">
        <f aca="false">resultados!#ref!</f>
        <v>#NAME?</v>
      </c>
      <c r="FN31" s="234" t="e">
        <f aca="false">resultados!#ref!</f>
        <v>#NAME?</v>
      </c>
    </row>
    <row r="32" customFormat="false" ht="12.75" hidden="false" customHeight="true" outlineLevel="0" collapsed="false">
      <c r="C32" s="231"/>
      <c r="K32" s="43"/>
      <c r="T32" s="238" t="e">
        <f aca="false">resultados!#ref!</f>
        <v>#NAME?</v>
      </c>
      <c r="U32" s="238" t="e">
        <f aca="false">resultados!#ref!</f>
        <v>#NAME?</v>
      </c>
      <c r="V32" s="238" t="e">
        <f aca="false">IF(T32&lt;&gt;"","Página web","")</f>
        <v>#NAME?</v>
      </c>
      <c r="W32" s="238" t="str">
        <v/>
      </c>
      <c r="X32" s="238" t="e">
        <f aca="false">resultados!#ref!</f>
        <v>#NAME?</v>
      </c>
      <c r="Y32" s="238" t="str">
        <v/>
      </c>
      <c r="Z32" s="239" t="str">
        <v/>
      </c>
      <c r="AA32" s="234" t="e">
        <f aca="false">resultados!#ref!</f>
        <v>#NAME?</v>
      </c>
      <c r="AB32" s="234" t="e">
        <f aca="false">resultados!#ref!</f>
        <v>#NAME?</v>
      </c>
      <c r="AC32" s="234" t="e">
        <f aca="false">resultados!#ref!</f>
        <v>#NAME?</v>
      </c>
      <c r="AD32" s="234" t="e">
        <f aca="false">resultados!#ref!</f>
        <v>#NAME?</v>
      </c>
      <c r="AE32" s="234" t="e">
        <f aca="false">resultados!#ref!</f>
        <v>#NAME?</v>
      </c>
      <c r="AF32" s="234" t="e">
        <f aca="false">resultados!#ref!</f>
        <v>#NAME?</v>
      </c>
      <c r="AG32" s="234" t="e">
        <f aca="false">resultados!#ref!</f>
        <v>#NAME?</v>
      </c>
      <c r="AH32" s="234" t="e">
        <f aca="false">resultados!#ref!</f>
        <v>#NAME?</v>
      </c>
      <c r="AI32" s="234" t="e">
        <f aca="false">resultados!#ref!</f>
        <v>#NAME?</v>
      </c>
      <c r="AJ32" s="234" t="e">
        <f aca="false">resultados!#ref!</f>
        <v>#NAME?</v>
      </c>
      <c r="AK32" s="234" t="e">
        <f aca="false">resultados!#ref!</f>
        <v>#NAME?</v>
      </c>
      <c r="AL32" s="234" t="e">
        <f aca="false">resultados!#ref!</f>
        <v>#NAME?</v>
      </c>
      <c r="AM32" s="234" t="e">
        <f aca="false">resultados!#ref!</f>
        <v>#NAME?</v>
      </c>
      <c r="AN32" s="234" t="e">
        <f aca="false">resultados!#ref!</f>
        <v>#NAME?</v>
      </c>
      <c r="AO32" s="234" t="e">
        <f aca="false">resultados!#ref!</f>
        <v>#NAME?</v>
      </c>
      <c r="AP32" s="234" t="e">
        <f aca="false">resultados!#ref!</f>
        <v>#NAME?</v>
      </c>
      <c r="AQ32" s="234" t="e">
        <f aca="false">resultados!#ref!</f>
        <v>#NAME?</v>
      </c>
      <c r="AR32" s="234" t="e">
        <f aca="false">resultados!#ref!</f>
        <v>#NAME?</v>
      </c>
      <c r="AS32" s="234" t="e">
        <f aca="false">resultados!#ref!</f>
        <v>#NAME?</v>
      </c>
      <c r="AT32" s="234" t="e">
        <f aca="false">resultados!#ref!</f>
        <v>#NAME?</v>
      </c>
      <c r="AU32" s="234" t="e">
        <f aca="false">resultados!#ref!</f>
        <v>#NAME?</v>
      </c>
      <c r="AV32" s="234" t="e">
        <f aca="false">resultados!#ref!</f>
        <v>#NAME?</v>
      </c>
      <c r="AW32" s="234" t="e">
        <f aca="false">resultados!#ref!</f>
        <v>#NAME?</v>
      </c>
      <c r="AX32" s="234" t="e">
        <f aca="false">resultados!#ref!</f>
        <v>#NAME?</v>
      </c>
      <c r="AY32" s="234" t="e">
        <f aca="false">resultados!#ref!</f>
        <v>#NAME?</v>
      </c>
      <c r="AZ32" s="234" t="e">
        <f aca="false">resultados!#ref!</f>
        <v>#NAME?</v>
      </c>
      <c r="BA32" s="234" t="e">
        <f aca="false">resultados!#ref!</f>
        <v>#NAME?</v>
      </c>
      <c r="BB32" s="234" t="e">
        <f aca="false">resultados!#ref!</f>
        <v>#NAME?</v>
      </c>
      <c r="BC32" s="234" t="e">
        <f aca="false">resultados!#ref!</f>
        <v>#NAME?</v>
      </c>
      <c r="BD32" s="234" t="e">
        <f aca="false">resultados!#ref!</f>
        <v>#NAME?</v>
      </c>
      <c r="BE32" s="234" t="e">
        <f aca="false">resultados!#ref!</f>
        <v>#NAME?</v>
      </c>
      <c r="BF32" s="234" t="e">
        <f aca="false">resultados!#ref!</f>
        <v>#NAME?</v>
      </c>
      <c r="BG32" s="234" t="e">
        <f aca="false">resultados!#ref!</f>
        <v>#NAME?</v>
      </c>
      <c r="BH32" s="234" t="e">
        <f aca="false">resultados!#ref!</f>
        <v>#NAME?</v>
      </c>
      <c r="BI32" s="234" t="e">
        <f aca="false">resultados!#ref!</f>
        <v>#NAME?</v>
      </c>
      <c r="BJ32" s="234" t="e">
        <f aca="false">resultados!#ref!</f>
        <v>#NAME?</v>
      </c>
      <c r="BK32" s="234" t="e">
        <f aca="false">resultados!#ref!</f>
        <v>#NAME?</v>
      </c>
      <c r="BL32" s="234" t="e">
        <f aca="false">resultados!#ref!</f>
        <v>#NAME?</v>
      </c>
      <c r="BM32" s="234" t="e">
        <f aca="false">resultados!#ref!</f>
        <v>#NAME?</v>
      </c>
      <c r="BN32" s="234" t="e">
        <f aca="false">resultados!#ref!</f>
        <v>#NAME?</v>
      </c>
      <c r="BO32" s="234" t="e">
        <f aca="false">resultados!#ref!</f>
        <v>#NAME?</v>
      </c>
      <c r="BP32" s="234" t="e">
        <f aca="false">resultados!#ref!</f>
        <v>#NAME?</v>
      </c>
      <c r="BQ32" s="234" t="e">
        <f aca="false">resultados!#ref!</f>
        <v>#NAME?</v>
      </c>
      <c r="BR32" s="234" t="e">
        <f aca="false">resultados!#ref!</f>
        <v>#NAME?</v>
      </c>
      <c r="BS32" s="234" t="e">
        <f aca="false">resultados!#ref!</f>
        <v>#NAME?</v>
      </c>
      <c r="BT32" s="234" t="e">
        <f aca="false">resultados!#ref!</f>
        <v>#NAME?</v>
      </c>
      <c r="BU32" s="234" t="e">
        <f aca="false">resultados!#ref!</f>
        <v>#NAME?</v>
      </c>
      <c r="BV32" s="234" t="e">
        <f aca="false">resultados!#ref!</f>
        <v>#NAME?</v>
      </c>
      <c r="BW32" s="234" t="e">
        <f aca="false">resultados!#ref!</f>
        <v>#NAME?</v>
      </c>
      <c r="BX32" s="234" t="e">
        <f aca="false">resultados!#ref!</f>
        <v>#NAME?</v>
      </c>
      <c r="BY32" s="234" t="e">
        <f aca="false">resultados!#ref!</f>
        <v>#NAME?</v>
      </c>
      <c r="BZ32" s="234" t="e">
        <f aca="false">resultados!#ref!</f>
        <v>#NAME?</v>
      </c>
      <c r="CA32" s="234" t="e">
        <f aca="false">resultados!#ref!</f>
        <v>#NAME?</v>
      </c>
      <c r="CB32" s="234" t="e">
        <f aca="false">resultados!#ref!</f>
        <v>#NAME?</v>
      </c>
      <c r="CC32" s="234" t="e">
        <f aca="false">resultados!#ref!</f>
        <v>#NAME?</v>
      </c>
      <c r="CD32" s="234" t="e">
        <f aca="false">resultados!#ref!</f>
        <v>#NAME?</v>
      </c>
      <c r="CE32" s="234" t="e">
        <f aca="false">resultados!#ref!</f>
        <v>#NAME?</v>
      </c>
      <c r="CF32" s="234" t="e">
        <f aca="false">resultados!#ref!</f>
        <v>#NAME?</v>
      </c>
      <c r="CG32" s="234" t="e">
        <f aca="false">resultados!#ref!</f>
        <v>#NAME?</v>
      </c>
      <c r="CH32" s="234" t="e">
        <f aca="false">resultados!#ref!</f>
        <v>#NAME?</v>
      </c>
      <c r="CI32" s="234" t="e">
        <f aca="false">resultados!#ref!</f>
        <v>#NAME?</v>
      </c>
      <c r="CJ32" s="234" t="e">
        <f aca="false">resultados!#ref!</f>
        <v>#NAME?</v>
      </c>
      <c r="CK32" s="234" t="e">
        <f aca="false">resultados!#ref!</f>
        <v>#NAME?</v>
      </c>
      <c r="CL32" s="234" t="e">
        <f aca="false">resultados!#ref!</f>
        <v>#NAME?</v>
      </c>
      <c r="CM32" s="234" t="e">
        <f aca="false">resultados!#ref!</f>
        <v>#NAME?</v>
      </c>
      <c r="CN32" s="234" t="e">
        <f aca="false">resultados!#ref!</f>
        <v>#NAME?</v>
      </c>
      <c r="CO32" s="234" t="e">
        <f aca="false">resultados!#ref!</f>
        <v>#NAME?</v>
      </c>
      <c r="CP32" s="234" t="e">
        <f aca="false">resultados!#ref!</f>
        <v>#NAME?</v>
      </c>
      <c r="CQ32" s="234" t="e">
        <f aca="false">resultados!#ref!</f>
        <v>#NAME?</v>
      </c>
      <c r="CR32" s="234" t="e">
        <f aca="false">resultados!#ref!</f>
        <v>#NAME?</v>
      </c>
      <c r="CS32" s="234" t="e">
        <f aca="false">resultados!#ref!</f>
        <v>#NAME?</v>
      </c>
      <c r="CT32" s="234" t="e">
        <f aca="false">resultados!#ref!</f>
        <v>#NAME?</v>
      </c>
      <c r="CU32" s="234" t="e">
        <f aca="false">resultados!#ref!</f>
        <v>#NAME?</v>
      </c>
      <c r="CV32" s="234" t="e">
        <f aca="false">resultados!#ref!</f>
        <v>#NAME?</v>
      </c>
      <c r="CW32" s="234" t="e">
        <f aca="false">resultados!#ref!</f>
        <v>#NAME?</v>
      </c>
      <c r="CX32" s="234" t="e">
        <f aca="false">resultados!#ref!</f>
        <v>#NAME?</v>
      </c>
      <c r="CY32" s="234" t="e">
        <f aca="false">resultados!#ref!</f>
        <v>#NAME?</v>
      </c>
      <c r="CZ32" s="234" t="e">
        <f aca="false">resultados!#ref!</f>
        <v>#NAME?</v>
      </c>
      <c r="DA32" s="234" t="e">
        <f aca="false">resultados!#ref!</f>
        <v>#NAME?</v>
      </c>
      <c r="DB32" s="234" t="e">
        <f aca="false">resultados!#ref!</f>
        <v>#NAME?</v>
      </c>
      <c r="DC32" s="234" t="e">
        <f aca="false">resultados!#ref!</f>
        <v>#NAME?</v>
      </c>
      <c r="DD32" s="234" t="e">
        <f aca="false">resultados!#ref!</f>
        <v>#NAME?</v>
      </c>
      <c r="DE32" s="234" t="e">
        <f aca="false">resultados!#ref!</f>
        <v>#NAME?</v>
      </c>
      <c r="DF32" s="234" t="e">
        <f aca="false">resultados!#ref!</f>
        <v>#NAME?</v>
      </c>
      <c r="DG32" s="234" t="e">
        <f aca="false">resultados!#ref!</f>
        <v>#NAME?</v>
      </c>
      <c r="DH32" s="234" t="e">
        <f aca="false">resultados!#ref!</f>
        <v>#NAME?</v>
      </c>
      <c r="DI32" s="234" t="e">
        <f aca="false">resultados!#ref!</f>
        <v>#NAME?</v>
      </c>
      <c r="DJ32" s="234" t="e">
        <f aca="false">resultados!#ref!</f>
        <v>#NAME?</v>
      </c>
      <c r="DK32" s="234" t="e">
        <f aca="false">resultados!#ref!</f>
        <v>#NAME?</v>
      </c>
      <c r="DL32" s="234" t="e">
        <f aca="false">resultados!#ref!</f>
        <v>#NAME?</v>
      </c>
      <c r="DM32" s="234" t="e">
        <f aca="false">resultados!#ref!</f>
        <v>#NAME?</v>
      </c>
      <c r="DN32" s="234" t="e">
        <f aca="false">resultados!#ref!</f>
        <v>#NAME?</v>
      </c>
      <c r="DO32" s="238" t="e">
        <f aca="false">resultados!#ref!</f>
        <v>#NAME?</v>
      </c>
      <c r="DP32" s="238" t="e">
        <f aca="false">resultados!#ref!</f>
        <v>#NAME?</v>
      </c>
      <c r="DQ32" s="238" t="e">
        <f aca="false">IF(DO32&lt;&gt;"","Documento no web","")</f>
        <v>#NAME?</v>
      </c>
      <c r="DR32" s="238" t="str">
        <f aca="false" t="array" ref="DR32:DR32">IFERROR(INDEX('03.Muestra'!$E$8:$E$17,SMALL(IF("Documento no web"='03.Muestra'!$D$8:$D$17,ROW('03.Muestra'!$E$8:$E$17)-MIN(ROW('03.Muestra'!$D$8:$D$17))+1,""),ROW()-2)),"")</f>
        <v/>
      </c>
      <c r="DS32" s="238" t="e">
        <f aca="false">resultados!#ref!</f>
        <v>#NAME?</v>
      </c>
      <c r="DT32" s="238" t="str">
        <f aca="false" t="array" ref="DT32:DT32">IFERROR(INDEX('03.Muestra'!$G$8:$G$17,SMALL(IF("Documento no web"='03.Muestra'!$D$8:$D$17,ROW('03.Muestra'!$G$8:$G$17)-MIN(ROW('03.Muestra'!$D$8:$D$17))+1,""),ROW()-2)),"")</f>
        <v/>
      </c>
      <c r="DU32" s="239" t="str">
        <f aca="false" t="array" ref="DU32:DU32">IFERROR(INDEX('03.Muestra'!$H$8:$H$17,SMALL(IF("Documento no web"='03.Muestra'!$D$8:$D$17,ROW('03.Muestra'!$H$8:$H$17)-MIN(ROW('03.Muestra'!$D$8:$D$17))+1,""),ROW()-2)),"")</f>
        <v/>
      </c>
      <c r="DV32" s="234" t="e">
        <f aca="false">resultados!#ref!</f>
        <v>#NAME?</v>
      </c>
      <c r="DW32" s="234" t="e">
        <f aca="false">resultados!#ref!</f>
        <v>#NAME?</v>
      </c>
      <c r="DX32" s="234" t="e">
        <f aca="false">resultados!#ref!</f>
        <v>#NAME?</v>
      </c>
      <c r="DY32" s="234" t="e">
        <f aca="false">resultados!#ref!</f>
        <v>#NAME?</v>
      </c>
      <c r="DZ32" s="234" t="e">
        <f aca="false">resultados!#ref!</f>
        <v>#NAME?</v>
      </c>
      <c r="EA32" s="234" t="e">
        <f aca="false">resultados!#ref!</f>
        <v>#NAME?</v>
      </c>
      <c r="EB32" s="234" t="e">
        <f aca="false">resultados!#ref!</f>
        <v>#NAME?</v>
      </c>
      <c r="EC32" s="234" t="e">
        <f aca="false">resultados!#ref!</f>
        <v>#NAME?</v>
      </c>
      <c r="ED32" s="234" t="e">
        <f aca="false">resultados!#ref!</f>
        <v>#NAME?</v>
      </c>
      <c r="EE32" s="234" t="e">
        <f aca="false">resultados!#ref!</f>
        <v>#NAME?</v>
      </c>
      <c r="EF32" s="234" t="e">
        <f aca="false">resultados!#ref!</f>
        <v>#NAME?</v>
      </c>
      <c r="EG32" s="234" t="e">
        <f aca="false">resultados!#ref!</f>
        <v>#NAME?</v>
      </c>
      <c r="EH32" s="234" t="e">
        <f aca="false">resultados!#ref!</f>
        <v>#NAME?</v>
      </c>
      <c r="EI32" s="234" t="e">
        <f aca="false">resultados!#ref!</f>
        <v>#NAME?</v>
      </c>
      <c r="EJ32" s="234" t="e">
        <f aca="false">resultados!#ref!</f>
        <v>#NAME?</v>
      </c>
      <c r="EK32" s="234" t="e">
        <f aca="false">resultados!#ref!</f>
        <v>#NAME?</v>
      </c>
      <c r="EL32" s="234" t="e">
        <f aca="false">resultados!#ref!</f>
        <v>#NAME?</v>
      </c>
      <c r="EM32" s="234" t="e">
        <f aca="false">resultados!#ref!</f>
        <v>#NAME?</v>
      </c>
      <c r="EN32" s="234" t="e">
        <f aca="false">resultados!#ref!</f>
        <v>#NAME?</v>
      </c>
      <c r="EO32" s="234" t="e">
        <f aca="false">resultados!#ref!</f>
        <v>#NAME?</v>
      </c>
      <c r="EP32" s="234" t="e">
        <f aca="false">resultados!#ref!</f>
        <v>#NAME?</v>
      </c>
      <c r="EQ32" s="234" t="e">
        <f aca="false">resultados!#ref!</f>
        <v>#NAME?</v>
      </c>
      <c r="ER32" s="234" t="e">
        <f aca="false">resultados!#ref!</f>
        <v>#NAME?</v>
      </c>
      <c r="ES32" s="234" t="e">
        <f aca="false">resultados!#ref!</f>
        <v>#NAME?</v>
      </c>
      <c r="ET32" s="234" t="e">
        <f aca="false">resultados!#ref!</f>
        <v>#NAME?</v>
      </c>
      <c r="EU32" s="234" t="e">
        <f aca="false">resultados!#ref!</f>
        <v>#NAME?</v>
      </c>
      <c r="EV32" s="234" t="e">
        <f aca="false">resultados!#ref!</f>
        <v>#NAME?</v>
      </c>
      <c r="EW32" s="234" t="e">
        <f aca="false">resultados!#ref!</f>
        <v>#NAME?</v>
      </c>
      <c r="EX32" s="234" t="e">
        <f aca="false">resultados!#ref!</f>
        <v>#NAME?</v>
      </c>
      <c r="EY32" s="234" t="e">
        <f aca="false">resultados!#ref!</f>
        <v>#NAME?</v>
      </c>
      <c r="EZ32" s="234" t="e">
        <f aca="false">resultados!#ref!</f>
        <v>#NAME?</v>
      </c>
      <c r="FA32" s="234" t="e">
        <f aca="false">resultados!#ref!</f>
        <v>#NAME?</v>
      </c>
      <c r="FB32" s="234" t="e">
        <f aca="false">resultados!#ref!</f>
        <v>#NAME?</v>
      </c>
      <c r="FC32" s="234" t="e">
        <f aca="false">resultados!#ref!</f>
        <v>#NAME?</v>
      </c>
      <c r="FD32" s="234" t="e">
        <f aca="false">resultados!#ref!</f>
        <v>#NAME?</v>
      </c>
      <c r="FE32" s="234" t="e">
        <f aca="false">resultados!#ref!</f>
        <v>#NAME?</v>
      </c>
      <c r="FF32" s="234" t="e">
        <f aca="false">resultados!#ref!</f>
        <v>#NAME?</v>
      </c>
      <c r="FG32" s="234" t="e">
        <f aca="false">resultados!#ref!</f>
        <v>#NAME?</v>
      </c>
      <c r="FH32" s="234" t="e">
        <f aca="false">resultados!#ref!</f>
        <v>#NAME?</v>
      </c>
      <c r="FI32" s="234" t="e">
        <f aca="false">resultados!#ref!</f>
        <v>#NAME?</v>
      </c>
      <c r="FJ32" s="234" t="e">
        <f aca="false">resultados!#ref!</f>
        <v>#NAME?</v>
      </c>
      <c r="FK32" s="234" t="e">
        <f aca="false">resultados!#ref!</f>
        <v>#NAME?</v>
      </c>
      <c r="FL32" s="234" t="e">
        <f aca="false">resultados!#ref!</f>
        <v>#NAME?</v>
      </c>
      <c r="FM32" s="234" t="e">
        <f aca="false">resultados!#ref!</f>
        <v>#NAME?</v>
      </c>
      <c r="FN32" s="234" t="e">
        <f aca="false">resultados!#ref!</f>
        <v>#NAME?</v>
      </c>
    </row>
    <row r="33" customFormat="false" ht="12.75" hidden="false" customHeight="true" outlineLevel="0" collapsed="false">
      <c r="C33" s="231"/>
      <c r="K33" s="43"/>
      <c r="T33" s="238" t="e">
        <f aca="false">resultados!#ref!</f>
        <v>#NAME?</v>
      </c>
      <c r="U33" s="238" t="e">
        <f aca="false">resultados!#ref!</f>
        <v>#NAME?</v>
      </c>
      <c r="V33" s="238" t="e">
        <f aca="false">IF(T33&lt;&gt;"","Página web","")</f>
        <v>#NAME?</v>
      </c>
      <c r="W33" s="238" t="str">
        <v/>
      </c>
      <c r="X33" s="238" t="e">
        <f aca="false">resultados!#ref!</f>
        <v>#NAME?</v>
      </c>
      <c r="Y33" s="238" t="str">
        <v/>
      </c>
      <c r="Z33" s="239" t="str">
        <v/>
      </c>
      <c r="AA33" s="234" t="e">
        <f aca="false">resultados!#ref!</f>
        <v>#NAME?</v>
      </c>
      <c r="AB33" s="234" t="e">
        <f aca="false">resultados!#ref!</f>
        <v>#NAME?</v>
      </c>
      <c r="AC33" s="234" t="e">
        <f aca="false">resultados!#ref!</f>
        <v>#NAME?</v>
      </c>
      <c r="AD33" s="234" t="e">
        <f aca="false">resultados!#ref!</f>
        <v>#NAME?</v>
      </c>
      <c r="AE33" s="234" t="e">
        <f aca="false">resultados!#ref!</f>
        <v>#NAME?</v>
      </c>
      <c r="AF33" s="234" t="e">
        <f aca="false">resultados!#ref!</f>
        <v>#NAME?</v>
      </c>
      <c r="AG33" s="234" t="e">
        <f aca="false">resultados!#ref!</f>
        <v>#NAME?</v>
      </c>
      <c r="AH33" s="234" t="e">
        <f aca="false">resultados!#ref!</f>
        <v>#NAME?</v>
      </c>
      <c r="AI33" s="234" t="e">
        <f aca="false">resultados!#ref!</f>
        <v>#NAME?</v>
      </c>
      <c r="AJ33" s="234" t="e">
        <f aca="false">resultados!#ref!</f>
        <v>#NAME?</v>
      </c>
      <c r="AK33" s="234" t="e">
        <f aca="false">resultados!#ref!</f>
        <v>#NAME?</v>
      </c>
      <c r="AL33" s="234" t="e">
        <f aca="false">resultados!#ref!</f>
        <v>#NAME?</v>
      </c>
      <c r="AM33" s="234" t="e">
        <f aca="false">resultados!#ref!</f>
        <v>#NAME?</v>
      </c>
      <c r="AN33" s="234" t="e">
        <f aca="false">resultados!#ref!</f>
        <v>#NAME?</v>
      </c>
      <c r="AO33" s="234" t="e">
        <f aca="false">resultados!#ref!</f>
        <v>#NAME?</v>
      </c>
      <c r="AP33" s="234" t="e">
        <f aca="false">resultados!#ref!</f>
        <v>#NAME?</v>
      </c>
      <c r="AQ33" s="234" t="e">
        <f aca="false">resultados!#ref!</f>
        <v>#NAME?</v>
      </c>
      <c r="AR33" s="234" t="e">
        <f aca="false">resultados!#ref!</f>
        <v>#NAME?</v>
      </c>
      <c r="AS33" s="234" t="e">
        <f aca="false">resultados!#ref!</f>
        <v>#NAME?</v>
      </c>
      <c r="AT33" s="234" t="e">
        <f aca="false">resultados!#ref!</f>
        <v>#NAME?</v>
      </c>
      <c r="AU33" s="234" t="e">
        <f aca="false">resultados!#ref!</f>
        <v>#NAME?</v>
      </c>
      <c r="AV33" s="234" t="e">
        <f aca="false">resultados!#ref!</f>
        <v>#NAME?</v>
      </c>
      <c r="AW33" s="234" t="e">
        <f aca="false">resultados!#ref!</f>
        <v>#NAME?</v>
      </c>
      <c r="AX33" s="234" t="e">
        <f aca="false">resultados!#ref!</f>
        <v>#NAME?</v>
      </c>
      <c r="AY33" s="234" t="e">
        <f aca="false">resultados!#ref!</f>
        <v>#NAME?</v>
      </c>
      <c r="AZ33" s="234" t="e">
        <f aca="false">resultados!#ref!</f>
        <v>#NAME?</v>
      </c>
      <c r="BA33" s="234" t="e">
        <f aca="false">resultados!#ref!</f>
        <v>#NAME?</v>
      </c>
      <c r="BB33" s="234" t="e">
        <f aca="false">resultados!#ref!</f>
        <v>#NAME?</v>
      </c>
      <c r="BC33" s="234" t="e">
        <f aca="false">resultados!#ref!</f>
        <v>#NAME?</v>
      </c>
      <c r="BD33" s="234" t="e">
        <f aca="false">resultados!#ref!</f>
        <v>#NAME?</v>
      </c>
      <c r="BE33" s="234" t="e">
        <f aca="false">resultados!#ref!</f>
        <v>#NAME?</v>
      </c>
      <c r="BF33" s="234" t="e">
        <f aca="false">resultados!#ref!</f>
        <v>#NAME?</v>
      </c>
      <c r="BG33" s="234" t="e">
        <f aca="false">resultados!#ref!</f>
        <v>#NAME?</v>
      </c>
      <c r="BH33" s="234" t="e">
        <f aca="false">resultados!#ref!</f>
        <v>#NAME?</v>
      </c>
      <c r="BI33" s="234" t="e">
        <f aca="false">resultados!#ref!</f>
        <v>#NAME?</v>
      </c>
      <c r="BJ33" s="234" t="e">
        <f aca="false">resultados!#ref!</f>
        <v>#NAME?</v>
      </c>
      <c r="BK33" s="234" t="e">
        <f aca="false">resultados!#ref!</f>
        <v>#NAME?</v>
      </c>
      <c r="BL33" s="234" t="e">
        <f aca="false">resultados!#ref!</f>
        <v>#NAME?</v>
      </c>
      <c r="BM33" s="234" t="e">
        <f aca="false">resultados!#ref!</f>
        <v>#NAME?</v>
      </c>
      <c r="BN33" s="234" t="e">
        <f aca="false">resultados!#ref!</f>
        <v>#NAME?</v>
      </c>
      <c r="BO33" s="234" t="e">
        <f aca="false">resultados!#ref!</f>
        <v>#NAME?</v>
      </c>
      <c r="BP33" s="234" t="e">
        <f aca="false">resultados!#ref!</f>
        <v>#NAME?</v>
      </c>
      <c r="BQ33" s="234" t="e">
        <f aca="false">resultados!#ref!</f>
        <v>#NAME?</v>
      </c>
      <c r="BR33" s="234" t="e">
        <f aca="false">resultados!#ref!</f>
        <v>#NAME?</v>
      </c>
      <c r="BS33" s="234" t="e">
        <f aca="false">resultados!#ref!</f>
        <v>#NAME?</v>
      </c>
      <c r="BT33" s="234" t="e">
        <f aca="false">resultados!#ref!</f>
        <v>#NAME?</v>
      </c>
      <c r="BU33" s="234" t="e">
        <f aca="false">resultados!#ref!</f>
        <v>#NAME?</v>
      </c>
      <c r="BV33" s="234" t="e">
        <f aca="false">resultados!#ref!</f>
        <v>#NAME?</v>
      </c>
      <c r="BW33" s="234" t="e">
        <f aca="false">resultados!#ref!</f>
        <v>#NAME?</v>
      </c>
      <c r="BX33" s="234" t="e">
        <f aca="false">resultados!#ref!</f>
        <v>#NAME?</v>
      </c>
      <c r="BY33" s="234" t="e">
        <f aca="false">resultados!#ref!</f>
        <v>#NAME?</v>
      </c>
      <c r="BZ33" s="234" t="e">
        <f aca="false">resultados!#ref!</f>
        <v>#NAME?</v>
      </c>
      <c r="CA33" s="234" t="e">
        <f aca="false">resultados!#ref!</f>
        <v>#NAME?</v>
      </c>
      <c r="CB33" s="234" t="e">
        <f aca="false">resultados!#ref!</f>
        <v>#NAME?</v>
      </c>
      <c r="CC33" s="234" t="e">
        <f aca="false">resultados!#ref!</f>
        <v>#NAME?</v>
      </c>
      <c r="CD33" s="234" t="e">
        <f aca="false">resultados!#ref!</f>
        <v>#NAME?</v>
      </c>
      <c r="CE33" s="234" t="e">
        <f aca="false">resultados!#ref!</f>
        <v>#NAME?</v>
      </c>
      <c r="CF33" s="234" t="e">
        <f aca="false">resultados!#ref!</f>
        <v>#NAME?</v>
      </c>
      <c r="CG33" s="234" t="e">
        <f aca="false">resultados!#ref!</f>
        <v>#NAME?</v>
      </c>
      <c r="CH33" s="234" t="e">
        <f aca="false">resultados!#ref!</f>
        <v>#NAME?</v>
      </c>
      <c r="CI33" s="234" t="e">
        <f aca="false">resultados!#ref!</f>
        <v>#NAME?</v>
      </c>
      <c r="CJ33" s="234" t="e">
        <f aca="false">resultados!#ref!</f>
        <v>#NAME?</v>
      </c>
      <c r="CK33" s="234" t="e">
        <f aca="false">resultados!#ref!</f>
        <v>#NAME?</v>
      </c>
      <c r="CL33" s="234" t="e">
        <f aca="false">resultados!#ref!</f>
        <v>#NAME?</v>
      </c>
      <c r="CM33" s="234" t="e">
        <f aca="false">resultados!#ref!</f>
        <v>#NAME?</v>
      </c>
      <c r="CN33" s="234" t="e">
        <f aca="false">resultados!#ref!</f>
        <v>#NAME?</v>
      </c>
      <c r="CO33" s="234" t="e">
        <f aca="false">resultados!#ref!</f>
        <v>#NAME?</v>
      </c>
      <c r="CP33" s="234" t="e">
        <f aca="false">resultados!#ref!</f>
        <v>#NAME?</v>
      </c>
      <c r="CQ33" s="234" t="e">
        <f aca="false">resultados!#ref!</f>
        <v>#NAME?</v>
      </c>
      <c r="CR33" s="234" t="e">
        <f aca="false">resultados!#ref!</f>
        <v>#NAME?</v>
      </c>
      <c r="CS33" s="234" t="e">
        <f aca="false">resultados!#ref!</f>
        <v>#NAME?</v>
      </c>
      <c r="CT33" s="234" t="e">
        <f aca="false">resultados!#ref!</f>
        <v>#NAME?</v>
      </c>
      <c r="CU33" s="234" t="e">
        <f aca="false">resultados!#ref!</f>
        <v>#NAME?</v>
      </c>
      <c r="CV33" s="234" t="e">
        <f aca="false">resultados!#ref!</f>
        <v>#NAME?</v>
      </c>
      <c r="CW33" s="234" t="e">
        <f aca="false">resultados!#ref!</f>
        <v>#NAME?</v>
      </c>
      <c r="CX33" s="234" t="e">
        <f aca="false">resultados!#ref!</f>
        <v>#NAME?</v>
      </c>
      <c r="CY33" s="234" t="e">
        <f aca="false">resultados!#ref!</f>
        <v>#NAME?</v>
      </c>
      <c r="CZ33" s="234" t="e">
        <f aca="false">resultados!#ref!</f>
        <v>#NAME?</v>
      </c>
      <c r="DA33" s="234" t="e">
        <f aca="false">resultados!#ref!</f>
        <v>#NAME?</v>
      </c>
      <c r="DB33" s="234" t="e">
        <f aca="false">resultados!#ref!</f>
        <v>#NAME?</v>
      </c>
      <c r="DC33" s="234" t="e">
        <f aca="false">resultados!#ref!</f>
        <v>#NAME?</v>
      </c>
      <c r="DD33" s="234" t="e">
        <f aca="false">resultados!#ref!</f>
        <v>#NAME?</v>
      </c>
      <c r="DE33" s="234" t="e">
        <f aca="false">resultados!#ref!</f>
        <v>#NAME?</v>
      </c>
      <c r="DF33" s="234" t="e">
        <f aca="false">resultados!#ref!</f>
        <v>#NAME?</v>
      </c>
      <c r="DG33" s="234" t="e">
        <f aca="false">resultados!#ref!</f>
        <v>#NAME?</v>
      </c>
      <c r="DH33" s="234" t="e">
        <f aca="false">resultados!#ref!</f>
        <v>#NAME?</v>
      </c>
      <c r="DI33" s="234" t="e">
        <f aca="false">resultados!#ref!</f>
        <v>#NAME?</v>
      </c>
      <c r="DJ33" s="234" t="e">
        <f aca="false">resultados!#ref!</f>
        <v>#NAME?</v>
      </c>
      <c r="DK33" s="234" t="e">
        <f aca="false">resultados!#ref!</f>
        <v>#NAME?</v>
      </c>
      <c r="DL33" s="234" t="e">
        <f aca="false">resultados!#ref!</f>
        <v>#NAME?</v>
      </c>
      <c r="DM33" s="234" t="e">
        <f aca="false">resultados!#ref!</f>
        <v>#NAME?</v>
      </c>
      <c r="DN33" s="234" t="e">
        <f aca="false">resultados!#ref!</f>
        <v>#NAME?</v>
      </c>
      <c r="DO33" s="238" t="e">
        <f aca="false">resultados!#ref!</f>
        <v>#NAME?</v>
      </c>
      <c r="DP33" s="238" t="e">
        <f aca="false">resultados!#ref!</f>
        <v>#NAME?</v>
      </c>
      <c r="DQ33" s="238" t="e">
        <f aca="false">IF(DO33&lt;&gt;"","Documento no web","")</f>
        <v>#NAME?</v>
      </c>
      <c r="DR33" s="238" t="str">
        <f aca="false" t="array" ref="DR33:DR33">IFERROR(INDEX('03.Muestra'!$E$8:$E$17,SMALL(IF("Documento no web"='03.Muestra'!$D$8:$D$17,ROW('03.Muestra'!$E$8:$E$17)-MIN(ROW('03.Muestra'!$D$8:$D$17))+1,""),ROW()-2)),"")</f>
        <v/>
      </c>
      <c r="DS33" s="238" t="e">
        <f aca="false">resultados!#ref!</f>
        <v>#NAME?</v>
      </c>
      <c r="DT33" s="238" t="str">
        <f aca="false" t="array" ref="DT33:DT33">IFERROR(INDEX('03.Muestra'!$G$8:$G$17,SMALL(IF("Documento no web"='03.Muestra'!$D$8:$D$17,ROW('03.Muestra'!$G$8:$G$17)-MIN(ROW('03.Muestra'!$D$8:$D$17))+1,""),ROW()-2)),"")</f>
        <v/>
      </c>
      <c r="DU33" s="239" t="str">
        <f aca="false" t="array" ref="DU33:DU33">IFERROR(INDEX('03.Muestra'!$H$8:$H$17,SMALL(IF("Documento no web"='03.Muestra'!$D$8:$D$17,ROW('03.Muestra'!$H$8:$H$17)-MIN(ROW('03.Muestra'!$D$8:$D$17))+1,""),ROW()-2)),"")</f>
        <v/>
      </c>
      <c r="DV33" s="234" t="e">
        <f aca="false">resultados!#ref!</f>
        <v>#NAME?</v>
      </c>
      <c r="DW33" s="234" t="e">
        <f aca="false">resultados!#ref!</f>
        <v>#NAME?</v>
      </c>
      <c r="DX33" s="234" t="e">
        <f aca="false">resultados!#ref!</f>
        <v>#NAME?</v>
      </c>
      <c r="DY33" s="234" t="e">
        <f aca="false">resultados!#ref!</f>
        <v>#NAME?</v>
      </c>
      <c r="DZ33" s="234" t="e">
        <f aca="false">resultados!#ref!</f>
        <v>#NAME?</v>
      </c>
      <c r="EA33" s="234" t="e">
        <f aca="false">resultados!#ref!</f>
        <v>#NAME?</v>
      </c>
      <c r="EB33" s="234" t="e">
        <f aca="false">resultados!#ref!</f>
        <v>#NAME?</v>
      </c>
      <c r="EC33" s="234" t="e">
        <f aca="false">resultados!#ref!</f>
        <v>#NAME?</v>
      </c>
      <c r="ED33" s="234" t="e">
        <f aca="false">resultados!#ref!</f>
        <v>#NAME?</v>
      </c>
      <c r="EE33" s="234" t="e">
        <f aca="false">resultados!#ref!</f>
        <v>#NAME?</v>
      </c>
      <c r="EF33" s="234" t="e">
        <f aca="false">resultados!#ref!</f>
        <v>#NAME?</v>
      </c>
      <c r="EG33" s="234" t="e">
        <f aca="false">resultados!#ref!</f>
        <v>#NAME?</v>
      </c>
      <c r="EH33" s="234" t="e">
        <f aca="false">resultados!#ref!</f>
        <v>#NAME?</v>
      </c>
      <c r="EI33" s="234" t="e">
        <f aca="false">resultados!#ref!</f>
        <v>#NAME?</v>
      </c>
      <c r="EJ33" s="234" t="e">
        <f aca="false">resultados!#ref!</f>
        <v>#NAME?</v>
      </c>
      <c r="EK33" s="234" t="e">
        <f aca="false">resultados!#ref!</f>
        <v>#NAME?</v>
      </c>
      <c r="EL33" s="234" t="e">
        <f aca="false">resultados!#ref!</f>
        <v>#NAME?</v>
      </c>
      <c r="EM33" s="234" t="e">
        <f aca="false">resultados!#ref!</f>
        <v>#NAME?</v>
      </c>
      <c r="EN33" s="234" t="e">
        <f aca="false">resultados!#ref!</f>
        <v>#NAME?</v>
      </c>
      <c r="EO33" s="234" t="e">
        <f aca="false">resultados!#ref!</f>
        <v>#NAME?</v>
      </c>
      <c r="EP33" s="234" t="e">
        <f aca="false">resultados!#ref!</f>
        <v>#NAME?</v>
      </c>
      <c r="EQ33" s="234" t="e">
        <f aca="false">resultados!#ref!</f>
        <v>#NAME?</v>
      </c>
      <c r="ER33" s="234" t="e">
        <f aca="false">resultados!#ref!</f>
        <v>#NAME?</v>
      </c>
      <c r="ES33" s="234" t="e">
        <f aca="false">resultados!#ref!</f>
        <v>#NAME?</v>
      </c>
      <c r="ET33" s="234" t="e">
        <f aca="false">resultados!#ref!</f>
        <v>#NAME?</v>
      </c>
      <c r="EU33" s="234" t="e">
        <f aca="false">resultados!#ref!</f>
        <v>#NAME?</v>
      </c>
      <c r="EV33" s="234" t="e">
        <f aca="false">resultados!#ref!</f>
        <v>#NAME?</v>
      </c>
      <c r="EW33" s="234" t="e">
        <f aca="false">resultados!#ref!</f>
        <v>#NAME?</v>
      </c>
      <c r="EX33" s="234" t="e">
        <f aca="false">resultados!#ref!</f>
        <v>#NAME?</v>
      </c>
      <c r="EY33" s="234" t="e">
        <f aca="false">resultados!#ref!</f>
        <v>#NAME?</v>
      </c>
      <c r="EZ33" s="234" t="e">
        <f aca="false">resultados!#ref!</f>
        <v>#NAME?</v>
      </c>
      <c r="FA33" s="234" t="e">
        <f aca="false">resultados!#ref!</f>
        <v>#NAME?</v>
      </c>
      <c r="FB33" s="234" t="e">
        <f aca="false">resultados!#ref!</f>
        <v>#NAME?</v>
      </c>
      <c r="FC33" s="234" t="e">
        <f aca="false">resultados!#ref!</f>
        <v>#NAME?</v>
      </c>
      <c r="FD33" s="234" t="e">
        <f aca="false">resultados!#ref!</f>
        <v>#NAME?</v>
      </c>
      <c r="FE33" s="234" t="e">
        <f aca="false">resultados!#ref!</f>
        <v>#NAME?</v>
      </c>
      <c r="FF33" s="234" t="e">
        <f aca="false">resultados!#ref!</f>
        <v>#NAME?</v>
      </c>
      <c r="FG33" s="234" t="e">
        <f aca="false">resultados!#ref!</f>
        <v>#NAME?</v>
      </c>
      <c r="FH33" s="234" t="e">
        <f aca="false">resultados!#ref!</f>
        <v>#NAME?</v>
      </c>
      <c r="FI33" s="234" t="e">
        <f aca="false">resultados!#ref!</f>
        <v>#NAME?</v>
      </c>
      <c r="FJ33" s="234" t="e">
        <f aca="false">resultados!#ref!</f>
        <v>#NAME?</v>
      </c>
      <c r="FK33" s="234" t="e">
        <f aca="false">resultados!#ref!</f>
        <v>#NAME?</v>
      </c>
      <c r="FL33" s="234" t="e">
        <f aca="false">resultados!#ref!</f>
        <v>#NAME?</v>
      </c>
      <c r="FM33" s="234" t="e">
        <f aca="false">resultados!#ref!</f>
        <v>#NAME?</v>
      </c>
      <c r="FN33" s="234" t="e">
        <f aca="false">resultados!#ref!</f>
        <v>#NAME?</v>
      </c>
    </row>
    <row r="34" customFormat="false" ht="12.75" hidden="false" customHeight="true" outlineLevel="0" collapsed="false">
      <c r="T34" s="238" t="e">
        <f aca="false">resultados!#ref!</f>
        <v>#NAME?</v>
      </c>
      <c r="U34" s="238" t="e">
        <f aca="false">resultados!#ref!</f>
        <v>#NAME?</v>
      </c>
      <c r="V34" s="238" t="e">
        <f aca="false">IF(T34&lt;&gt;"","Página web","")</f>
        <v>#NAME?</v>
      </c>
      <c r="W34" s="238" t="str">
        <v/>
      </c>
      <c r="X34" s="238" t="e">
        <f aca="false">resultados!#ref!</f>
        <v>#NAME?</v>
      </c>
      <c r="Y34" s="238" t="str">
        <v/>
      </c>
      <c r="Z34" s="239" t="str">
        <v/>
      </c>
      <c r="AA34" s="234" t="e">
        <f aca="false">resultados!#ref!</f>
        <v>#NAME?</v>
      </c>
      <c r="AB34" s="234" t="e">
        <f aca="false">resultados!#ref!</f>
        <v>#NAME?</v>
      </c>
      <c r="AC34" s="234" t="e">
        <f aca="false">resultados!#ref!</f>
        <v>#NAME?</v>
      </c>
      <c r="AD34" s="234" t="e">
        <f aca="false">resultados!#ref!</f>
        <v>#NAME?</v>
      </c>
      <c r="AE34" s="234" t="e">
        <f aca="false">resultados!#ref!</f>
        <v>#NAME?</v>
      </c>
      <c r="AF34" s="234" t="e">
        <f aca="false">resultados!#ref!</f>
        <v>#NAME?</v>
      </c>
      <c r="AG34" s="234" t="e">
        <f aca="false">resultados!#ref!</f>
        <v>#NAME?</v>
      </c>
      <c r="AH34" s="234" t="e">
        <f aca="false">resultados!#ref!</f>
        <v>#NAME?</v>
      </c>
      <c r="AI34" s="234" t="e">
        <f aca="false">resultados!#ref!</f>
        <v>#NAME?</v>
      </c>
      <c r="AJ34" s="234" t="e">
        <f aca="false">resultados!#ref!</f>
        <v>#NAME?</v>
      </c>
      <c r="AK34" s="234" t="e">
        <f aca="false">resultados!#ref!</f>
        <v>#NAME?</v>
      </c>
      <c r="AL34" s="234" t="e">
        <f aca="false">resultados!#ref!</f>
        <v>#NAME?</v>
      </c>
      <c r="AM34" s="234" t="e">
        <f aca="false">resultados!#ref!</f>
        <v>#NAME?</v>
      </c>
      <c r="AN34" s="234" t="e">
        <f aca="false">resultados!#ref!</f>
        <v>#NAME?</v>
      </c>
      <c r="AO34" s="234" t="e">
        <f aca="false">resultados!#ref!</f>
        <v>#NAME?</v>
      </c>
      <c r="AP34" s="234" t="e">
        <f aca="false">resultados!#ref!</f>
        <v>#NAME?</v>
      </c>
      <c r="AQ34" s="234" t="e">
        <f aca="false">resultados!#ref!</f>
        <v>#NAME?</v>
      </c>
      <c r="AR34" s="234" t="e">
        <f aca="false">resultados!#ref!</f>
        <v>#NAME?</v>
      </c>
      <c r="AS34" s="234" t="e">
        <f aca="false">resultados!#ref!</f>
        <v>#NAME?</v>
      </c>
      <c r="AT34" s="234" t="e">
        <f aca="false">resultados!#ref!</f>
        <v>#NAME?</v>
      </c>
      <c r="AU34" s="234" t="e">
        <f aca="false">resultados!#ref!</f>
        <v>#NAME?</v>
      </c>
      <c r="AV34" s="234" t="e">
        <f aca="false">resultados!#ref!</f>
        <v>#NAME?</v>
      </c>
      <c r="AW34" s="234" t="e">
        <f aca="false">resultados!#ref!</f>
        <v>#NAME?</v>
      </c>
      <c r="AX34" s="234" t="e">
        <f aca="false">resultados!#ref!</f>
        <v>#NAME?</v>
      </c>
      <c r="AY34" s="234" t="e">
        <f aca="false">resultados!#ref!</f>
        <v>#NAME?</v>
      </c>
      <c r="AZ34" s="234" t="e">
        <f aca="false">resultados!#ref!</f>
        <v>#NAME?</v>
      </c>
      <c r="BA34" s="234" t="e">
        <f aca="false">resultados!#ref!</f>
        <v>#NAME?</v>
      </c>
      <c r="BB34" s="234" t="e">
        <f aca="false">resultados!#ref!</f>
        <v>#NAME?</v>
      </c>
      <c r="BC34" s="234" t="e">
        <f aca="false">resultados!#ref!</f>
        <v>#NAME?</v>
      </c>
      <c r="BD34" s="234" t="e">
        <f aca="false">resultados!#ref!</f>
        <v>#NAME?</v>
      </c>
      <c r="BE34" s="234" t="e">
        <f aca="false">resultados!#ref!</f>
        <v>#NAME?</v>
      </c>
      <c r="BF34" s="234" t="e">
        <f aca="false">resultados!#ref!</f>
        <v>#NAME?</v>
      </c>
      <c r="BG34" s="234" t="e">
        <f aca="false">resultados!#ref!</f>
        <v>#NAME?</v>
      </c>
      <c r="BH34" s="234" t="e">
        <f aca="false">resultados!#ref!</f>
        <v>#NAME?</v>
      </c>
      <c r="BI34" s="234" t="e">
        <f aca="false">resultados!#ref!</f>
        <v>#NAME?</v>
      </c>
      <c r="BJ34" s="234" t="e">
        <f aca="false">resultados!#ref!</f>
        <v>#NAME?</v>
      </c>
      <c r="BK34" s="234" t="e">
        <f aca="false">resultados!#ref!</f>
        <v>#NAME?</v>
      </c>
      <c r="BL34" s="234" t="e">
        <f aca="false">resultados!#ref!</f>
        <v>#NAME?</v>
      </c>
      <c r="BM34" s="234" t="e">
        <f aca="false">resultados!#ref!</f>
        <v>#NAME?</v>
      </c>
      <c r="BN34" s="234" t="e">
        <f aca="false">resultados!#ref!</f>
        <v>#NAME?</v>
      </c>
      <c r="BO34" s="234" t="e">
        <f aca="false">resultados!#ref!</f>
        <v>#NAME?</v>
      </c>
      <c r="BP34" s="234" t="e">
        <f aca="false">resultados!#ref!</f>
        <v>#NAME?</v>
      </c>
      <c r="BQ34" s="234" t="e">
        <f aca="false">resultados!#ref!</f>
        <v>#NAME?</v>
      </c>
      <c r="BR34" s="234" t="e">
        <f aca="false">resultados!#ref!</f>
        <v>#NAME?</v>
      </c>
      <c r="BS34" s="234" t="e">
        <f aca="false">resultados!#ref!</f>
        <v>#NAME?</v>
      </c>
      <c r="BT34" s="234" t="e">
        <f aca="false">resultados!#ref!</f>
        <v>#NAME?</v>
      </c>
      <c r="BU34" s="234" t="e">
        <f aca="false">resultados!#ref!</f>
        <v>#NAME?</v>
      </c>
      <c r="BV34" s="234" t="e">
        <f aca="false">resultados!#ref!</f>
        <v>#NAME?</v>
      </c>
      <c r="BW34" s="234" t="e">
        <f aca="false">resultados!#ref!</f>
        <v>#NAME?</v>
      </c>
      <c r="BX34" s="234" t="e">
        <f aca="false">resultados!#ref!</f>
        <v>#NAME?</v>
      </c>
      <c r="BY34" s="234" t="e">
        <f aca="false">resultados!#ref!</f>
        <v>#NAME?</v>
      </c>
      <c r="BZ34" s="234" t="e">
        <f aca="false">resultados!#ref!</f>
        <v>#NAME?</v>
      </c>
      <c r="CA34" s="234" t="e">
        <f aca="false">resultados!#ref!</f>
        <v>#NAME?</v>
      </c>
      <c r="CB34" s="234" t="e">
        <f aca="false">resultados!#ref!</f>
        <v>#NAME?</v>
      </c>
      <c r="CC34" s="234" t="e">
        <f aca="false">resultados!#ref!</f>
        <v>#NAME?</v>
      </c>
      <c r="CD34" s="234" t="e">
        <f aca="false">resultados!#ref!</f>
        <v>#NAME?</v>
      </c>
      <c r="CE34" s="234" t="e">
        <f aca="false">resultados!#ref!</f>
        <v>#NAME?</v>
      </c>
      <c r="CF34" s="234" t="e">
        <f aca="false">resultados!#ref!</f>
        <v>#NAME?</v>
      </c>
      <c r="CG34" s="234" t="e">
        <f aca="false">resultados!#ref!</f>
        <v>#NAME?</v>
      </c>
      <c r="CH34" s="234" t="e">
        <f aca="false">resultados!#ref!</f>
        <v>#NAME?</v>
      </c>
      <c r="CI34" s="234" t="e">
        <f aca="false">resultados!#ref!</f>
        <v>#NAME?</v>
      </c>
      <c r="CJ34" s="234" t="e">
        <f aca="false">resultados!#ref!</f>
        <v>#NAME?</v>
      </c>
      <c r="CK34" s="234" t="e">
        <f aca="false">resultados!#ref!</f>
        <v>#NAME?</v>
      </c>
      <c r="CL34" s="234" t="e">
        <f aca="false">resultados!#ref!</f>
        <v>#NAME?</v>
      </c>
      <c r="CM34" s="234" t="e">
        <f aca="false">resultados!#ref!</f>
        <v>#NAME?</v>
      </c>
      <c r="CN34" s="234" t="e">
        <f aca="false">resultados!#ref!</f>
        <v>#NAME?</v>
      </c>
      <c r="CO34" s="234" t="e">
        <f aca="false">resultados!#ref!</f>
        <v>#NAME?</v>
      </c>
      <c r="CP34" s="234" t="e">
        <f aca="false">resultados!#ref!</f>
        <v>#NAME?</v>
      </c>
      <c r="CQ34" s="234" t="e">
        <f aca="false">resultados!#ref!</f>
        <v>#NAME?</v>
      </c>
      <c r="CR34" s="234" t="e">
        <f aca="false">resultados!#ref!</f>
        <v>#NAME?</v>
      </c>
      <c r="CS34" s="234" t="e">
        <f aca="false">resultados!#ref!</f>
        <v>#NAME?</v>
      </c>
      <c r="CT34" s="234" t="e">
        <f aca="false">resultados!#ref!</f>
        <v>#NAME?</v>
      </c>
      <c r="CU34" s="234" t="e">
        <f aca="false">resultados!#ref!</f>
        <v>#NAME?</v>
      </c>
      <c r="CV34" s="234" t="e">
        <f aca="false">resultados!#ref!</f>
        <v>#NAME?</v>
      </c>
      <c r="CW34" s="234" t="e">
        <f aca="false">resultados!#ref!</f>
        <v>#NAME?</v>
      </c>
      <c r="CX34" s="234" t="e">
        <f aca="false">resultados!#ref!</f>
        <v>#NAME?</v>
      </c>
      <c r="CY34" s="234" t="e">
        <f aca="false">resultados!#ref!</f>
        <v>#NAME?</v>
      </c>
      <c r="CZ34" s="234" t="e">
        <f aca="false">resultados!#ref!</f>
        <v>#NAME?</v>
      </c>
      <c r="DA34" s="234" t="e">
        <f aca="false">resultados!#ref!</f>
        <v>#NAME?</v>
      </c>
      <c r="DB34" s="234" t="e">
        <f aca="false">resultados!#ref!</f>
        <v>#NAME?</v>
      </c>
      <c r="DC34" s="234" t="e">
        <f aca="false">resultados!#ref!</f>
        <v>#NAME?</v>
      </c>
      <c r="DD34" s="234" t="e">
        <f aca="false">resultados!#ref!</f>
        <v>#NAME?</v>
      </c>
      <c r="DE34" s="234" t="e">
        <f aca="false">resultados!#ref!</f>
        <v>#NAME?</v>
      </c>
      <c r="DF34" s="234" t="e">
        <f aca="false">resultados!#ref!</f>
        <v>#NAME?</v>
      </c>
      <c r="DG34" s="234" t="e">
        <f aca="false">resultados!#ref!</f>
        <v>#NAME?</v>
      </c>
      <c r="DH34" s="234" t="e">
        <f aca="false">resultados!#ref!</f>
        <v>#NAME?</v>
      </c>
      <c r="DI34" s="234" t="e">
        <f aca="false">resultados!#ref!</f>
        <v>#NAME?</v>
      </c>
      <c r="DJ34" s="234" t="e">
        <f aca="false">resultados!#ref!</f>
        <v>#NAME?</v>
      </c>
      <c r="DK34" s="234" t="e">
        <f aca="false">resultados!#ref!</f>
        <v>#NAME?</v>
      </c>
      <c r="DL34" s="234" t="e">
        <f aca="false">resultados!#ref!</f>
        <v>#NAME?</v>
      </c>
      <c r="DM34" s="234" t="e">
        <f aca="false">resultados!#ref!</f>
        <v>#NAME?</v>
      </c>
      <c r="DN34" s="234" t="e">
        <f aca="false">resultados!#ref!</f>
        <v>#NAME?</v>
      </c>
      <c r="DO34" s="238" t="e">
        <f aca="false">resultados!#ref!</f>
        <v>#NAME?</v>
      </c>
      <c r="DP34" s="238" t="e">
        <f aca="false">resultados!#ref!</f>
        <v>#NAME?</v>
      </c>
      <c r="DQ34" s="238" t="e">
        <f aca="false">IF(DO34&lt;&gt;"","Documento no web","")</f>
        <v>#NAME?</v>
      </c>
      <c r="DR34" s="238" t="str">
        <f aca="false" t="array" ref="DR34:DR34">IFERROR(INDEX('03.Muestra'!$E$8:$E$17,SMALL(IF("Documento no web"='03.Muestra'!$D$8:$D$17,ROW('03.Muestra'!$E$8:$E$17)-MIN(ROW('03.Muestra'!$D$8:$D$17))+1,""),ROW()-2)),"")</f>
        <v/>
      </c>
      <c r="DS34" s="238" t="e">
        <f aca="false">resultados!#ref!</f>
        <v>#NAME?</v>
      </c>
      <c r="DT34" s="238" t="str">
        <f aca="false" t="array" ref="DT34:DT34">IFERROR(INDEX('03.Muestra'!$G$8:$G$17,SMALL(IF("Documento no web"='03.Muestra'!$D$8:$D$17,ROW('03.Muestra'!$G$8:$G$17)-MIN(ROW('03.Muestra'!$D$8:$D$17))+1,""),ROW()-2)),"")</f>
        <v/>
      </c>
      <c r="DU34" s="239" t="str">
        <f aca="false" t="array" ref="DU34:DU34">IFERROR(INDEX('03.Muestra'!$H$8:$H$17,SMALL(IF("Documento no web"='03.Muestra'!$D$8:$D$17,ROW('03.Muestra'!$H$8:$H$17)-MIN(ROW('03.Muestra'!$D$8:$D$17))+1,""),ROW()-2)),"")</f>
        <v/>
      </c>
      <c r="DV34" s="234" t="e">
        <f aca="false">resultados!#ref!</f>
        <v>#NAME?</v>
      </c>
      <c r="DW34" s="234" t="e">
        <f aca="false">resultados!#ref!</f>
        <v>#NAME?</v>
      </c>
      <c r="DX34" s="234" t="e">
        <f aca="false">resultados!#ref!</f>
        <v>#NAME?</v>
      </c>
      <c r="DY34" s="234" t="e">
        <f aca="false">resultados!#ref!</f>
        <v>#NAME?</v>
      </c>
      <c r="DZ34" s="234" t="e">
        <f aca="false">resultados!#ref!</f>
        <v>#NAME?</v>
      </c>
      <c r="EA34" s="234" t="e">
        <f aca="false">resultados!#ref!</f>
        <v>#NAME?</v>
      </c>
      <c r="EB34" s="234" t="e">
        <f aca="false">resultados!#ref!</f>
        <v>#NAME?</v>
      </c>
      <c r="EC34" s="234" t="e">
        <f aca="false">resultados!#ref!</f>
        <v>#NAME?</v>
      </c>
      <c r="ED34" s="234" t="e">
        <f aca="false">resultados!#ref!</f>
        <v>#NAME?</v>
      </c>
      <c r="EE34" s="234" t="e">
        <f aca="false">resultados!#ref!</f>
        <v>#NAME?</v>
      </c>
      <c r="EF34" s="234" t="e">
        <f aca="false">resultados!#ref!</f>
        <v>#NAME?</v>
      </c>
      <c r="EG34" s="234" t="e">
        <f aca="false">resultados!#ref!</f>
        <v>#NAME?</v>
      </c>
      <c r="EH34" s="234" t="e">
        <f aca="false">resultados!#ref!</f>
        <v>#NAME?</v>
      </c>
      <c r="EI34" s="234" t="e">
        <f aca="false">resultados!#ref!</f>
        <v>#NAME?</v>
      </c>
      <c r="EJ34" s="234" t="e">
        <f aca="false">resultados!#ref!</f>
        <v>#NAME?</v>
      </c>
      <c r="EK34" s="234" t="e">
        <f aca="false">resultados!#ref!</f>
        <v>#NAME?</v>
      </c>
      <c r="EL34" s="234" t="e">
        <f aca="false">resultados!#ref!</f>
        <v>#NAME?</v>
      </c>
      <c r="EM34" s="234" t="e">
        <f aca="false">resultados!#ref!</f>
        <v>#NAME?</v>
      </c>
      <c r="EN34" s="234" t="e">
        <f aca="false">resultados!#ref!</f>
        <v>#NAME?</v>
      </c>
      <c r="EO34" s="234" t="e">
        <f aca="false">resultados!#ref!</f>
        <v>#NAME?</v>
      </c>
      <c r="EP34" s="234" t="e">
        <f aca="false">resultados!#ref!</f>
        <v>#NAME?</v>
      </c>
      <c r="EQ34" s="234" t="e">
        <f aca="false">resultados!#ref!</f>
        <v>#NAME?</v>
      </c>
      <c r="ER34" s="234" t="e">
        <f aca="false">resultados!#ref!</f>
        <v>#NAME?</v>
      </c>
      <c r="ES34" s="234" t="e">
        <f aca="false">resultados!#ref!</f>
        <v>#NAME?</v>
      </c>
      <c r="ET34" s="234" t="e">
        <f aca="false">resultados!#ref!</f>
        <v>#NAME?</v>
      </c>
      <c r="EU34" s="234" t="e">
        <f aca="false">resultados!#ref!</f>
        <v>#NAME?</v>
      </c>
      <c r="EV34" s="234" t="e">
        <f aca="false">resultados!#ref!</f>
        <v>#NAME?</v>
      </c>
      <c r="EW34" s="234" t="e">
        <f aca="false">resultados!#ref!</f>
        <v>#NAME?</v>
      </c>
      <c r="EX34" s="234" t="e">
        <f aca="false">resultados!#ref!</f>
        <v>#NAME?</v>
      </c>
      <c r="EY34" s="234" t="e">
        <f aca="false">resultados!#ref!</f>
        <v>#NAME?</v>
      </c>
      <c r="EZ34" s="234" t="e">
        <f aca="false">resultados!#ref!</f>
        <v>#NAME?</v>
      </c>
      <c r="FA34" s="234" t="e">
        <f aca="false">resultados!#ref!</f>
        <v>#NAME?</v>
      </c>
      <c r="FB34" s="234" t="e">
        <f aca="false">resultados!#ref!</f>
        <v>#NAME?</v>
      </c>
      <c r="FC34" s="234" t="e">
        <f aca="false">resultados!#ref!</f>
        <v>#NAME?</v>
      </c>
      <c r="FD34" s="234" t="e">
        <f aca="false">resultados!#ref!</f>
        <v>#NAME?</v>
      </c>
      <c r="FE34" s="234" t="e">
        <f aca="false">resultados!#ref!</f>
        <v>#NAME?</v>
      </c>
      <c r="FF34" s="234" t="e">
        <f aca="false">resultados!#ref!</f>
        <v>#NAME?</v>
      </c>
      <c r="FG34" s="234" t="e">
        <f aca="false">resultados!#ref!</f>
        <v>#NAME?</v>
      </c>
      <c r="FH34" s="234" t="e">
        <f aca="false">resultados!#ref!</f>
        <v>#NAME?</v>
      </c>
      <c r="FI34" s="234" t="e">
        <f aca="false">resultados!#ref!</f>
        <v>#NAME?</v>
      </c>
      <c r="FJ34" s="234" t="e">
        <f aca="false">resultados!#ref!</f>
        <v>#NAME?</v>
      </c>
      <c r="FK34" s="234" t="e">
        <f aca="false">resultados!#ref!</f>
        <v>#NAME?</v>
      </c>
      <c r="FL34" s="234" t="e">
        <f aca="false">resultados!#ref!</f>
        <v>#NAME?</v>
      </c>
      <c r="FM34" s="234" t="e">
        <f aca="false">resultados!#ref!</f>
        <v>#NAME?</v>
      </c>
      <c r="FN34" s="234" t="e">
        <f aca="false">resultados!#ref!</f>
        <v>#NAME?</v>
      </c>
    </row>
    <row r="35" customFormat="false" ht="12.75" hidden="false" customHeight="true" outlineLevel="0" collapsed="false">
      <c r="T35" s="238" t="e">
        <f aca="false">resultados!#ref!</f>
        <v>#NAME?</v>
      </c>
      <c r="U35" s="238" t="e">
        <f aca="false">resultados!#ref!</f>
        <v>#NAME?</v>
      </c>
      <c r="V35" s="238" t="e">
        <f aca="false">IF(T35&lt;&gt;"","Página web","")</f>
        <v>#NAME?</v>
      </c>
      <c r="W35" s="238" t="str">
        <v/>
      </c>
      <c r="X35" s="238" t="e">
        <f aca="false">resultados!#ref!</f>
        <v>#NAME?</v>
      </c>
      <c r="Y35" s="238" t="str">
        <v/>
      </c>
      <c r="Z35" s="239" t="str">
        <v/>
      </c>
      <c r="AA35" s="234" t="e">
        <f aca="false">resultados!#ref!</f>
        <v>#NAME?</v>
      </c>
      <c r="AB35" s="234" t="e">
        <f aca="false">resultados!#ref!</f>
        <v>#NAME?</v>
      </c>
      <c r="AC35" s="234" t="e">
        <f aca="false">resultados!#ref!</f>
        <v>#NAME?</v>
      </c>
      <c r="AD35" s="234" t="e">
        <f aca="false">resultados!#ref!</f>
        <v>#NAME?</v>
      </c>
      <c r="AE35" s="234" t="e">
        <f aca="false">resultados!#ref!</f>
        <v>#NAME?</v>
      </c>
      <c r="AF35" s="234" t="e">
        <f aca="false">resultados!#ref!</f>
        <v>#NAME?</v>
      </c>
      <c r="AG35" s="234" t="e">
        <f aca="false">resultados!#ref!</f>
        <v>#NAME?</v>
      </c>
      <c r="AH35" s="234" t="e">
        <f aca="false">resultados!#ref!</f>
        <v>#NAME?</v>
      </c>
      <c r="AI35" s="234" t="e">
        <f aca="false">resultados!#ref!</f>
        <v>#NAME?</v>
      </c>
      <c r="AJ35" s="234" t="e">
        <f aca="false">resultados!#ref!</f>
        <v>#NAME?</v>
      </c>
      <c r="AK35" s="234" t="e">
        <f aca="false">resultados!#ref!</f>
        <v>#NAME?</v>
      </c>
      <c r="AL35" s="234" t="e">
        <f aca="false">resultados!#ref!</f>
        <v>#NAME?</v>
      </c>
      <c r="AM35" s="234" t="e">
        <f aca="false">resultados!#ref!</f>
        <v>#NAME?</v>
      </c>
      <c r="AN35" s="234" t="e">
        <f aca="false">resultados!#ref!</f>
        <v>#NAME?</v>
      </c>
      <c r="AO35" s="234" t="e">
        <f aca="false">resultados!#ref!</f>
        <v>#NAME?</v>
      </c>
      <c r="AP35" s="234" t="e">
        <f aca="false">resultados!#ref!</f>
        <v>#NAME?</v>
      </c>
      <c r="AQ35" s="234" t="e">
        <f aca="false">resultados!#ref!</f>
        <v>#NAME?</v>
      </c>
      <c r="AR35" s="234" t="e">
        <f aca="false">resultados!#ref!</f>
        <v>#NAME?</v>
      </c>
      <c r="AS35" s="234" t="e">
        <f aca="false">resultados!#ref!</f>
        <v>#NAME?</v>
      </c>
      <c r="AT35" s="234" t="e">
        <f aca="false">resultados!#ref!</f>
        <v>#NAME?</v>
      </c>
      <c r="AU35" s="234" t="e">
        <f aca="false">resultados!#ref!</f>
        <v>#NAME?</v>
      </c>
      <c r="AV35" s="234" t="e">
        <f aca="false">resultados!#ref!</f>
        <v>#NAME?</v>
      </c>
      <c r="AW35" s="234" t="e">
        <f aca="false">resultados!#ref!</f>
        <v>#NAME?</v>
      </c>
      <c r="AX35" s="234" t="e">
        <f aca="false">resultados!#ref!</f>
        <v>#NAME?</v>
      </c>
      <c r="AY35" s="234" t="e">
        <f aca="false">resultados!#ref!</f>
        <v>#NAME?</v>
      </c>
      <c r="AZ35" s="234" t="e">
        <f aca="false">resultados!#ref!</f>
        <v>#NAME?</v>
      </c>
      <c r="BA35" s="234" t="e">
        <f aca="false">resultados!#ref!</f>
        <v>#NAME?</v>
      </c>
      <c r="BB35" s="234" t="e">
        <f aca="false">resultados!#ref!</f>
        <v>#NAME?</v>
      </c>
      <c r="BC35" s="234" t="e">
        <f aca="false">resultados!#ref!</f>
        <v>#NAME?</v>
      </c>
      <c r="BD35" s="234" t="e">
        <f aca="false">resultados!#ref!</f>
        <v>#NAME?</v>
      </c>
      <c r="BE35" s="234" t="e">
        <f aca="false">resultados!#ref!</f>
        <v>#NAME?</v>
      </c>
      <c r="BF35" s="234" t="e">
        <f aca="false">resultados!#ref!</f>
        <v>#NAME?</v>
      </c>
      <c r="BG35" s="234" t="e">
        <f aca="false">resultados!#ref!</f>
        <v>#NAME?</v>
      </c>
      <c r="BH35" s="234" t="e">
        <f aca="false">resultados!#ref!</f>
        <v>#NAME?</v>
      </c>
      <c r="BI35" s="234" t="e">
        <f aca="false">resultados!#ref!</f>
        <v>#NAME?</v>
      </c>
      <c r="BJ35" s="234" t="e">
        <f aca="false">resultados!#ref!</f>
        <v>#NAME?</v>
      </c>
      <c r="BK35" s="234" t="e">
        <f aca="false">resultados!#ref!</f>
        <v>#NAME?</v>
      </c>
      <c r="BL35" s="234" t="e">
        <f aca="false">resultados!#ref!</f>
        <v>#NAME?</v>
      </c>
      <c r="BM35" s="234" t="e">
        <f aca="false">resultados!#ref!</f>
        <v>#NAME?</v>
      </c>
      <c r="BN35" s="234" t="e">
        <f aca="false">resultados!#ref!</f>
        <v>#NAME?</v>
      </c>
      <c r="BO35" s="234" t="e">
        <f aca="false">resultados!#ref!</f>
        <v>#NAME?</v>
      </c>
      <c r="BP35" s="234" t="e">
        <f aca="false">resultados!#ref!</f>
        <v>#NAME?</v>
      </c>
      <c r="BQ35" s="234" t="e">
        <f aca="false">resultados!#ref!</f>
        <v>#NAME?</v>
      </c>
      <c r="BR35" s="234" t="e">
        <f aca="false">resultados!#ref!</f>
        <v>#NAME?</v>
      </c>
      <c r="BS35" s="234" t="e">
        <f aca="false">resultados!#ref!</f>
        <v>#NAME?</v>
      </c>
      <c r="BT35" s="234" t="e">
        <f aca="false">resultados!#ref!</f>
        <v>#NAME?</v>
      </c>
      <c r="BU35" s="234" t="e">
        <f aca="false">resultados!#ref!</f>
        <v>#NAME?</v>
      </c>
      <c r="BV35" s="234" t="e">
        <f aca="false">resultados!#ref!</f>
        <v>#NAME?</v>
      </c>
      <c r="BW35" s="234" t="e">
        <f aca="false">resultados!#ref!</f>
        <v>#NAME?</v>
      </c>
      <c r="BX35" s="234" t="e">
        <f aca="false">resultados!#ref!</f>
        <v>#NAME?</v>
      </c>
      <c r="BY35" s="234" t="e">
        <f aca="false">resultados!#ref!</f>
        <v>#NAME?</v>
      </c>
      <c r="BZ35" s="234" t="e">
        <f aca="false">resultados!#ref!</f>
        <v>#NAME?</v>
      </c>
      <c r="CA35" s="234" t="e">
        <f aca="false">resultados!#ref!</f>
        <v>#NAME?</v>
      </c>
      <c r="CB35" s="234" t="e">
        <f aca="false">resultados!#ref!</f>
        <v>#NAME?</v>
      </c>
      <c r="CC35" s="234" t="e">
        <f aca="false">resultados!#ref!</f>
        <v>#NAME?</v>
      </c>
      <c r="CD35" s="234" t="e">
        <f aca="false">resultados!#ref!</f>
        <v>#NAME?</v>
      </c>
      <c r="CE35" s="234" t="e">
        <f aca="false">resultados!#ref!</f>
        <v>#NAME?</v>
      </c>
      <c r="CF35" s="234" t="e">
        <f aca="false">resultados!#ref!</f>
        <v>#NAME?</v>
      </c>
      <c r="CG35" s="234" t="e">
        <f aca="false">resultados!#ref!</f>
        <v>#NAME?</v>
      </c>
      <c r="CH35" s="234" t="e">
        <f aca="false">resultados!#ref!</f>
        <v>#NAME?</v>
      </c>
      <c r="CI35" s="234" t="e">
        <f aca="false">resultados!#ref!</f>
        <v>#NAME?</v>
      </c>
      <c r="CJ35" s="234" t="e">
        <f aca="false">resultados!#ref!</f>
        <v>#NAME?</v>
      </c>
      <c r="CK35" s="234" t="e">
        <f aca="false">resultados!#ref!</f>
        <v>#NAME?</v>
      </c>
      <c r="CL35" s="234" t="e">
        <f aca="false">resultados!#ref!</f>
        <v>#NAME?</v>
      </c>
      <c r="CM35" s="234" t="e">
        <f aca="false">resultados!#ref!</f>
        <v>#NAME?</v>
      </c>
      <c r="CN35" s="234" t="e">
        <f aca="false">resultados!#ref!</f>
        <v>#NAME?</v>
      </c>
      <c r="CO35" s="234" t="e">
        <f aca="false">resultados!#ref!</f>
        <v>#NAME?</v>
      </c>
      <c r="CP35" s="234" t="e">
        <f aca="false">resultados!#ref!</f>
        <v>#NAME?</v>
      </c>
      <c r="CQ35" s="234" t="e">
        <f aca="false">resultados!#ref!</f>
        <v>#NAME?</v>
      </c>
      <c r="CR35" s="234" t="e">
        <f aca="false">resultados!#ref!</f>
        <v>#NAME?</v>
      </c>
      <c r="CS35" s="234" t="e">
        <f aca="false">resultados!#ref!</f>
        <v>#NAME?</v>
      </c>
      <c r="CT35" s="234" t="e">
        <f aca="false">resultados!#ref!</f>
        <v>#NAME?</v>
      </c>
      <c r="CU35" s="234" t="e">
        <f aca="false">resultados!#ref!</f>
        <v>#NAME?</v>
      </c>
      <c r="CV35" s="234" t="e">
        <f aca="false">resultados!#ref!</f>
        <v>#NAME?</v>
      </c>
      <c r="CW35" s="234" t="e">
        <f aca="false">resultados!#ref!</f>
        <v>#NAME?</v>
      </c>
      <c r="CX35" s="234" t="e">
        <f aca="false">resultados!#ref!</f>
        <v>#NAME?</v>
      </c>
      <c r="CY35" s="234" t="e">
        <f aca="false">resultados!#ref!</f>
        <v>#NAME?</v>
      </c>
      <c r="CZ35" s="234" t="e">
        <f aca="false">resultados!#ref!</f>
        <v>#NAME?</v>
      </c>
      <c r="DA35" s="234" t="e">
        <f aca="false">resultados!#ref!</f>
        <v>#NAME?</v>
      </c>
      <c r="DB35" s="234" t="e">
        <f aca="false">resultados!#ref!</f>
        <v>#NAME?</v>
      </c>
      <c r="DC35" s="234" t="e">
        <f aca="false">resultados!#ref!</f>
        <v>#NAME?</v>
      </c>
      <c r="DD35" s="234" t="e">
        <f aca="false">resultados!#ref!</f>
        <v>#NAME?</v>
      </c>
      <c r="DE35" s="234" t="e">
        <f aca="false">resultados!#ref!</f>
        <v>#NAME?</v>
      </c>
      <c r="DF35" s="234" t="e">
        <f aca="false">resultados!#ref!</f>
        <v>#NAME?</v>
      </c>
      <c r="DG35" s="234" t="e">
        <f aca="false">resultados!#ref!</f>
        <v>#NAME?</v>
      </c>
      <c r="DH35" s="234" t="e">
        <f aca="false">resultados!#ref!</f>
        <v>#NAME?</v>
      </c>
      <c r="DI35" s="234" t="e">
        <f aca="false">resultados!#ref!</f>
        <v>#NAME?</v>
      </c>
      <c r="DJ35" s="234" t="e">
        <f aca="false">resultados!#ref!</f>
        <v>#NAME?</v>
      </c>
      <c r="DK35" s="234" t="e">
        <f aca="false">resultados!#ref!</f>
        <v>#NAME?</v>
      </c>
      <c r="DL35" s="234" t="e">
        <f aca="false">resultados!#ref!</f>
        <v>#NAME?</v>
      </c>
      <c r="DM35" s="234" t="e">
        <f aca="false">resultados!#ref!</f>
        <v>#NAME?</v>
      </c>
      <c r="DN35" s="234" t="e">
        <f aca="false">resultados!#ref!</f>
        <v>#NAME?</v>
      </c>
      <c r="DO35" s="238" t="e">
        <f aca="false">resultados!#ref!</f>
        <v>#NAME?</v>
      </c>
      <c r="DP35" s="238" t="e">
        <f aca="false">resultados!#ref!</f>
        <v>#NAME?</v>
      </c>
      <c r="DQ35" s="238" t="e">
        <f aca="false">IF(DO35&lt;&gt;"","Documento no web","")</f>
        <v>#NAME?</v>
      </c>
      <c r="DR35" s="238" t="str">
        <f aca="false" t="array" ref="DR35:DR35">IFERROR(INDEX('03.Muestra'!$E$8:$E$17,SMALL(IF("Documento no web"='03.Muestra'!$D$8:$D$17,ROW('03.Muestra'!$E$8:$E$17)-MIN(ROW('03.Muestra'!$D$8:$D$17))+1,""),ROW()-2)),"")</f>
        <v/>
      </c>
      <c r="DS35" s="238" t="e">
        <f aca="false">resultados!#ref!</f>
        <v>#NAME?</v>
      </c>
      <c r="DT35" s="238" t="str">
        <f aca="false" t="array" ref="DT35:DT35">IFERROR(INDEX('03.Muestra'!$G$8:$G$17,SMALL(IF("Documento no web"='03.Muestra'!$D$8:$D$17,ROW('03.Muestra'!$G$8:$G$17)-MIN(ROW('03.Muestra'!$D$8:$D$17))+1,""),ROW()-2)),"")</f>
        <v/>
      </c>
      <c r="DU35" s="239" t="str">
        <f aca="false" t="array" ref="DU35:DU35">IFERROR(INDEX('03.Muestra'!$H$8:$H$17,SMALL(IF("Documento no web"='03.Muestra'!$D$8:$D$17,ROW('03.Muestra'!$H$8:$H$17)-MIN(ROW('03.Muestra'!$D$8:$D$17))+1,""),ROW()-2)),"")</f>
        <v/>
      </c>
      <c r="DV35" s="234" t="e">
        <f aca="false">resultados!#ref!</f>
        <v>#NAME?</v>
      </c>
      <c r="DW35" s="234" t="e">
        <f aca="false">resultados!#ref!</f>
        <v>#NAME?</v>
      </c>
      <c r="DX35" s="234" t="e">
        <f aca="false">resultados!#ref!</f>
        <v>#NAME?</v>
      </c>
      <c r="DY35" s="234" t="e">
        <f aca="false">resultados!#ref!</f>
        <v>#NAME?</v>
      </c>
      <c r="DZ35" s="234" t="e">
        <f aca="false">resultados!#ref!</f>
        <v>#NAME?</v>
      </c>
      <c r="EA35" s="234" t="e">
        <f aca="false">resultados!#ref!</f>
        <v>#NAME?</v>
      </c>
      <c r="EB35" s="234" t="e">
        <f aca="false">resultados!#ref!</f>
        <v>#NAME?</v>
      </c>
      <c r="EC35" s="234" t="e">
        <f aca="false">resultados!#ref!</f>
        <v>#NAME?</v>
      </c>
      <c r="ED35" s="234" t="e">
        <f aca="false">resultados!#ref!</f>
        <v>#NAME?</v>
      </c>
      <c r="EE35" s="234" t="e">
        <f aca="false">resultados!#ref!</f>
        <v>#NAME?</v>
      </c>
      <c r="EF35" s="234" t="e">
        <f aca="false">resultados!#ref!</f>
        <v>#NAME?</v>
      </c>
      <c r="EG35" s="234" t="e">
        <f aca="false">resultados!#ref!</f>
        <v>#NAME?</v>
      </c>
      <c r="EH35" s="234" t="e">
        <f aca="false">resultados!#ref!</f>
        <v>#NAME?</v>
      </c>
      <c r="EI35" s="234" t="e">
        <f aca="false">resultados!#ref!</f>
        <v>#NAME?</v>
      </c>
      <c r="EJ35" s="234" t="e">
        <f aca="false">resultados!#ref!</f>
        <v>#NAME?</v>
      </c>
      <c r="EK35" s="234" t="e">
        <f aca="false">resultados!#ref!</f>
        <v>#NAME?</v>
      </c>
      <c r="EL35" s="234" t="e">
        <f aca="false">resultados!#ref!</f>
        <v>#NAME?</v>
      </c>
      <c r="EM35" s="234" t="e">
        <f aca="false">resultados!#ref!</f>
        <v>#NAME?</v>
      </c>
      <c r="EN35" s="234" t="e">
        <f aca="false">resultados!#ref!</f>
        <v>#NAME?</v>
      </c>
      <c r="EO35" s="234" t="e">
        <f aca="false">resultados!#ref!</f>
        <v>#NAME?</v>
      </c>
      <c r="EP35" s="234" t="e">
        <f aca="false">resultados!#ref!</f>
        <v>#NAME?</v>
      </c>
      <c r="EQ35" s="234" t="e">
        <f aca="false">resultados!#ref!</f>
        <v>#NAME?</v>
      </c>
      <c r="ER35" s="234" t="e">
        <f aca="false">resultados!#ref!</f>
        <v>#NAME?</v>
      </c>
      <c r="ES35" s="234" t="e">
        <f aca="false">resultados!#ref!</f>
        <v>#NAME?</v>
      </c>
      <c r="ET35" s="234" t="e">
        <f aca="false">resultados!#ref!</f>
        <v>#NAME?</v>
      </c>
      <c r="EU35" s="234" t="e">
        <f aca="false">resultados!#ref!</f>
        <v>#NAME?</v>
      </c>
      <c r="EV35" s="234" t="e">
        <f aca="false">resultados!#ref!</f>
        <v>#NAME?</v>
      </c>
      <c r="EW35" s="234" t="e">
        <f aca="false">resultados!#ref!</f>
        <v>#NAME?</v>
      </c>
      <c r="EX35" s="234" t="e">
        <f aca="false">resultados!#ref!</f>
        <v>#NAME?</v>
      </c>
      <c r="EY35" s="234" t="e">
        <f aca="false">resultados!#ref!</f>
        <v>#NAME?</v>
      </c>
      <c r="EZ35" s="234" t="e">
        <f aca="false">resultados!#ref!</f>
        <v>#NAME?</v>
      </c>
      <c r="FA35" s="234" t="e">
        <f aca="false">resultados!#ref!</f>
        <v>#NAME?</v>
      </c>
      <c r="FB35" s="234" t="e">
        <f aca="false">resultados!#ref!</f>
        <v>#NAME?</v>
      </c>
      <c r="FC35" s="234" t="e">
        <f aca="false">resultados!#ref!</f>
        <v>#NAME?</v>
      </c>
      <c r="FD35" s="234" t="e">
        <f aca="false">resultados!#ref!</f>
        <v>#NAME?</v>
      </c>
      <c r="FE35" s="234" t="e">
        <f aca="false">resultados!#ref!</f>
        <v>#NAME?</v>
      </c>
      <c r="FF35" s="234" t="e">
        <f aca="false">resultados!#ref!</f>
        <v>#NAME?</v>
      </c>
      <c r="FG35" s="234" t="e">
        <f aca="false">resultados!#ref!</f>
        <v>#NAME?</v>
      </c>
      <c r="FH35" s="234" t="e">
        <f aca="false">resultados!#ref!</f>
        <v>#NAME?</v>
      </c>
      <c r="FI35" s="234" t="e">
        <f aca="false">resultados!#ref!</f>
        <v>#NAME?</v>
      </c>
      <c r="FJ35" s="234" t="e">
        <f aca="false">resultados!#ref!</f>
        <v>#NAME?</v>
      </c>
      <c r="FK35" s="234" t="e">
        <f aca="false">resultados!#ref!</f>
        <v>#NAME?</v>
      </c>
      <c r="FL35" s="234" t="e">
        <f aca="false">resultados!#ref!</f>
        <v>#NAME?</v>
      </c>
      <c r="FM35" s="234" t="e">
        <f aca="false">resultados!#ref!</f>
        <v>#NAME?</v>
      </c>
      <c r="FN35" s="234" t="e">
        <f aca="false">resultados!#ref!</f>
        <v>#NAME?</v>
      </c>
    </row>
    <row r="36" customFormat="false" ht="12.75" hidden="false" customHeight="true" outlineLevel="0" collapsed="false">
      <c r="T36" s="238" t="e">
        <f aca="false">resultados!#ref!</f>
        <v>#NAME?</v>
      </c>
      <c r="U36" s="238" t="e">
        <f aca="false">resultados!#ref!</f>
        <v>#NAME?</v>
      </c>
      <c r="V36" s="238" t="e">
        <f aca="false">IF(T36&lt;&gt;"","Página web","")</f>
        <v>#NAME?</v>
      </c>
      <c r="W36" s="238" t="str">
        <v/>
      </c>
      <c r="X36" s="238" t="e">
        <f aca="false">resultados!#ref!</f>
        <v>#NAME?</v>
      </c>
      <c r="Y36" s="238" t="str">
        <v/>
      </c>
      <c r="Z36" s="239" t="str">
        <v/>
      </c>
      <c r="AA36" s="234" t="e">
        <f aca="false">resultados!#ref!</f>
        <v>#NAME?</v>
      </c>
      <c r="AB36" s="234" t="e">
        <f aca="false">resultados!#ref!</f>
        <v>#NAME?</v>
      </c>
      <c r="AC36" s="234" t="e">
        <f aca="false">resultados!#ref!</f>
        <v>#NAME?</v>
      </c>
      <c r="AD36" s="234" t="e">
        <f aca="false">resultados!#ref!</f>
        <v>#NAME?</v>
      </c>
      <c r="AE36" s="234" t="e">
        <f aca="false">resultados!#ref!</f>
        <v>#NAME?</v>
      </c>
      <c r="AF36" s="234" t="e">
        <f aca="false">resultados!#ref!</f>
        <v>#NAME?</v>
      </c>
      <c r="AG36" s="234" t="e">
        <f aca="false">resultados!#ref!</f>
        <v>#NAME?</v>
      </c>
      <c r="AH36" s="234" t="e">
        <f aca="false">resultados!#ref!</f>
        <v>#NAME?</v>
      </c>
      <c r="AI36" s="234" t="e">
        <f aca="false">resultados!#ref!</f>
        <v>#NAME?</v>
      </c>
      <c r="AJ36" s="234" t="e">
        <f aca="false">resultados!#ref!</f>
        <v>#NAME?</v>
      </c>
      <c r="AK36" s="234" t="e">
        <f aca="false">resultados!#ref!</f>
        <v>#NAME?</v>
      </c>
      <c r="AL36" s="234" t="e">
        <f aca="false">resultados!#ref!</f>
        <v>#NAME?</v>
      </c>
      <c r="AM36" s="234" t="e">
        <f aca="false">resultados!#ref!</f>
        <v>#NAME?</v>
      </c>
      <c r="AN36" s="234" t="e">
        <f aca="false">resultados!#ref!</f>
        <v>#NAME?</v>
      </c>
      <c r="AO36" s="234" t="e">
        <f aca="false">resultados!#ref!</f>
        <v>#NAME?</v>
      </c>
      <c r="AP36" s="234" t="e">
        <f aca="false">resultados!#ref!</f>
        <v>#NAME?</v>
      </c>
      <c r="AQ36" s="234" t="e">
        <f aca="false">resultados!#ref!</f>
        <v>#NAME?</v>
      </c>
      <c r="AR36" s="234" t="e">
        <f aca="false">resultados!#ref!</f>
        <v>#NAME?</v>
      </c>
      <c r="AS36" s="234" t="e">
        <f aca="false">resultados!#ref!</f>
        <v>#NAME?</v>
      </c>
      <c r="AT36" s="234" t="e">
        <f aca="false">resultados!#ref!</f>
        <v>#NAME?</v>
      </c>
      <c r="AU36" s="234" t="e">
        <f aca="false">resultados!#ref!</f>
        <v>#NAME?</v>
      </c>
      <c r="AV36" s="234" t="e">
        <f aca="false">resultados!#ref!</f>
        <v>#NAME?</v>
      </c>
      <c r="AW36" s="234" t="e">
        <f aca="false">resultados!#ref!</f>
        <v>#NAME?</v>
      </c>
      <c r="AX36" s="234" t="e">
        <f aca="false">resultados!#ref!</f>
        <v>#NAME?</v>
      </c>
      <c r="AY36" s="234" t="e">
        <f aca="false">resultados!#ref!</f>
        <v>#NAME?</v>
      </c>
      <c r="AZ36" s="234" t="e">
        <f aca="false">resultados!#ref!</f>
        <v>#NAME?</v>
      </c>
      <c r="BA36" s="234" t="e">
        <f aca="false">resultados!#ref!</f>
        <v>#NAME?</v>
      </c>
      <c r="BB36" s="234" t="e">
        <f aca="false">resultados!#ref!</f>
        <v>#NAME?</v>
      </c>
      <c r="BC36" s="234" t="e">
        <f aca="false">resultados!#ref!</f>
        <v>#NAME?</v>
      </c>
      <c r="BD36" s="234" t="e">
        <f aca="false">resultados!#ref!</f>
        <v>#NAME?</v>
      </c>
      <c r="BE36" s="234" t="e">
        <f aca="false">resultados!#ref!</f>
        <v>#NAME?</v>
      </c>
      <c r="BF36" s="234" t="e">
        <f aca="false">resultados!#ref!</f>
        <v>#NAME?</v>
      </c>
      <c r="BG36" s="234" t="e">
        <f aca="false">resultados!#ref!</f>
        <v>#NAME?</v>
      </c>
      <c r="BH36" s="234" t="e">
        <f aca="false">resultados!#ref!</f>
        <v>#NAME?</v>
      </c>
      <c r="BI36" s="234" t="e">
        <f aca="false">resultados!#ref!</f>
        <v>#NAME?</v>
      </c>
      <c r="BJ36" s="234" t="e">
        <f aca="false">resultados!#ref!</f>
        <v>#NAME?</v>
      </c>
      <c r="BK36" s="234" t="e">
        <f aca="false">resultados!#ref!</f>
        <v>#NAME?</v>
      </c>
      <c r="BL36" s="234" t="e">
        <f aca="false">resultados!#ref!</f>
        <v>#NAME?</v>
      </c>
      <c r="BM36" s="234" t="e">
        <f aca="false">resultados!#ref!</f>
        <v>#NAME?</v>
      </c>
      <c r="BN36" s="234" t="e">
        <f aca="false">resultados!#ref!</f>
        <v>#NAME?</v>
      </c>
      <c r="BO36" s="234" t="e">
        <f aca="false">resultados!#ref!</f>
        <v>#NAME?</v>
      </c>
      <c r="BP36" s="234" t="e">
        <f aca="false">resultados!#ref!</f>
        <v>#NAME?</v>
      </c>
      <c r="BQ36" s="234" t="e">
        <f aca="false">resultados!#ref!</f>
        <v>#NAME?</v>
      </c>
      <c r="BR36" s="234" t="e">
        <f aca="false">resultados!#ref!</f>
        <v>#NAME?</v>
      </c>
      <c r="BS36" s="234" t="e">
        <f aca="false">resultados!#ref!</f>
        <v>#NAME?</v>
      </c>
      <c r="BT36" s="234" t="e">
        <f aca="false">resultados!#ref!</f>
        <v>#NAME?</v>
      </c>
      <c r="BU36" s="234" t="e">
        <f aca="false">resultados!#ref!</f>
        <v>#NAME?</v>
      </c>
      <c r="BV36" s="234" t="e">
        <f aca="false">resultados!#ref!</f>
        <v>#NAME?</v>
      </c>
      <c r="BW36" s="234" t="e">
        <f aca="false">resultados!#ref!</f>
        <v>#NAME?</v>
      </c>
      <c r="BX36" s="234" t="e">
        <f aca="false">resultados!#ref!</f>
        <v>#NAME?</v>
      </c>
      <c r="BY36" s="234" t="e">
        <f aca="false">resultados!#ref!</f>
        <v>#NAME?</v>
      </c>
      <c r="BZ36" s="234" t="e">
        <f aca="false">resultados!#ref!</f>
        <v>#NAME?</v>
      </c>
      <c r="CA36" s="234" t="e">
        <f aca="false">resultados!#ref!</f>
        <v>#NAME?</v>
      </c>
      <c r="CB36" s="234" t="e">
        <f aca="false">resultados!#ref!</f>
        <v>#NAME?</v>
      </c>
      <c r="CC36" s="234" t="e">
        <f aca="false">resultados!#ref!</f>
        <v>#NAME?</v>
      </c>
      <c r="CD36" s="234" t="e">
        <f aca="false">resultados!#ref!</f>
        <v>#NAME?</v>
      </c>
      <c r="CE36" s="234" t="e">
        <f aca="false">resultados!#ref!</f>
        <v>#NAME?</v>
      </c>
      <c r="CF36" s="234" t="e">
        <f aca="false">resultados!#ref!</f>
        <v>#NAME?</v>
      </c>
      <c r="CG36" s="234" t="e">
        <f aca="false">resultados!#ref!</f>
        <v>#NAME?</v>
      </c>
      <c r="CH36" s="234" t="e">
        <f aca="false">resultados!#ref!</f>
        <v>#NAME?</v>
      </c>
      <c r="CI36" s="234" t="e">
        <f aca="false">resultados!#ref!</f>
        <v>#NAME?</v>
      </c>
      <c r="CJ36" s="234" t="e">
        <f aca="false">resultados!#ref!</f>
        <v>#NAME?</v>
      </c>
      <c r="CK36" s="234" t="e">
        <f aca="false">resultados!#ref!</f>
        <v>#NAME?</v>
      </c>
      <c r="CL36" s="234" t="e">
        <f aca="false">resultados!#ref!</f>
        <v>#NAME?</v>
      </c>
      <c r="CM36" s="234" t="e">
        <f aca="false">resultados!#ref!</f>
        <v>#NAME?</v>
      </c>
      <c r="CN36" s="234" t="e">
        <f aca="false">resultados!#ref!</f>
        <v>#NAME?</v>
      </c>
      <c r="CO36" s="234" t="e">
        <f aca="false">resultados!#ref!</f>
        <v>#NAME?</v>
      </c>
      <c r="CP36" s="234" t="e">
        <f aca="false">resultados!#ref!</f>
        <v>#NAME?</v>
      </c>
      <c r="CQ36" s="234" t="e">
        <f aca="false">resultados!#ref!</f>
        <v>#NAME?</v>
      </c>
      <c r="CR36" s="234" t="e">
        <f aca="false">resultados!#ref!</f>
        <v>#NAME?</v>
      </c>
      <c r="CS36" s="234" t="e">
        <f aca="false">resultados!#ref!</f>
        <v>#NAME?</v>
      </c>
      <c r="CT36" s="234" t="e">
        <f aca="false">resultados!#ref!</f>
        <v>#NAME?</v>
      </c>
      <c r="CU36" s="234" t="e">
        <f aca="false">resultados!#ref!</f>
        <v>#NAME?</v>
      </c>
      <c r="CV36" s="234" t="e">
        <f aca="false">resultados!#ref!</f>
        <v>#NAME?</v>
      </c>
      <c r="CW36" s="234" t="e">
        <f aca="false">resultados!#ref!</f>
        <v>#NAME?</v>
      </c>
      <c r="CX36" s="234" t="e">
        <f aca="false">resultados!#ref!</f>
        <v>#NAME?</v>
      </c>
      <c r="CY36" s="234" t="e">
        <f aca="false">resultados!#ref!</f>
        <v>#NAME?</v>
      </c>
      <c r="CZ36" s="234" t="e">
        <f aca="false">resultados!#ref!</f>
        <v>#NAME?</v>
      </c>
      <c r="DA36" s="234" t="e">
        <f aca="false">resultados!#ref!</f>
        <v>#NAME?</v>
      </c>
      <c r="DB36" s="234" t="e">
        <f aca="false">resultados!#ref!</f>
        <v>#NAME?</v>
      </c>
      <c r="DC36" s="234" t="e">
        <f aca="false">resultados!#ref!</f>
        <v>#NAME?</v>
      </c>
      <c r="DD36" s="234" t="e">
        <f aca="false">resultados!#ref!</f>
        <v>#NAME?</v>
      </c>
      <c r="DE36" s="234" t="e">
        <f aca="false">resultados!#ref!</f>
        <v>#NAME?</v>
      </c>
      <c r="DF36" s="234" t="e">
        <f aca="false">resultados!#ref!</f>
        <v>#NAME?</v>
      </c>
      <c r="DG36" s="234" t="e">
        <f aca="false">resultados!#ref!</f>
        <v>#NAME?</v>
      </c>
      <c r="DH36" s="234" t="e">
        <f aca="false">resultados!#ref!</f>
        <v>#NAME?</v>
      </c>
      <c r="DI36" s="234" t="e">
        <f aca="false">resultados!#ref!</f>
        <v>#NAME?</v>
      </c>
      <c r="DJ36" s="234" t="e">
        <f aca="false">resultados!#ref!</f>
        <v>#NAME?</v>
      </c>
      <c r="DK36" s="234" t="e">
        <f aca="false">resultados!#ref!</f>
        <v>#NAME?</v>
      </c>
      <c r="DL36" s="234" t="e">
        <f aca="false">resultados!#ref!</f>
        <v>#NAME?</v>
      </c>
      <c r="DM36" s="234" t="e">
        <f aca="false">resultados!#ref!</f>
        <v>#NAME?</v>
      </c>
      <c r="DN36" s="234" t="e">
        <f aca="false">resultados!#ref!</f>
        <v>#NAME?</v>
      </c>
      <c r="DO36" s="238" t="e">
        <f aca="false">resultados!#ref!</f>
        <v>#NAME?</v>
      </c>
      <c r="DP36" s="238" t="e">
        <f aca="false">resultados!#ref!</f>
        <v>#NAME?</v>
      </c>
      <c r="DQ36" s="238" t="e">
        <f aca="false">IF(DO36&lt;&gt;"","Documento no web","")</f>
        <v>#NAME?</v>
      </c>
      <c r="DR36" s="238" t="str">
        <f aca="false" t="array" ref="DR36:DR36">IFERROR(INDEX('03.Muestra'!$E$8:$E$17,SMALL(IF("Documento no web"='03.Muestra'!$D$8:$D$17,ROW('03.Muestra'!$E$8:$E$17)-MIN(ROW('03.Muestra'!$D$8:$D$17))+1,""),ROW()-2)),"")</f>
        <v/>
      </c>
      <c r="DS36" s="238" t="e">
        <f aca="false">resultados!#ref!</f>
        <v>#NAME?</v>
      </c>
      <c r="DT36" s="238" t="str">
        <f aca="false" t="array" ref="DT36:DT36">IFERROR(INDEX('03.Muestra'!$G$8:$G$17,SMALL(IF("Documento no web"='03.Muestra'!$D$8:$D$17,ROW('03.Muestra'!$G$8:$G$17)-MIN(ROW('03.Muestra'!$D$8:$D$17))+1,""),ROW()-2)),"")</f>
        <v/>
      </c>
      <c r="DU36" s="239" t="str">
        <f aca="false" t="array" ref="DU36:DU36">IFERROR(INDEX('03.Muestra'!$H$8:$H$17,SMALL(IF("Documento no web"='03.Muestra'!$D$8:$D$17,ROW('03.Muestra'!$H$8:$H$17)-MIN(ROW('03.Muestra'!$D$8:$D$17))+1,""),ROW()-2)),"")</f>
        <v/>
      </c>
      <c r="DV36" s="234" t="e">
        <f aca="false">resultados!#ref!</f>
        <v>#NAME?</v>
      </c>
      <c r="DW36" s="234" t="e">
        <f aca="false">resultados!#ref!</f>
        <v>#NAME?</v>
      </c>
      <c r="DX36" s="234" t="e">
        <f aca="false">resultados!#ref!</f>
        <v>#NAME?</v>
      </c>
      <c r="DY36" s="234" t="e">
        <f aca="false">resultados!#ref!</f>
        <v>#NAME?</v>
      </c>
      <c r="DZ36" s="234" t="e">
        <f aca="false">resultados!#ref!</f>
        <v>#NAME?</v>
      </c>
      <c r="EA36" s="234" t="e">
        <f aca="false">resultados!#ref!</f>
        <v>#NAME?</v>
      </c>
      <c r="EB36" s="234" t="e">
        <f aca="false">resultados!#ref!</f>
        <v>#NAME?</v>
      </c>
      <c r="EC36" s="234" t="e">
        <f aca="false">resultados!#ref!</f>
        <v>#NAME?</v>
      </c>
      <c r="ED36" s="234" t="e">
        <f aca="false">resultados!#ref!</f>
        <v>#NAME?</v>
      </c>
      <c r="EE36" s="234" t="e">
        <f aca="false">resultados!#ref!</f>
        <v>#NAME?</v>
      </c>
      <c r="EF36" s="234" t="e">
        <f aca="false">resultados!#ref!</f>
        <v>#NAME?</v>
      </c>
      <c r="EG36" s="234" t="e">
        <f aca="false">resultados!#ref!</f>
        <v>#NAME?</v>
      </c>
      <c r="EH36" s="234" t="e">
        <f aca="false">resultados!#ref!</f>
        <v>#NAME?</v>
      </c>
      <c r="EI36" s="234" t="e">
        <f aca="false">resultados!#ref!</f>
        <v>#NAME?</v>
      </c>
      <c r="EJ36" s="234" t="e">
        <f aca="false">resultados!#ref!</f>
        <v>#NAME?</v>
      </c>
      <c r="EK36" s="234" t="e">
        <f aca="false">resultados!#ref!</f>
        <v>#NAME?</v>
      </c>
      <c r="EL36" s="234" t="e">
        <f aca="false">resultados!#ref!</f>
        <v>#NAME?</v>
      </c>
      <c r="EM36" s="234" t="e">
        <f aca="false">resultados!#ref!</f>
        <v>#NAME?</v>
      </c>
      <c r="EN36" s="234" t="e">
        <f aca="false">resultados!#ref!</f>
        <v>#NAME?</v>
      </c>
      <c r="EO36" s="234" t="e">
        <f aca="false">resultados!#ref!</f>
        <v>#NAME?</v>
      </c>
      <c r="EP36" s="234" t="e">
        <f aca="false">resultados!#ref!</f>
        <v>#NAME?</v>
      </c>
      <c r="EQ36" s="234" t="e">
        <f aca="false">resultados!#ref!</f>
        <v>#NAME?</v>
      </c>
      <c r="ER36" s="234" t="e">
        <f aca="false">resultados!#ref!</f>
        <v>#NAME?</v>
      </c>
      <c r="ES36" s="234" t="e">
        <f aca="false">resultados!#ref!</f>
        <v>#NAME?</v>
      </c>
      <c r="ET36" s="234" t="e">
        <f aca="false">resultados!#ref!</f>
        <v>#NAME?</v>
      </c>
      <c r="EU36" s="234" t="e">
        <f aca="false">resultados!#ref!</f>
        <v>#NAME?</v>
      </c>
      <c r="EV36" s="234" t="e">
        <f aca="false">resultados!#ref!</f>
        <v>#NAME?</v>
      </c>
      <c r="EW36" s="234" t="e">
        <f aca="false">resultados!#ref!</f>
        <v>#NAME?</v>
      </c>
      <c r="EX36" s="234" t="e">
        <f aca="false">resultados!#ref!</f>
        <v>#NAME?</v>
      </c>
      <c r="EY36" s="234" t="e">
        <f aca="false">resultados!#ref!</f>
        <v>#NAME?</v>
      </c>
      <c r="EZ36" s="234" t="e">
        <f aca="false">resultados!#ref!</f>
        <v>#NAME?</v>
      </c>
      <c r="FA36" s="234" t="e">
        <f aca="false">resultados!#ref!</f>
        <v>#NAME?</v>
      </c>
      <c r="FB36" s="234" t="e">
        <f aca="false">resultados!#ref!</f>
        <v>#NAME?</v>
      </c>
      <c r="FC36" s="234" t="e">
        <f aca="false">resultados!#ref!</f>
        <v>#NAME?</v>
      </c>
      <c r="FD36" s="234" t="e">
        <f aca="false">resultados!#ref!</f>
        <v>#NAME?</v>
      </c>
      <c r="FE36" s="234" t="e">
        <f aca="false">resultados!#ref!</f>
        <v>#NAME?</v>
      </c>
      <c r="FF36" s="234" t="e">
        <f aca="false">resultados!#ref!</f>
        <v>#NAME?</v>
      </c>
      <c r="FG36" s="234" t="e">
        <f aca="false">resultados!#ref!</f>
        <v>#NAME?</v>
      </c>
      <c r="FH36" s="234" t="e">
        <f aca="false">resultados!#ref!</f>
        <v>#NAME?</v>
      </c>
      <c r="FI36" s="234" t="e">
        <f aca="false">resultados!#ref!</f>
        <v>#NAME?</v>
      </c>
      <c r="FJ36" s="234" t="e">
        <f aca="false">resultados!#ref!</f>
        <v>#NAME?</v>
      </c>
      <c r="FK36" s="234" t="e">
        <f aca="false">resultados!#ref!</f>
        <v>#NAME?</v>
      </c>
      <c r="FL36" s="234" t="e">
        <f aca="false">resultados!#ref!</f>
        <v>#NAME?</v>
      </c>
      <c r="FM36" s="234" t="e">
        <f aca="false">resultados!#ref!</f>
        <v>#NAME?</v>
      </c>
      <c r="FN36" s="234" t="e">
        <f aca="false">resultados!#ref!</f>
        <v>#NAME?</v>
      </c>
    </row>
    <row r="37" customFormat="false" ht="12.75" hidden="false" customHeight="true" outlineLevel="0" collapsed="false">
      <c r="T37" s="238" t="e">
        <f aca="false">resultados!#ref!</f>
        <v>#NAME?</v>
      </c>
      <c r="U37" s="238" t="e">
        <f aca="false">resultados!#ref!</f>
        <v>#NAME?</v>
      </c>
      <c r="V37" s="238" t="e">
        <f aca="false">IF(T37&lt;&gt;"","Página web","")</f>
        <v>#NAME?</v>
      </c>
      <c r="W37" s="238" t="str">
        <v/>
      </c>
      <c r="X37" s="238" t="e">
        <f aca="false">resultados!#ref!</f>
        <v>#NAME?</v>
      </c>
      <c r="Y37" s="238" t="str">
        <v/>
      </c>
      <c r="Z37" s="239" t="str">
        <v/>
      </c>
      <c r="AA37" s="234" t="e">
        <f aca="false">resultados!#ref!</f>
        <v>#NAME?</v>
      </c>
      <c r="AB37" s="234" t="e">
        <f aca="false">resultados!#ref!</f>
        <v>#NAME?</v>
      </c>
      <c r="AC37" s="234" t="e">
        <f aca="false">resultados!#ref!</f>
        <v>#NAME?</v>
      </c>
      <c r="AD37" s="234" t="e">
        <f aca="false">resultados!#ref!</f>
        <v>#NAME?</v>
      </c>
      <c r="AE37" s="234" t="e">
        <f aca="false">resultados!#ref!</f>
        <v>#NAME?</v>
      </c>
      <c r="AF37" s="234" t="e">
        <f aca="false">resultados!#ref!</f>
        <v>#NAME?</v>
      </c>
      <c r="AG37" s="234" t="e">
        <f aca="false">resultados!#ref!</f>
        <v>#NAME?</v>
      </c>
      <c r="AH37" s="234" t="e">
        <f aca="false">resultados!#ref!</f>
        <v>#NAME?</v>
      </c>
      <c r="AI37" s="234" t="e">
        <f aca="false">resultados!#ref!</f>
        <v>#NAME?</v>
      </c>
      <c r="AJ37" s="234" t="e">
        <f aca="false">resultados!#ref!</f>
        <v>#NAME?</v>
      </c>
      <c r="AK37" s="234" t="e">
        <f aca="false">resultados!#ref!</f>
        <v>#NAME?</v>
      </c>
      <c r="AL37" s="234" t="e">
        <f aca="false">resultados!#ref!</f>
        <v>#NAME?</v>
      </c>
      <c r="AM37" s="234" t="e">
        <f aca="false">resultados!#ref!</f>
        <v>#NAME?</v>
      </c>
      <c r="AN37" s="234" t="e">
        <f aca="false">resultados!#ref!</f>
        <v>#NAME?</v>
      </c>
      <c r="AO37" s="234" t="e">
        <f aca="false">resultados!#ref!</f>
        <v>#NAME?</v>
      </c>
      <c r="AP37" s="234" t="e">
        <f aca="false">resultados!#ref!</f>
        <v>#NAME?</v>
      </c>
      <c r="AQ37" s="234" t="e">
        <f aca="false">resultados!#ref!</f>
        <v>#NAME?</v>
      </c>
      <c r="AR37" s="234" t="e">
        <f aca="false">resultados!#ref!</f>
        <v>#NAME?</v>
      </c>
      <c r="AS37" s="234" t="e">
        <f aca="false">resultados!#ref!</f>
        <v>#NAME?</v>
      </c>
      <c r="AT37" s="234" t="e">
        <f aca="false">resultados!#ref!</f>
        <v>#NAME?</v>
      </c>
      <c r="AU37" s="234" t="e">
        <f aca="false">resultados!#ref!</f>
        <v>#NAME?</v>
      </c>
      <c r="AV37" s="234" t="e">
        <f aca="false">resultados!#ref!</f>
        <v>#NAME?</v>
      </c>
      <c r="AW37" s="234" t="e">
        <f aca="false">resultados!#ref!</f>
        <v>#NAME?</v>
      </c>
      <c r="AX37" s="234" t="e">
        <f aca="false">resultados!#ref!</f>
        <v>#NAME?</v>
      </c>
      <c r="AY37" s="234" t="e">
        <f aca="false">resultados!#ref!</f>
        <v>#NAME?</v>
      </c>
      <c r="AZ37" s="234" t="e">
        <f aca="false">resultados!#ref!</f>
        <v>#NAME?</v>
      </c>
      <c r="BA37" s="234" t="e">
        <f aca="false">resultados!#ref!</f>
        <v>#NAME?</v>
      </c>
      <c r="BB37" s="234" t="e">
        <f aca="false">resultados!#ref!</f>
        <v>#NAME?</v>
      </c>
      <c r="BC37" s="234" t="e">
        <f aca="false">resultados!#ref!</f>
        <v>#NAME?</v>
      </c>
      <c r="BD37" s="234" t="e">
        <f aca="false">resultados!#ref!</f>
        <v>#NAME?</v>
      </c>
      <c r="BE37" s="234" t="e">
        <f aca="false">resultados!#ref!</f>
        <v>#NAME?</v>
      </c>
      <c r="BF37" s="234" t="e">
        <f aca="false">resultados!#ref!</f>
        <v>#NAME?</v>
      </c>
      <c r="BG37" s="234" t="e">
        <f aca="false">resultados!#ref!</f>
        <v>#NAME?</v>
      </c>
      <c r="BH37" s="234" t="e">
        <f aca="false">resultados!#ref!</f>
        <v>#NAME?</v>
      </c>
      <c r="BI37" s="234" t="e">
        <f aca="false">resultados!#ref!</f>
        <v>#NAME?</v>
      </c>
      <c r="BJ37" s="234" t="e">
        <f aca="false">resultados!#ref!</f>
        <v>#NAME?</v>
      </c>
      <c r="BK37" s="234" t="e">
        <f aca="false">resultados!#ref!</f>
        <v>#NAME?</v>
      </c>
      <c r="BL37" s="234" t="e">
        <f aca="false">resultados!#ref!</f>
        <v>#NAME?</v>
      </c>
      <c r="BM37" s="234" t="e">
        <f aca="false">resultados!#ref!</f>
        <v>#NAME?</v>
      </c>
      <c r="BN37" s="234" t="e">
        <f aca="false">resultados!#ref!</f>
        <v>#NAME?</v>
      </c>
      <c r="BO37" s="234" t="e">
        <f aca="false">resultados!#ref!</f>
        <v>#NAME?</v>
      </c>
      <c r="BP37" s="234" t="e">
        <f aca="false">resultados!#ref!</f>
        <v>#NAME?</v>
      </c>
      <c r="BQ37" s="234" t="e">
        <f aca="false">resultados!#ref!</f>
        <v>#NAME?</v>
      </c>
      <c r="BR37" s="234" t="e">
        <f aca="false">resultados!#ref!</f>
        <v>#NAME?</v>
      </c>
      <c r="BS37" s="234" t="e">
        <f aca="false">resultados!#ref!</f>
        <v>#NAME?</v>
      </c>
      <c r="BT37" s="234" t="e">
        <f aca="false">resultados!#ref!</f>
        <v>#NAME?</v>
      </c>
      <c r="BU37" s="234" t="e">
        <f aca="false">resultados!#ref!</f>
        <v>#NAME?</v>
      </c>
      <c r="BV37" s="234" t="e">
        <f aca="false">resultados!#ref!</f>
        <v>#NAME?</v>
      </c>
      <c r="BW37" s="234" t="e">
        <f aca="false">resultados!#ref!</f>
        <v>#NAME?</v>
      </c>
      <c r="BX37" s="234" t="e">
        <f aca="false">resultados!#ref!</f>
        <v>#NAME?</v>
      </c>
      <c r="BY37" s="234" t="e">
        <f aca="false">resultados!#ref!</f>
        <v>#NAME?</v>
      </c>
      <c r="BZ37" s="234" t="e">
        <f aca="false">resultados!#ref!</f>
        <v>#NAME?</v>
      </c>
      <c r="CA37" s="234" t="e">
        <f aca="false">resultados!#ref!</f>
        <v>#NAME?</v>
      </c>
      <c r="CB37" s="234" t="e">
        <f aca="false">resultados!#ref!</f>
        <v>#NAME?</v>
      </c>
      <c r="CC37" s="234" t="e">
        <f aca="false">resultados!#ref!</f>
        <v>#NAME?</v>
      </c>
      <c r="CD37" s="234" t="e">
        <f aca="false">resultados!#ref!</f>
        <v>#NAME?</v>
      </c>
      <c r="CE37" s="234" t="e">
        <f aca="false">resultados!#ref!</f>
        <v>#NAME?</v>
      </c>
      <c r="CF37" s="234" t="e">
        <f aca="false">resultados!#ref!</f>
        <v>#NAME?</v>
      </c>
      <c r="CG37" s="234" t="e">
        <f aca="false">resultados!#ref!</f>
        <v>#NAME?</v>
      </c>
      <c r="CH37" s="234" t="e">
        <f aca="false">resultados!#ref!</f>
        <v>#NAME?</v>
      </c>
      <c r="CI37" s="234" t="e">
        <f aca="false">resultados!#ref!</f>
        <v>#NAME?</v>
      </c>
      <c r="CJ37" s="234" t="e">
        <f aca="false">resultados!#ref!</f>
        <v>#NAME?</v>
      </c>
      <c r="CK37" s="234" t="e">
        <f aca="false">resultados!#ref!</f>
        <v>#NAME?</v>
      </c>
      <c r="CL37" s="234" t="e">
        <f aca="false">resultados!#ref!</f>
        <v>#NAME?</v>
      </c>
      <c r="CM37" s="234" t="e">
        <f aca="false">resultados!#ref!</f>
        <v>#NAME?</v>
      </c>
      <c r="CN37" s="234" t="e">
        <f aca="false">resultados!#ref!</f>
        <v>#NAME?</v>
      </c>
      <c r="CO37" s="234" t="e">
        <f aca="false">resultados!#ref!</f>
        <v>#NAME?</v>
      </c>
      <c r="CP37" s="234" t="e">
        <f aca="false">resultados!#ref!</f>
        <v>#NAME?</v>
      </c>
      <c r="CQ37" s="234" t="e">
        <f aca="false">resultados!#ref!</f>
        <v>#NAME?</v>
      </c>
      <c r="CR37" s="234" t="e">
        <f aca="false">resultados!#ref!</f>
        <v>#NAME?</v>
      </c>
      <c r="CS37" s="234" t="e">
        <f aca="false">resultados!#ref!</f>
        <v>#NAME?</v>
      </c>
      <c r="CT37" s="234" t="e">
        <f aca="false">resultados!#ref!</f>
        <v>#NAME?</v>
      </c>
      <c r="CU37" s="234" t="e">
        <f aca="false">resultados!#ref!</f>
        <v>#NAME?</v>
      </c>
      <c r="CV37" s="234" t="e">
        <f aca="false">resultados!#ref!</f>
        <v>#NAME?</v>
      </c>
      <c r="CW37" s="234" t="e">
        <f aca="false">resultados!#ref!</f>
        <v>#NAME?</v>
      </c>
      <c r="CX37" s="234" t="e">
        <f aca="false">resultados!#ref!</f>
        <v>#NAME?</v>
      </c>
      <c r="CY37" s="234" t="e">
        <f aca="false">resultados!#ref!</f>
        <v>#NAME?</v>
      </c>
      <c r="CZ37" s="234" t="e">
        <f aca="false">resultados!#ref!</f>
        <v>#NAME?</v>
      </c>
      <c r="DA37" s="234" t="e">
        <f aca="false">resultados!#ref!</f>
        <v>#NAME?</v>
      </c>
      <c r="DB37" s="234" t="e">
        <f aca="false">resultados!#ref!</f>
        <v>#NAME?</v>
      </c>
      <c r="DC37" s="234" t="e">
        <f aca="false">resultados!#ref!</f>
        <v>#NAME?</v>
      </c>
      <c r="DD37" s="234" t="e">
        <f aca="false">resultados!#ref!</f>
        <v>#NAME?</v>
      </c>
      <c r="DE37" s="234" t="e">
        <f aca="false">resultados!#ref!</f>
        <v>#NAME?</v>
      </c>
      <c r="DF37" s="234" t="e">
        <f aca="false">resultados!#ref!</f>
        <v>#NAME?</v>
      </c>
      <c r="DG37" s="234" t="e">
        <f aca="false">resultados!#ref!</f>
        <v>#NAME?</v>
      </c>
      <c r="DH37" s="234" t="e">
        <f aca="false">resultados!#ref!</f>
        <v>#NAME?</v>
      </c>
      <c r="DI37" s="234" t="e">
        <f aca="false">resultados!#ref!</f>
        <v>#NAME?</v>
      </c>
      <c r="DJ37" s="234" t="e">
        <f aca="false">resultados!#ref!</f>
        <v>#NAME?</v>
      </c>
      <c r="DK37" s="234" t="e">
        <f aca="false">resultados!#ref!</f>
        <v>#NAME?</v>
      </c>
      <c r="DL37" s="234" t="e">
        <f aca="false">resultados!#ref!</f>
        <v>#NAME?</v>
      </c>
      <c r="DM37" s="234" t="e">
        <f aca="false">resultados!#ref!</f>
        <v>#NAME?</v>
      </c>
      <c r="DN37" s="234" t="e">
        <f aca="false">resultados!#ref!</f>
        <v>#NAME?</v>
      </c>
      <c r="DO37" s="238" t="e">
        <f aca="false">resultados!#ref!</f>
        <v>#NAME?</v>
      </c>
      <c r="DP37" s="238" t="e">
        <f aca="false">resultados!#ref!</f>
        <v>#NAME?</v>
      </c>
      <c r="DQ37" s="238" t="e">
        <f aca="false">IF(DO37&lt;&gt;"","Documento no web","")</f>
        <v>#NAME?</v>
      </c>
      <c r="DR37" s="238" t="str">
        <f aca="false" t="array" ref="DR37:DR37">IFERROR(INDEX('03.Muestra'!$E$8:$E$17,SMALL(IF("Documento no web"='03.Muestra'!$D$8:$D$17,ROW('03.Muestra'!$E$8:$E$17)-MIN(ROW('03.Muestra'!$D$8:$D$17))+1,""),ROW()-2)),"")</f>
        <v/>
      </c>
      <c r="DS37" s="238" t="e">
        <f aca="false">resultados!#ref!</f>
        <v>#NAME?</v>
      </c>
      <c r="DT37" s="238" t="str">
        <f aca="false" t="array" ref="DT37:DT37">IFERROR(INDEX('03.Muestra'!$G$8:$G$17,SMALL(IF("Documento no web"='03.Muestra'!$D$8:$D$17,ROW('03.Muestra'!$G$8:$G$17)-MIN(ROW('03.Muestra'!$D$8:$D$17))+1,""),ROW()-2)),"")</f>
        <v/>
      </c>
      <c r="DU37" s="239" t="str">
        <f aca="false" t="array" ref="DU37:DU37">IFERROR(INDEX('03.Muestra'!$H$8:$H$17,SMALL(IF("Documento no web"='03.Muestra'!$D$8:$D$17,ROW('03.Muestra'!$H$8:$H$17)-MIN(ROW('03.Muestra'!$D$8:$D$17))+1,""),ROW()-2)),"")</f>
        <v/>
      </c>
      <c r="DV37" s="234" t="e">
        <f aca="false">resultados!#ref!</f>
        <v>#NAME?</v>
      </c>
      <c r="DW37" s="234" t="e">
        <f aca="false">resultados!#ref!</f>
        <v>#NAME?</v>
      </c>
      <c r="DX37" s="234" t="e">
        <f aca="false">resultados!#ref!</f>
        <v>#NAME?</v>
      </c>
      <c r="DY37" s="234" t="e">
        <f aca="false">resultados!#ref!</f>
        <v>#NAME?</v>
      </c>
      <c r="DZ37" s="234" t="e">
        <f aca="false">resultados!#ref!</f>
        <v>#NAME?</v>
      </c>
      <c r="EA37" s="234" t="e">
        <f aca="false">resultados!#ref!</f>
        <v>#NAME?</v>
      </c>
      <c r="EB37" s="234" t="e">
        <f aca="false">resultados!#ref!</f>
        <v>#NAME?</v>
      </c>
      <c r="EC37" s="234" t="e">
        <f aca="false">resultados!#ref!</f>
        <v>#NAME?</v>
      </c>
      <c r="ED37" s="234" t="e">
        <f aca="false">resultados!#ref!</f>
        <v>#NAME?</v>
      </c>
      <c r="EE37" s="234" t="e">
        <f aca="false">resultados!#ref!</f>
        <v>#NAME?</v>
      </c>
      <c r="EF37" s="234" t="e">
        <f aca="false">resultados!#ref!</f>
        <v>#NAME?</v>
      </c>
      <c r="EG37" s="234" t="e">
        <f aca="false">resultados!#ref!</f>
        <v>#NAME?</v>
      </c>
      <c r="EH37" s="234" t="e">
        <f aca="false">resultados!#ref!</f>
        <v>#NAME?</v>
      </c>
      <c r="EI37" s="234" t="e">
        <f aca="false">resultados!#ref!</f>
        <v>#NAME?</v>
      </c>
      <c r="EJ37" s="234" t="e">
        <f aca="false">resultados!#ref!</f>
        <v>#NAME?</v>
      </c>
      <c r="EK37" s="234" t="e">
        <f aca="false">resultados!#ref!</f>
        <v>#NAME?</v>
      </c>
      <c r="EL37" s="234" t="e">
        <f aca="false">resultados!#ref!</f>
        <v>#NAME?</v>
      </c>
      <c r="EM37" s="234" t="e">
        <f aca="false">resultados!#ref!</f>
        <v>#NAME?</v>
      </c>
      <c r="EN37" s="234" t="e">
        <f aca="false">resultados!#ref!</f>
        <v>#NAME?</v>
      </c>
      <c r="EO37" s="234" t="e">
        <f aca="false">resultados!#ref!</f>
        <v>#NAME?</v>
      </c>
      <c r="EP37" s="234" t="e">
        <f aca="false">resultados!#ref!</f>
        <v>#NAME?</v>
      </c>
      <c r="EQ37" s="234" t="e">
        <f aca="false">resultados!#ref!</f>
        <v>#NAME?</v>
      </c>
      <c r="ER37" s="234" t="e">
        <f aca="false">resultados!#ref!</f>
        <v>#NAME?</v>
      </c>
      <c r="ES37" s="234" t="e">
        <f aca="false">resultados!#ref!</f>
        <v>#NAME?</v>
      </c>
      <c r="ET37" s="234" t="e">
        <f aca="false">resultados!#ref!</f>
        <v>#NAME?</v>
      </c>
      <c r="EU37" s="234" t="e">
        <f aca="false">resultados!#ref!</f>
        <v>#NAME?</v>
      </c>
      <c r="EV37" s="234" t="e">
        <f aca="false">resultados!#ref!</f>
        <v>#NAME?</v>
      </c>
      <c r="EW37" s="234" t="e">
        <f aca="false">resultados!#ref!</f>
        <v>#NAME?</v>
      </c>
      <c r="EX37" s="234" t="e">
        <f aca="false">resultados!#ref!</f>
        <v>#NAME?</v>
      </c>
      <c r="EY37" s="234" t="e">
        <f aca="false">resultados!#ref!</f>
        <v>#NAME?</v>
      </c>
      <c r="EZ37" s="234" t="e">
        <f aca="false">resultados!#ref!</f>
        <v>#NAME?</v>
      </c>
      <c r="FA37" s="234" t="e">
        <f aca="false">resultados!#ref!</f>
        <v>#NAME?</v>
      </c>
      <c r="FB37" s="234" t="e">
        <f aca="false">resultados!#ref!</f>
        <v>#NAME?</v>
      </c>
      <c r="FC37" s="234" t="e">
        <f aca="false">resultados!#ref!</f>
        <v>#NAME?</v>
      </c>
      <c r="FD37" s="234" t="e">
        <f aca="false">resultados!#ref!</f>
        <v>#NAME?</v>
      </c>
      <c r="FE37" s="234" t="e">
        <f aca="false">resultados!#ref!</f>
        <v>#NAME?</v>
      </c>
      <c r="FF37" s="234" t="e">
        <f aca="false">resultados!#ref!</f>
        <v>#NAME?</v>
      </c>
      <c r="FG37" s="234" t="e">
        <f aca="false">resultados!#ref!</f>
        <v>#NAME?</v>
      </c>
      <c r="FH37" s="234" t="e">
        <f aca="false">resultados!#ref!</f>
        <v>#NAME?</v>
      </c>
      <c r="FI37" s="234" t="e">
        <f aca="false">resultados!#ref!</f>
        <v>#NAME?</v>
      </c>
      <c r="FJ37" s="234" t="e">
        <f aca="false">resultados!#ref!</f>
        <v>#NAME?</v>
      </c>
      <c r="FK37" s="234" t="e">
        <f aca="false">resultados!#ref!</f>
        <v>#NAME?</v>
      </c>
      <c r="FL37" s="234" t="e">
        <f aca="false">resultados!#ref!</f>
        <v>#NAME?</v>
      </c>
      <c r="FM37" s="234" t="e">
        <f aca="false">resultados!#ref!</f>
        <v>#NAME?</v>
      </c>
      <c r="FN37" s="234" t="e">
        <f aca="false">resultados!#ref!</f>
        <v>#NAME?</v>
      </c>
    </row>
  </sheetData>
  <sheetProtection algorithmName="SHA-512" hashValue="vxRZfooDwwqHrfehQfTUHxwDdhAS6MjzlaKWQovJeSrH+u9ie/SzzvD/MvR2VH3UNcwd6hp0MmylkTKCFsqiRw==" saltValue="FeBXlgM6Yck3cEtHTIM3ew==" spinCount="100000" sheet="true" objects="true" scenarios="true"/>
  <mergeCells count="2">
    <mergeCell ref="T1:DN1"/>
    <mergeCell ref="DO1:FN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1009"/>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C17" activeCellId="0" sqref="C17"/>
    </sheetView>
  </sheetViews>
  <sheetFormatPr defaultColWidth="11.5703125" defaultRowHeight="12.75" customHeight="true" zeroHeight="false" outlineLevelRow="0" outlineLevelCol="0"/>
  <cols>
    <col collapsed="false" customWidth="false" hidden="false" outlineLevel="0" max="1" min="1" style="22" width="11.57"/>
    <col collapsed="false" customWidth="true" hidden="false" outlineLevel="0" max="2" min="2" style="22" width="79.86"/>
    <col collapsed="false" customWidth="true" hidden="false" outlineLevel="0" max="3" min="3" style="22" width="126.43"/>
    <col collapsed="false" customWidth="true" hidden="false" outlineLevel="0" max="4" min="4" style="22" width="8.15"/>
    <col collapsed="false" customWidth="true" hidden="false" outlineLevel="0" max="5" min="5" style="22" width="16"/>
    <col collapsed="false" customWidth="true" hidden="false" outlineLevel="0" max="11" min="6" style="22" width="9.14"/>
    <col collapsed="false" customWidth="true" hidden="false" outlineLevel="0" max="12" min="12" style="22" width="23.14"/>
    <col collapsed="false" customWidth="true" hidden="false" outlineLevel="0" max="13" min="13" style="22" width="4"/>
    <col collapsed="false" customWidth="true" hidden="false" outlineLevel="0" max="19" min="14" style="22" width="9.14"/>
    <col collapsed="false" customWidth="true" hidden="false" outlineLevel="0" max="20" min="20" style="22" width="20"/>
    <col collapsed="false" customWidth="true" hidden="false" outlineLevel="0" max="23" min="21" style="22" width="9.14"/>
    <col collapsed="false" customWidth="true" hidden="false" outlineLevel="0" max="26" min="24" style="22" width="8.71"/>
    <col collapsed="false" customWidth="true" hidden="false" outlineLevel="0" max="64" min="27" style="22" width="14.42"/>
    <col collapsed="false" customWidth="false" hidden="false" outlineLevel="0" max="16384" min="65" style="22" width="11.57"/>
  </cols>
  <sheetData>
    <row r="1" customFormat="false" ht="12.75" hidden="false" customHeight="true" outlineLevel="0" collapsed="false">
      <c r="A1" s="2"/>
      <c r="B1" s="3"/>
      <c r="C1" s="23"/>
      <c r="D1" s="23"/>
      <c r="E1" s="23"/>
      <c r="F1" s="23"/>
      <c r="G1" s="23"/>
      <c r="H1" s="23"/>
      <c r="I1" s="23"/>
      <c r="J1" s="23"/>
      <c r="K1" s="23"/>
      <c r="L1" s="23"/>
      <c r="M1" s="23"/>
      <c r="N1" s="23"/>
      <c r="O1" s="23"/>
      <c r="P1" s="23"/>
      <c r="Q1" s="23"/>
      <c r="R1" s="23"/>
      <c r="S1" s="23"/>
      <c r="T1" s="23"/>
      <c r="U1" s="23"/>
      <c r="V1" s="23"/>
      <c r="W1" s="23"/>
      <c r="X1" s="23"/>
      <c r="Y1" s="23"/>
      <c r="Z1" s="23"/>
    </row>
    <row r="2" customFormat="false" ht="24.75" hidden="false" customHeight="true" outlineLevel="0" collapsed="false">
      <c r="A2" s="2"/>
      <c r="B2" s="24" t="s">
        <v>0</v>
      </c>
      <c r="C2" s="23"/>
      <c r="D2" s="23"/>
      <c r="E2" s="23"/>
      <c r="F2" s="23"/>
      <c r="G2" s="23"/>
      <c r="H2" s="23"/>
      <c r="I2" s="23"/>
      <c r="J2" s="23"/>
      <c r="K2" s="23"/>
      <c r="L2" s="23"/>
      <c r="M2" s="23"/>
      <c r="N2" s="23"/>
      <c r="O2" s="23"/>
      <c r="P2" s="23"/>
      <c r="Q2" s="23"/>
      <c r="R2" s="23"/>
      <c r="S2" s="23"/>
      <c r="T2" s="23"/>
      <c r="U2" s="23"/>
      <c r="V2" s="23"/>
      <c r="W2" s="23"/>
      <c r="X2" s="23"/>
      <c r="Y2" s="23"/>
      <c r="Z2" s="23"/>
    </row>
    <row r="3" customFormat="false" ht="23.25" hidden="false" customHeight="true" outlineLevel="0" collapsed="false">
      <c r="A3" s="2"/>
      <c r="B3" s="25" t="s">
        <v>2</v>
      </c>
      <c r="C3" s="23"/>
      <c r="D3" s="26" t="s">
        <v>14</v>
      </c>
      <c r="E3" s="26"/>
      <c r="F3" s="23"/>
      <c r="G3" s="23"/>
      <c r="H3" s="23"/>
      <c r="I3" s="23"/>
      <c r="J3" s="23"/>
      <c r="K3" s="23"/>
      <c r="L3" s="23"/>
      <c r="M3" s="23"/>
      <c r="N3" s="23"/>
      <c r="O3" s="23"/>
      <c r="P3" s="23"/>
      <c r="Q3" s="23"/>
      <c r="R3" s="23"/>
      <c r="S3" s="23"/>
      <c r="T3" s="23"/>
      <c r="U3" s="23"/>
      <c r="V3" s="23"/>
      <c r="W3" s="23"/>
      <c r="X3" s="23"/>
      <c r="Y3" s="23"/>
      <c r="Z3" s="23"/>
    </row>
    <row r="4" customFormat="false" ht="16.5" hidden="false" customHeight="true" outlineLevel="0" collapsed="false">
      <c r="A4" s="2"/>
      <c r="B4" s="27"/>
      <c r="C4" s="23"/>
      <c r="D4" s="23"/>
      <c r="E4" s="23"/>
      <c r="F4" s="23"/>
      <c r="G4" s="23"/>
      <c r="H4" s="23"/>
      <c r="I4" s="23"/>
      <c r="J4" s="23"/>
      <c r="K4" s="23"/>
      <c r="L4" s="23"/>
      <c r="M4" s="23"/>
      <c r="N4" s="23"/>
      <c r="O4" s="23"/>
      <c r="P4" s="23"/>
      <c r="Q4" s="23"/>
      <c r="R4" s="23"/>
      <c r="S4" s="23"/>
      <c r="T4" s="23"/>
      <c r="U4" s="23"/>
      <c r="V4" s="23"/>
      <c r="W4" s="23"/>
      <c r="X4" s="23"/>
      <c r="Y4" s="23"/>
      <c r="Z4" s="23"/>
    </row>
    <row r="5" customFormat="false" ht="27.75" hidden="false" customHeight="true" outlineLevel="0" collapsed="false">
      <c r="B5" s="9" t="s">
        <v>15</v>
      </c>
      <c r="C5" s="9"/>
      <c r="D5" s="23"/>
      <c r="E5" s="23"/>
      <c r="F5" s="23"/>
      <c r="G5" s="23"/>
      <c r="H5" s="23"/>
      <c r="I5" s="23"/>
      <c r="J5" s="23"/>
      <c r="K5" s="23"/>
      <c r="L5" s="23"/>
      <c r="M5" s="23"/>
      <c r="N5" s="23"/>
      <c r="O5" s="28"/>
      <c r="P5" s="28"/>
      <c r="Q5" s="28"/>
      <c r="R5" s="28"/>
      <c r="S5" s="28"/>
      <c r="T5" s="28"/>
      <c r="U5" s="28"/>
      <c r="V5" s="28"/>
      <c r="W5" s="28"/>
      <c r="X5" s="28"/>
      <c r="Y5" s="28"/>
      <c r="Z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0.5" hidden="false" customHeight="true" outlineLevel="0" collapsed="false">
      <c r="D6" s="23"/>
      <c r="E6" s="23"/>
      <c r="F6" s="23"/>
      <c r="G6" s="23"/>
      <c r="H6" s="23"/>
      <c r="I6" s="23"/>
      <c r="J6" s="23"/>
      <c r="K6" s="23"/>
      <c r="L6" s="23"/>
      <c r="M6" s="23"/>
      <c r="N6" s="23"/>
      <c r="O6" s="23"/>
      <c r="P6" s="23"/>
      <c r="Q6" s="23"/>
      <c r="R6" s="23"/>
      <c r="S6" s="23"/>
      <c r="T6" s="23"/>
      <c r="U6" s="23"/>
      <c r="V6" s="23"/>
      <c r="W6" s="23"/>
      <c r="X6" s="23"/>
      <c r="Y6" s="23"/>
      <c r="Z6" s="23"/>
    </row>
    <row r="7" customFormat="false" ht="21.75" hidden="false" customHeight="true" outlineLevel="0" collapsed="false">
      <c r="B7" s="30" t="s">
        <v>16</v>
      </c>
      <c r="C7" s="31" t="s">
        <v>17</v>
      </c>
      <c r="D7" s="23"/>
      <c r="E7" s="23"/>
      <c r="F7" s="23"/>
      <c r="G7" s="23"/>
      <c r="H7" s="23"/>
      <c r="I7" s="23"/>
      <c r="J7" s="23"/>
      <c r="K7" s="23"/>
      <c r="L7" s="23"/>
      <c r="M7" s="23"/>
      <c r="N7" s="23"/>
      <c r="O7" s="23"/>
      <c r="P7" s="23"/>
      <c r="Q7" s="23"/>
      <c r="R7" s="23"/>
      <c r="S7" s="23"/>
      <c r="T7" s="23"/>
      <c r="U7" s="23"/>
      <c r="V7" s="23"/>
      <c r="W7" s="23"/>
      <c r="X7" s="23"/>
      <c r="Y7" s="23"/>
      <c r="Z7" s="23"/>
    </row>
    <row r="8" customFormat="false" ht="10.5" hidden="false" customHeight="true" outlineLevel="0" collapsed="false">
      <c r="C8" s="32"/>
      <c r="D8" s="23"/>
      <c r="E8" s="23"/>
      <c r="F8" s="23"/>
      <c r="G8" s="23"/>
      <c r="H8" s="23"/>
      <c r="I8" s="23"/>
      <c r="J8" s="23"/>
      <c r="K8" s="23"/>
      <c r="L8" s="23"/>
      <c r="M8" s="23"/>
      <c r="N8" s="23"/>
      <c r="O8" s="23"/>
      <c r="P8" s="23"/>
      <c r="Q8" s="23"/>
      <c r="R8" s="23"/>
      <c r="S8" s="23"/>
      <c r="T8" s="23"/>
      <c r="U8" s="23"/>
      <c r="V8" s="23"/>
      <c r="W8" s="23"/>
      <c r="X8" s="23"/>
      <c r="Y8" s="23"/>
      <c r="Z8" s="23"/>
    </row>
    <row r="9" customFormat="false" ht="21.75" hidden="false" customHeight="true" outlineLevel="0" collapsed="false">
      <c r="B9" s="30" t="s">
        <v>18</v>
      </c>
      <c r="C9" s="31" t="s">
        <v>19</v>
      </c>
      <c r="D9" s="23"/>
      <c r="E9" s="23"/>
      <c r="F9" s="23"/>
      <c r="G9" s="23"/>
      <c r="H9" s="23"/>
      <c r="I9" s="23"/>
      <c r="J9" s="23"/>
      <c r="K9" s="23"/>
      <c r="L9" s="23"/>
      <c r="M9" s="23"/>
      <c r="N9" s="23"/>
      <c r="O9" s="23"/>
      <c r="P9" s="23"/>
      <c r="Q9" s="23"/>
      <c r="R9" s="23"/>
      <c r="S9" s="23"/>
      <c r="T9" s="23"/>
      <c r="U9" s="23"/>
      <c r="V9" s="23"/>
      <c r="W9" s="23"/>
      <c r="X9" s="23"/>
      <c r="Y9" s="23"/>
      <c r="Z9" s="23"/>
    </row>
    <row r="10" customFormat="false" ht="13.5" hidden="false" customHeight="true" outlineLevel="0" collapsed="false">
      <c r="B10" s="30"/>
      <c r="C10" s="32"/>
      <c r="D10" s="23"/>
      <c r="E10" s="23"/>
      <c r="F10" s="23"/>
      <c r="G10" s="23"/>
      <c r="H10" s="23"/>
      <c r="I10" s="23"/>
      <c r="J10" s="23"/>
      <c r="K10" s="23"/>
      <c r="L10" s="23"/>
      <c r="M10" s="23"/>
      <c r="N10" s="23"/>
      <c r="O10" s="23"/>
      <c r="P10" s="23"/>
      <c r="Q10" s="23"/>
      <c r="R10" s="23"/>
      <c r="S10" s="23"/>
      <c r="T10" s="23"/>
      <c r="U10" s="23"/>
      <c r="V10" s="23"/>
      <c r="W10" s="23"/>
      <c r="X10" s="23"/>
      <c r="Y10" s="23"/>
      <c r="Z10" s="23"/>
    </row>
    <row r="11" customFormat="false" ht="12.75" hidden="false" customHeight="true" outlineLevel="0" collapsed="false">
      <c r="A11" s="33"/>
      <c r="B11" s="34"/>
      <c r="C11" s="34"/>
      <c r="D11" s="23"/>
      <c r="E11" s="23"/>
      <c r="F11" s="23"/>
      <c r="G11" s="23"/>
      <c r="H11" s="23"/>
      <c r="I11" s="23"/>
      <c r="J11" s="23"/>
      <c r="K11" s="23"/>
      <c r="L11" s="23"/>
      <c r="M11" s="23"/>
      <c r="N11" s="23"/>
      <c r="O11" s="23"/>
      <c r="P11" s="23"/>
      <c r="Q11" s="23"/>
      <c r="R11" s="23"/>
      <c r="S11" s="23"/>
      <c r="T11" s="23"/>
      <c r="U11" s="23"/>
      <c r="V11" s="23"/>
      <c r="W11" s="23"/>
      <c r="X11" s="23"/>
      <c r="Y11" s="23"/>
      <c r="Z11" s="23"/>
    </row>
    <row r="12" customFormat="false" ht="10.5" hidden="false" customHeight="true" outlineLevel="0" collapsed="false">
      <c r="C12" s="32"/>
      <c r="D12" s="23"/>
      <c r="E12" s="23"/>
      <c r="F12" s="23"/>
      <c r="G12" s="23"/>
      <c r="H12" s="23"/>
      <c r="I12" s="23"/>
      <c r="J12" s="23"/>
      <c r="K12" s="23"/>
      <c r="L12" s="23"/>
      <c r="M12" s="23"/>
      <c r="N12" s="23"/>
      <c r="O12" s="23"/>
      <c r="P12" s="23"/>
      <c r="Q12" s="23"/>
      <c r="R12" s="23"/>
      <c r="S12" s="23"/>
      <c r="T12" s="23"/>
      <c r="U12" s="23"/>
      <c r="V12" s="23"/>
      <c r="W12" s="23"/>
      <c r="X12" s="23"/>
      <c r="Y12" s="23"/>
      <c r="Z12" s="23"/>
    </row>
    <row r="13" customFormat="false" ht="21.75" hidden="false" customHeight="true" outlineLevel="0" collapsed="false">
      <c r="B13" s="30" t="s">
        <v>20</v>
      </c>
      <c r="C13" s="31" t="s">
        <v>21</v>
      </c>
      <c r="D13" s="23"/>
      <c r="E13" s="23"/>
      <c r="F13" s="23"/>
      <c r="G13" s="23"/>
      <c r="H13" s="23"/>
      <c r="I13" s="23"/>
      <c r="J13" s="23"/>
      <c r="K13" s="23"/>
      <c r="L13" s="23"/>
      <c r="M13" s="23"/>
      <c r="N13" s="23"/>
      <c r="O13" s="23"/>
      <c r="P13" s="23"/>
      <c r="Q13" s="23"/>
      <c r="R13" s="23"/>
      <c r="S13" s="23"/>
      <c r="T13" s="23"/>
      <c r="U13" s="23"/>
      <c r="V13" s="23"/>
      <c r="W13" s="23"/>
      <c r="X13" s="23"/>
      <c r="Y13" s="23"/>
      <c r="Z13" s="23"/>
    </row>
    <row r="14" customFormat="false" ht="10.5" hidden="false" customHeight="true" outlineLevel="0" collapsed="false">
      <c r="C14" s="32"/>
      <c r="D14" s="23"/>
      <c r="E14" s="23"/>
      <c r="F14" s="23"/>
      <c r="G14" s="23"/>
      <c r="H14" s="23"/>
      <c r="I14" s="23"/>
      <c r="J14" s="23"/>
      <c r="K14" s="23"/>
      <c r="L14" s="23"/>
      <c r="M14" s="23"/>
      <c r="N14" s="23"/>
      <c r="O14" s="23"/>
      <c r="P14" s="23"/>
      <c r="Q14" s="23"/>
      <c r="R14" s="23"/>
      <c r="S14" s="23"/>
      <c r="T14" s="23"/>
      <c r="U14" s="23"/>
      <c r="V14" s="23"/>
      <c r="W14" s="23"/>
      <c r="X14" s="23"/>
      <c r="Y14" s="23"/>
      <c r="Z14" s="23"/>
    </row>
    <row r="15" customFormat="false" ht="21.75" hidden="false" customHeight="true" outlineLevel="0" collapsed="false">
      <c r="B15" s="30" t="s">
        <v>22</v>
      </c>
      <c r="C15" s="31" t="s">
        <v>23</v>
      </c>
      <c r="D15" s="35"/>
      <c r="E15" s="23"/>
      <c r="F15" s="23"/>
      <c r="G15" s="23"/>
      <c r="H15" s="36"/>
      <c r="I15" s="23"/>
      <c r="J15" s="23"/>
      <c r="K15" s="23"/>
      <c r="L15" s="23"/>
      <c r="M15" s="23"/>
      <c r="N15" s="23"/>
      <c r="O15" s="23"/>
      <c r="P15" s="23"/>
      <c r="Q15" s="23"/>
      <c r="R15" s="23"/>
      <c r="S15" s="23"/>
      <c r="T15" s="23"/>
      <c r="U15" s="23"/>
      <c r="V15" s="23"/>
      <c r="W15" s="23"/>
      <c r="X15" s="23"/>
      <c r="Y15" s="23"/>
      <c r="Z15" s="23"/>
    </row>
    <row r="16" customFormat="false" ht="12.75" hidden="false" customHeight="true" outlineLevel="0" collapsed="false">
      <c r="C16" s="30"/>
      <c r="D16" s="29"/>
      <c r="E16" s="23"/>
      <c r="F16" s="23"/>
      <c r="G16" s="23"/>
      <c r="H16" s="23"/>
      <c r="I16" s="23"/>
      <c r="J16" s="23"/>
      <c r="K16" s="23"/>
      <c r="L16" s="23"/>
      <c r="M16" s="23"/>
      <c r="N16" s="23"/>
      <c r="O16" s="23"/>
      <c r="P16" s="23"/>
      <c r="Q16" s="23"/>
      <c r="R16" s="23"/>
      <c r="S16" s="23"/>
      <c r="T16" s="23"/>
      <c r="U16" s="23"/>
      <c r="V16" s="23"/>
      <c r="W16" s="23"/>
      <c r="X16" s="23"/>
      <c r="Y16" s="23"/>
      <c r="Z16" s="23"/>
    </row>
    <row r="17" customFormat="false" ht="21.75" hidden="false" customHeight="true" outlineLevel="0" collapsed="false">
      <c r="B17" s="30" t="s">
        <v>24</v>
      </c>
      <c r="C17" s="31" t="s">
        <v>25</v>
      </c>
      <c r="D17" s="37"/>
      <c r="E17" s="37"/>
      <c r="F17" s="37"/>
      <c r="G17" s="37"/>
      <c r="H17" s="37"/>
      <c r="I17" s="37"/>
      <c r="J17" s="37"/>
      <c r="K17" s="37"/>
      <c r="L17" s="37"/>
      <c r="M17" s="37"/>
      <c r="N17" s="23"/>
      <c r="O17" s="23"/>
      <c r="P17" s="23"/>
      <c r="Q17" s="23"/>
      <c r="R17" s="23"/>
      <c r="S17" s="23"/>
      <c r="V17" s="23"/>
      <c r="W17" s="23"/>
      <c r="X17" s="23"/>
      <c r="Y17" s="23"/>
      <c r="Z17" s="23"/>
    </row>
    <row r="18" customFormat="false" ht="12.75" hidden="false" customHeight="true" outlineLevel="0" collapsed="false">
      <c r="B18" s="30"/>
      <c r="C18" s="30"/>
      <c r="D18" s="29"/>
      <c r="E18" s="23"/>
      <c r="F18" s="23"/>
      <c r="G18" s="23"/>
      <c r="H18" s="23"/>
      <c r="I18" s="23"/>
      <c r="J18" s="23"/>
      <c r="K18" s="23"/>
      <c r="L18" s="23"/>
      <c r="M18" s="23"/>
      <c r="N18" s="23"/>
      <c r="O18" s="23"/>
      <c r="P18" s="23"/>
      <c r="Q18" s="23"/>
      <c r="R18" s="23"/>
      <c r="S18" s="23"/>
      <c r="T18" s="23"/>
      <c r="U18" s="23"/>
      <c r="V18" s="23"/>
      <c r="W18" s="23"/>
      <c r="X18" s="23"/>
      <c r="Y18" s="23"/>
      <c r="Z18" s="23"/>
    </row>
    <row r="19" customFormat="false" ht="21.75" hidden="false" customHeight="true" outlineLevel="0" collapsed="false">
      <c r="B19" s="30" t="s">
        <v>26</v>
      </c>
      <c r="C19" s="31" t="s">
        <v>27</v>
      </c>
      <c r="D19" s="37"/>
      <c r="E19" s="37"/>
      <c r="F19" s="37"/>
      <c r="G19" s="37"/>
      <c r="H19" s="37"/>
      <c r="I19" s="37"/>
      <c r="J19" s="37"/>
      <c r="K19" s="37"/>
      <c r="L19" s="37"/>
      <c r="M19" s="37"/>
      <c r="N19" s="23"/>
      <c r="O19" s="23"/>
      <c r="P19" s="23"/>
      <c r="Q19" s="23"/>
      <c r="R19" s="23"/>
      <c r="S19" s="23"/>
      <c r="V19" s="23"/>
      <c r="W19" s="23"/>
      <c r="X19" s="23"/>
      <c r="Y19" s="23"/>
      <c r="Z19" s="23"/>
    </row>
    <row r="20" customFormat="false" ht="10.5" hidden="false" customHeight="true" outlineLevel="0" collapsed="false">
      <c r="C20" s="32"/>
      <c r="D20" s="23"/>
      <c r="E20" s="23"/>
      <c r="F20" s="23"/>
      <c r="G20" s="23"/>
      <c r="H20" s="23"/>
      <c r="I20" s="23"/>
      <c r="J20" s="23"/>
      <c r="K20" s="23"/>
      <c r="L20" s="23"/>
      <c r="M20" s="23"/>
      <c r="N20" s="23"/>
      <c r="O20" s="23"/>
      <c r="P20" s="23"/>
      <c r="Q20" s="23"/>
      <c r="R20" s="23"/>
      <c r="S20" s="23"/>
      <c r="T20" s="23"/>
      <c r="U20" s="23"/>
      <c r="V20" s="23"/>
      <c r="W20" s="23"/>
      <c r="X20" s="23"/>
      <c r="Y20" s="23"/>
      <c r="Z20" s="23"/>
    </row>
    <row r="21" customFormat="false" ht="22.5" hidden="false" customHeight="true" outlineLevel="0" collapsed="false">
      <c r="B21" s="30" t="s">
        <v>28</v>
      </c>
      <c r="C21" s="38" t="n">
        <v>46109</v>
      </c>
      <c r="D21" s="37"/>
      <c r="E21" s="37"/>
      <c r="F21" s="37"/>
      <c r="G21" s="37"/>
      <c r="H21" s="37"/>
      <c r="I21" s="37"/>
      <c r="J21" s="37"/>
      <c r="K21" s="37"/>
      <c r="L21" s="37"/>
      <c r="M21" s="37"/>
    </row>
    <row r="22" customFormat="false" ht="11.25" hidden="false" customHeight="true" outlineLevel="0" collapsed="false">
      <c r="B22" s="30"/>
      <c r="C22" s="30"/>
    </row>
    <row r="23" customFormat="false" ht="13.5" hidden="false" customHeight="true" outlineLevel="0" collapsed="false">
      <c r="B23" s="34"/>
      <c r="C23" s="34"/>
      <c r="D23" s="23"/>
      <c r="E23" s="23"/>
      <c r="F23" s="23"/>
      <c r="G23" s="23"/>
      <c r="H23" s="23"/>
      <c r="I23" s="23"/>
      <c r="J23" s="23"/>
      <c r="K23" s="23"/>
      <c r="L23" s="23"/>
      <c r="M23" s="23"/>
      <c r="N23" s="23"/>
    </row>
    <row r="24" customFormat="false" ht="10.5" hidden="false" customHeight="true" outlineLevel="0" collapsed="false">
      <c r="C24" s="29"/>
      <c r="D24" s="23"/>
      <c r="E24" s="23"/>
      <c r="F24" s="23"/>
      <c r="G24" s="23"/>
      <c r="H24" s="23"/>
      <c r="I24" s="23"/>
      <c r="J24" s="23"/>
      <c r="K24" s="23"/>
      <c r="L24" s="23"/>
      <c r="M24" s="23"/>
      <c r="N24" s="23"/>
      <c r="O24" s="23"/>
      <c r="Q24" s="23"/>
      <c r="R24" s="23"/>
      <c r="S24" s="23"/>
      <c r="U24" s="23"/>
      <c r="V24" s="23"/>
      <c r="W24" s="23"/>
      <c r="X24" s="23"/>
      <c r="Y24" s="23"/>
      <c r="Z24" s="23"/>
    </row>
    <row r="25" customFormat="false" ht="21.75" hidden="false" customHeight="true" outlineLevel="0" collapsed="false">
      <c r="B25" s="30" t="s">
        <v>29</v>
      </c>
      <c r="C25" s="39" t="s">
        <v>30</v>
      </c>
      <c r="D25" s="35"/>
      <c r="E25" s="23"/>
      <c r="F25" s="23"/>
      <c r="G25" s="23"/>
      <c r="H25" s="23"/>
      <c r="I25" s="23"/>
      <c r="J25" s="23"/>
      <c r="K25" s="23"/>
      <c r="L25" s="23"/>
      <c r="M25" s="23"/>
      <c r="N25" s="23"/>
      <c r="O25" s="23"/>
      <c r="Q25" s="23"/>
      <c r="R25" s="23"/>
      <c r="S25" s="23"/>
      <c r="U25" s="23"/>
      <c r="V25" s="23"/>
      <c r="W25" s="23"/>
      <c r="X25" s="23"/>
      <c r="Y25" s="23"/>
      <c r="Z25" s="23"/>
    </row>
    <row r="26" customFormat="false" ht="10.5" hidden="false" customHeight="true" outlineLevel="0" collapsed="false">
      <c r="C26" s="29"/>
      <c r="D26" s="23"/>
      <c r="E26" s="23"/>
      <c r="F26" s="23"/>
      <c r="G26" s="23"/>
      <c r="H26" s="23"/>
      <c r="I26" s="23"/>
      <c r="J26" s="23"/>
      <c r="K26" s="23"/>
      <c r="L26" s="23"/>
      <c r="M26" s="23"/>
      <c r="N26" s="23"/>
      <c r="O26" s="23"/>
      <c r="Q26" s="23"/>
      <c r="R26" s="23"/>
      <c r="S26" s="23"/>
      <c r="U26" s="23"/>
      <c r="V26" s="23"/>
      <c r="W26" s="23"/>
      <c r="X26" s="23"/>
      <c r="Y26" s="23"/>
      <c r="Z26" s="23"/>
    </row>
    <row r="27" customFormat="false" ht="21.75" hidden="false" customHeight="true" outlineLevel="0" collapsed="false">
      <c r="B27" s="30" t="s">
        <v>31</v>
      </c>
      <c r="C27" s="31" t="s">
        <v>32</v>
      </c>
      <c r="D27" s="23"/>
      <c r="E27" s="23"/>
      <c r="F27" s="23"/>
      <c r="G27" s="23"/>
      <c r="H27" s="23"/>
      <c r="I27" s="23"/>
      <c r="J27" s="23"/>
      <c r="K27" s="23"/>
      <c r="L27" s="23"/>
      <c r="M27" s="23"/>
      <c r="N27" s="23"/>
      <c r="O27" s="23"/>
      <c r="Q27" s="23"/>
      <c r="R27" s="23"/>
      <c r="S27" s="23"/>
      <c r="U27" s="23"/>
      <c r="V27" s="23"/>
      <c r="W27" s="23"/>
      <c r="X27" s="23"/>
      <c r="Y27" s="23"/>
      <c r="Z27" s="23"/>
    </row>
    <row r="28" customFormat="false" ht="10.5" hidden="false" customHeight="true" outlineLevel="0" collapsed="false">
      <c r="C28" s="29"/>
      <c r="D28" s="23"/>
      <c r="E28" s="23"/>
      <c r="F28" s="23"/>
      <c r="G28" s="23"/>
      <c r="H28" s="23"/>
      <c r="I28" s="23"/>
      <c r="J28" s="23"/>
      <c r="K28" s="23"/>
      <c r="L28" s="23"/>
      <c r="M28" s="23"/>
      <c r="N28" s="23"/>
      <c r="O28" s="23"/>
      <c r="Q28" s="23"/>
      <c r="R28" s="23"/>
      <c r="S28" s="23"/>
      <c r="U28" s="23"/>
      <c r="V28" s="23"/>
      <c r="W28" s="23"/>
      <c r="X28" s="23"/>
      <c r="Y28" s="23"/>
      <c r="Z28" s="23"/>
    </row>
    <row r="29" customFormat="false" ht="13.5" hidden="false" customHeight="true" outlineLevel="0" collapsed="false">
      <c r="B29" s="34"/>
      <c r="C29" s="34"/>
      <c r="D29" s="23"/>
      <c r="E29" s="23"/>
      <c r="F29" s="23"/>
      <c r="G29" s="23"/>
      <c r="H29" s="23"/>
      <c r="I29" s="23"/>
      <c r="J29" s="23"/>
      <c r="K29" s="23"/>
      <c r="L29" s="23"/>
      <c r="M29" s="23"/>
      <c r="N29" s="23"/>
      <c r="O29" s="23"/>
      <c r="Q29" s="23"/>
      <c r="R29" s="23"/>
      <c r="S29" s="23"/>
      <c r="U29" s="23"/>
      <c r="V29" s="23"/>
      <c r="W29" s="23"/>
      <c r="X29" s="23"/>
      <c r="Y29" s="23"/>
      <c r="Z29" s="23"/>
    </row>
    <row r="30" customFormat="false" ht="12.75" hidden="false" customHeight="true" outlineLevel="0" collapsed="false">
      <c r="B30" s="30"/>
      <c r="C30" s="35"/>
      <c r="D30" s="35"/>
      <c r="E30" s="23"/>
      <c r="F30" s="23"/>
      <c r="G30" s="40"/>
      <c r="H30" s="23"/>
      <c r="I30" s="23"/>
      <c r="J30" s="23"/>
      <c r="K30" s="23"/>
      <c r="L30" s="23"/>
      <c r="M30" s="23"/>
      <c r="N30" s="23"/>
      <c r="O30" s="23"/>
      <c r="P30" s="23"/>
      <c r="Q30" s="23"/>
      <c r="R30" s="23"/>
      <c r="S30" s="23"/>
      <c r="U30" s="23"/>
      <c r="V30" s="23"/>
      <c r="W30" s="23"/>
      <c r="X30" s="23"/>
      <c r="Y30" s="23"/>
      <c r="Z30" s="23"/>
    </row>
    <row r="31" customFormat="false" ht="21.75" hidden="false" customHeight="true" outlineLevel="0" collapsed="false">
      <c r="B31" s="41" t="s">
        <v>33</v>
      </c>
      <c r="C31" s="31" t="s">
        <v>34</v>
      </c>
      <c r="D31" s="35"/>
      <c r="E31" s="23"/>
      <c r="F31" s="23"/>
      <c r="G31" s="23"/>
      <c r="H31" s="23"/>
      <c r="I31" s="23"/>
      <c r="J31" s="23"/>
      <c r="K31" s="23"/>
      <c r="L31" s="23"/>
      <c r="M31" s="23"/>
      <c r="N31" s="23"/>
      <c r="O31" s="23"/>
      <c r="P31" s="23"/>
      <c r="Q31" s="23"/>
      <c r="R31" s="23"/>
      <c r="S31" s="23"/>
      <c r="U31" s="23"/>
      <c r="V31" s="23"/>
      <c r="W31" s="23"/>
      <c r="X31" s="23"/>
      <c r="Y31" s="23"/>
      <c r="Z31" s="23"/>
    </row>
    <row r="32" customFormat="false" ht="10.5" hidden="false" customHeight="true" outlineLevel="0" collapsed="false">
      <c r="B32" s="23"/>
      <c r="C32" s="35"/>
      <c r="D32" s="23"/>
      <c r="E32" s="23"/>
      <c r="F32" s="23"/>
      <c r="G32" s="23"/>
      <c r="H32" s="23"/>
      <c r="I32" s="23"/>
      <c r="J32" s="23"/>
      <c r="K32" s="23"/>
      <c r="L32" s="23"/>
      <c r="M32" s="23"/>
      <c r="N32" s="23"/>
      <c r="O32" s="23"/>
      <c r="P32" s="23"/>
      <c r="Q32" s="23"/>
      <c r="R32" s="23"/>
      <c r="S32" s="23"/>
      <c r="U32" s="23"/>
      <c r="V32" s="23"/>
      <c r="W32" s="23"/>
      <c r="X32" s="23"/>
      <c r="Y32" s="23"/>
      <c r="Z32" s="23"/>
    </row>
    <row r="33" customFormat="false" ht="21.75" hidden="false" customHeight="true" outlineLevel="0" collapsed="false">
      <c r="B33" s="30" t="s">
        <v>35</v>
      </c>
      <c r="C33" s="31" t="s">
        <v>36</v>
      </c>
      <c r="D33" s="35"/>
      <c r="E33" s="23"/>
      <c r="F33" s="23"/>
      <c r="G33" s="23"/>
      <c r="H33" s="23"/>
      <c r="I33" s="23"/>
      <c r="J33" s="23"/>
      <c r="K33" s="23"/>
      <c r="L33" s="23"/>
      <c r="M33" s="23"/>
      <c r="N33" s="23"/>
      <c r="O33" s="23"/>
      <c r="P33" s="23"/>
      <c r="Q33" s="23"/>
      <c r="R33" s="23"/>
      <c r="S33" s="23"/>
      <c r="U33" s="23"/>
      <c r="V33" s="23"/>
      <c r="W33" s="23"/>
      <c r="X33" s="23"/>
      <c r="Y33" s="23"/>
      <c r="Z33" s="23"/>
    </row>
    <row r="34" customFormat="false" ht="10.5" hidden="false" customHeight="true" outlineLevel="0" collapsed="false">
      <c r="B34" s="23"/>
      <c r="C34" s="35"/>
      <c r="D34" s="23"/>
      <c r="E34" s="23"/>
      <c r="F34" s="23"/>
      <c r="G34" s="23"/>
      <c r="H34" s="23"/>
      <c r="I34" s="23"/>
      <c r="J34" s="23"/>
      <c r="K34" s="23"/>
      <c r="L34" s="23"/>
      <c r="M34" s="23"/>
      <c r="N34" s="23"/>
      <c r="O34" s="23"/>
      <c r="P34" s="23"/>
      <c r="Q34" s="23"/>
      <c r="R34" s="23"/>
      <c r="S34" s="23"/>
      <c r="U34" s="23"/>
      <c r="V34" s="23"/>
      <c r="W34" s="23"/>
      <c r="X34" s="23"/>
      <c r="Y34" s="23"/>
      <c r="Z34" s="23"/>
    </row>
    <row r="35" customFormat="false" ht="21.75" hidden="false" customHeight="true" outlineLevel="0" collapsed="false">
      <c r="B35" s="30" t="s">
        <v>37</v>
      </c>
      <c r="C35" s="42" t="s">
        <v>38</v>
      </c>
      <c r="D35" s="35"/>
      <c r="E35" s="23"/>
      <c r="F35" s="23"/>
      <c r="G35" s="23"/>
      <c r="H35" s="23"/>
      <c r="I35" s="23"/>
      <c r="J35" s="23"/>
      <c r="K35" s="23"/>
      <c r="L35" s="23"/>
      <c r="M35" s="23"/>
      <c r="N35" s="23"/>
      <c r="O35" s="23"/>
      <c r="P35" s="23"/>
      <c r="Q35" s="23"/>
      <c r="R35" s="23"/>
      <c r="S35" s="23"/>
      <c r="U35" s="23"/>
      <c r="V35" s="23"/>
      <c r="W35" s="23"/>
      <c r="X35" s="23"/>
      <c r="Y35" s="23"/>
      <c r="Z35" s="23"/>
    </row>
    <row r="36" customFormat="false" ht="18.75" hidden="false" customHeight="true" outlineLevel="0" collapsed="false">
      <c r="D36" s="23"/>
      <c r="E36" s="23"/>
      <c r="F36" s="23"/>
      <c r="G36" s="23"/>
      <c r="H36" s="23"/>
      <c r="I36" s="23"/>
      <c r="J36" s="23"/>
      <c r="K36" s="23"/>
      <c r="L36" s="23"/>
      <c r="M36" s="23"/>
      <c r="N36" s="23"/>
      <c r="O36" s="23"/>
      <c r="P36" s="23"/>
      <c r="Q36" s="23"/>
      <c r="R36" s="23"/>
      <c r="S36" s="23"/>
      <c r="T36" s="23"/>
      <c r="U36" s="23"/>
      <c r="V36" s="23"/>
      <c r="W36" s="23"/>
      <c r="X36" s="23"/>
      <c r="Y36" s="23"/>
      <c r="Z36" s="23"/>
    </row>
    <row r="37" customFormat="false" ht="12" hidden="false" customHeight="true" outlineLevel="0" collapsed="false">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customFormat="false" ht="12" hidden="false" customHeight="true" outlineLevel="0" collapsed="false">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customFormat="false" ht="12" hidden="false" customHeight="true" outlineLevel="0" collapsed="false">
      <c r="B39" s="23"/>
      <c r="C39" s="23"/>
      <c r="D39" s="23"/>
      <c r="E39" s="23"/>
      <c r="F39" s="23"/>
      <c r="G39" s="23"/>
      <c r="H39" s="23"/>
      <c r="I39" s="23"/>
      <c r="J39" s="23"/>
      <c r="K39" s="23"/>
      <c r="L39" s="23"/>
      <c r="M39" s="23"/>
      <c r="N39" s="23"/>
      <c r="O39" s="23"/>
      <c r="P39" s="23"/>
      <c r="Q39" s="23"/>
      <c r="R39" s="23"/>
      <c r="S39" s="23"/>
      <c r="T39" s="23"/>
      <c r="U39" s="23"/>
      <c r="V39" s="23"/>
      <c r="W39" s="23"/>
      <c r="X39" s="23"/>
      <c r="Y39" s="23"/>
      <c r="Z39" s="23"/>
    </row>
    <row r="40" customFormat="false" ht="12" hidden="false" customHeight="true" outlineLevel="0" collapsed="false">
      <c r="B40" s="23"/>
      <c r="C40" s="23"/>
      <c r="D40" s="23"/>
      <c r="E40" s="23"/>
      <c r="F40" s="23"/>
      <c r="G40" s="23"/>
      <c r="H40" s="23"/>
      <c r="I40" s="23"/>
      <c r="J40" s="23"/>
      <c r="K40" s="23"/>
      <c r="L40" s="23"/>
      <c r="M40" s="23"/>
      <c r="N40" s="23"/>
      <c r="O40" s="23"/>
      <c r="P40" s="23"/>
      <c r="Q40" s="23"/>
      <c r="R40" s="23"/>
      <c r="S40" s="23"/>
      <c r="T40" s="23"/>
      <c r="U40" s="23"/>
      <c r="V40" s="23"/>
      <c r="W40" s="23"/>
      <c r="X40" s="23"/>
      <c r="Y40" s="23"/>
      <c r="Z40" s="23"/>
    </row>
    <row r="41" customFormat="false" ht="12" hidden="false" customHeight="true" outlineLevel="0" collapsed="false">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customFormat="false" ht="12" hidden="false" customHeight="true" outlineLevel="0" collapsed="false">
      <c r="B42" s="23"/>
      <c r="D42" s="23"/>
      <c r="E42" s="23"/>
      <c r="F42" s="23"/>
      <c r="G42" s="23"/>
      <c r="H42" s="23"/>
      <c r="I42" s="23"/>
      <c r="J42" s="23"/>
      <c r="K42" s="23"/>
      <c r="L42" s="23"/>
      <c r="M42" s="23"/>
      <c r="N42" s="23"/>
      <c r="O42" s="23"/>
      <c r="P42" s="23"/>
      <c r="Q42" s="23"/>
      <c r="R42" s="23"/>
      <c r="S42" s="23"/>
      <c r="T42" s="23"/>
      <c r="U42" s="23"/>
      <c r="V42" s="23"/>
      <c r="W42" s="23"/>
      <c r="X42" s="23"/>
      <c r="Y42" s="23"/>
      <c r="Z42" s="23"/>
    </row>
    <row r="43" customFormat="false" ht="12" hidden="false" customHeight="true" outlineLevel="0" collapsed="false">
      <c r="B43" s="23"/>
      <c r="D43" s="23"/>
      <c r="E43" s="23"/>
      <c r="F43" s="23"/>
      <c r="G43" s="23"/>
      <c r="H43" s="23"/>
      <c r="I43" s="23"/>
      <c r="J43" s="23"/>
      <c r="K43" s="23"/>
      <c r="L43" s="23"/>
      <c r="M43" s="23"/>
      <c r="N43" s="23"/>
      <c r="O43" s="23"/>
      <c r="P43" s="23"/>
      <c r="Q43" s="23"/>
      <c r="R43" s="23"/>
      <c r="S43" s="23"/>
      <c r="T43" s="23"/>
      <c r="U43" s="23"/>
      <c r="V43" s="23"/>
      <c r="W43" s="23"/>
      <c r="X43" s="23"/>
      <c r="Y43" s="23"/>
      <c r="Z43" s="23"/>
    </row>
    <row r="44" customFormat="false" ht="12" hidden="false" customHeight="true" outlineLevel="0" collapsed="false">
      <c r="B44" s="23"/>
      <c r="D44" s="23"/>
      <c r="E44" s="23"/>
      <c r="F44" s="23"/>
      <c r="G44" s="23"/>
      <c r="H44" s="23"/>
      <c r="I44" s="23"/>
      <c r="J44" s="23"/>
      <c r="K44" s="23"/>
      <c r="L44" s="23"/>
      <c r="M44" s="23"/>
      <c r="N44" s="23"/>
      <c r="O44" s="23"/>
      <c r="P44" s="23"/>
      <c r="Q44" s="23"/>
      <c r="R44" s="23"/>
      <c r="S44" s="23"/>
      <c r="T44" s="23"/>
      <c r="U44" s="23"/>
      <c r="V44" s="23"/>
      <c r="W44" s="23"/>
      <c r="X44" s="23"/>
      <c r="Y44" s="23"/>
      <c r="Z44" s="23"/>
    </row>
    <row r="45" customFormat="false" ht="12" hidden="false" customHeight="true" outlineLevel="0" collapsed="false">
      <c r="B45" s="23"/>
      <c r="D45" s="23"/>
      <c r="E45" s="23"/>
      <c r="F45" s="23"/>
      <c r="G45" s="23"/>
      <c r="H45" s="23"/>
      <c r="I45" s="23"/>
      <c r="J45" s="23"/>
      <c r="K45" s="23"/>
      <c r="L45" s="23"/>
      <c r="M45" s="23"/>
      <c r="N45" s="23"/>
      <c r="O45" s="23"/>
      <c r="P45" s="23"/>
      <c r="Q45" s="23"/>
      <c r="R45" s="23"/>
      <c r="S45" s="23"/>
      <c r="T45" s="23"/>
      <c r="U45" s="23"/>
      <c r="V45" s="23"/>
      <c r="W45" s="23"/>
      <c r="X45" s="23"/>
      <c r="Y45" s="23"/>
      <c r="Z45" s="23"/>
    </row>
    <row r="46" customFormat="false" ht="12" hidden="false" customHeight="true" outlineLevel="0" collapsed="false">
      <c r="B46" s="23"/>
      <c r="D46" s="23"/>
      <c r="E46" s="23"/>
      <c r="F46" s="23"/>
      <c r="G46" s="23"/>
      <c r="H46" s="23"/>
      <c r="I46" s="23"/>
      <c r="J46" s="23"/>
      <c r="K46" s="23"/>
      <c r="L46" s="23"/>
      <c r="M46" s="23"/>
      <c r="N46" s="23"/>
      <c r="O46" s="23"/>
      <c r="P46" s="23"/>
      <c r="Q46" s="23"/>
      <c r="R46" s="23"/>
      <c r="S46" s="23"/>
      <c r="T46" s="23"/>
      <c r="U46" s="23"/>
      <c r="V46" s="23"/>
      <c r="W46" s="23"/>
      <c r="X46" s="23"/>
      <c r="Y46" s="23"/>
      <c r="Z46" s="23"/>
    </row>
    <row r="47" customFormat="false" ht="12" hidden="false" customHeight="true" outlineLevel="0" collapsed="false">
      <c r="B47" s="23"/>
      <c r="D47" s="23"/>
      <c r="E47" s="23"/>
      <c r="F47" s="23"/>
      <c r="G47" s="23"/>
      <c r="H47" s="23"/>
      <c r="I47" s="23"/>
      <c r="J47" s="23"/>
      <c r="K47" s="23"/>
      <c r="L47" s="23"/>
      <c r="M47" s="23"/>
      <c r="N47" s="23"/>
      <c r="O47" s="23"/>
      <c r="P47" s="23"/>
      <c r="Q47" s="23"/>
      <c r="R47" s="23"/>
      <c r="S47" s="23"/>
      <c r="T47" s="23"/>
      <c r="U47" s="23"/>
      <c r="V47" s="23"/>
      <c r="W47" s="23"/>
      <c r="X47" s="23"/>
      <c r="Y47" s="23"/>
      <c r="Z47" s="23"/>
    </row>
    <row r="48" customFormat="false" ht="12" hidden="false" customHeight="true" outlineLevel="0" collapsed="false">
      <c r="B48" s="23"/>
      <c r="D48" s="23"/>
      <c r="E48" s="23"/>
      <c r="F48" s="23"/>
      <c r="G48" s="23"/>
      <c r="H48" s="23"/>
      <c r="I48" s="23"/>
      <c r="J48" s="23"/>
      <c r="K48" s="23"/>
      <c r="L48" s="23"/>
      <c r="M48" s="23"/>
      <c r="N48" s="23"/>
      <c r="O48" s="23"/>
      <c r="P48" s="23"/>
      <c r="Q48" s="23"/>
      <c r="R48" s="23"/>
      <c r="S48" s="23"/>
      <c r="T48" s="23"/>
      <c r="U48" s="23"/>
      <c r="V48" s="23"/>
      <c r="W48" s="23"/>
      <c r="X48" s="23"/>
      <c r="Y48" s="23"/>
      <c r="Z48" s="23"/>
    </row>
    <row r="49" customFormat="false" ht="12" hidden="false" customHeight="true" outlineLevel="0" collapsed="false">
      <c r="B49" s="23"/>
      <c r="D49" s="23"/>
      <c r="E49" s="23"/>
      <c r="F49" s="23"/>
      <c r="G49" s="23"/>
      <c r="H49" s="23"/>
      <c r="I49" s="23"/>
      <c r="J49" s="23"/>
      <c r="K49" s="23"/>
      <c r="L49" s="23"/>
      <c r="M49" s="23"/>
      <c r="N49" s="23"/>
      <c r="O49" s="23"/>
      <c r="P49" s="23"/>
      <c r="Q49" s="23"/>
      <c r="R49" s="23"/>
      <c r="S49" s="23"/>
      <c r="T49" s="23"/>
      <c r="U49" s="23"/>
      <c r="V49" s="23"/>
      <c r="W49" s="23"/>
      <c r="X49" s="23"/>
      <c r="Y49" s="23"/>
      <c r="Z49" s="23"/>
    </row>
    <row r="50" customFormat="false" ht="12" hidden="false" customHeight="true" outlineLevel="0" collapsed="false">
      <c r="B50" s="23"/>
      <c r="D50" s="23"/>
      <c r="E50" s="23"/>
      <c r="F50" s="23"/>
      <c r="G50" s="23"/>
      <c r="H50" s="23"/>
      <c r="I50" s="23"/>
      <c r="J50" s="23"/>
      <c r="K50" s="23"/>
      <c r="L50" s="23"/>
      <c r="M50" s="23"/>
      <c r="N50" s="23"/>
      <c r="O50" s="23"/>
      <c r="P50" s="23"/>
      <c r="Q50" s="23"/>
      <c r="R50" s="23"/>
      <c r="S50" s="23"/>
      <c r="T50" s="23"/>
      <c r="U50" s="23"/>
      <c r="V50" s="23"/>
      <c r="W50" s="23"/>
      <c r="X50" s="23"/>
      <c r="Y50" s="23"/>
      <c r="Z50" s="23"/>
    </row>
    <row r="51" customFormat="false" ht="12" hidden="false" customHeight="true" outlineLevel="0" collapsed="false">
      <c r="B51" s="23"/>
      <c r="D51" s="23"/>
      <c r="E51" s="23"/>
      <c r="F51" s="23"/>
      <c r="G51" s="23"/>
      <c r="H51" s="23"/>
      <c r="I51" s="23"/>
      <c r="J51" s="23"/>
      <c r="K51" s="23"/>
      <c r="L51" s="23"/>
      <c r="M51" s="23"/>
      <c r="N51" s="23"/>
      <c r="O51" s="23"/>
      <c r="P51" s="23"/>
      <c r="Q51" s="23"/>
      <c r="R51" s="23"/>
      <c r="S51" s="23"/>
      <c r="T51" s="23"/>
      <c r="U51" s="23"/>
      <c r="V51" s="23"/>
      <c r="W51" s="23"/>
      <c r="X51" s="23"/>
      <c r="Y51" s="23"/>
      <c r="Z51" s="23"/>
    </row>
    <row r="52" customFormat="false" ht="12" hidden="false" customHeight="true" outlineLevel="0" collapsed="false">
      <c r="B52" s="23"/>
      <c r="D52" s="23"/>
      <c r="E52" s="23"/>
      <c r="F52" s="23"/>
      <c r="G52" s="23"/>
      <c r="H52" s="23"/>
      <c r="I52" s="23"/>
      <c r="J52" s="23"/>
      <c r="K52" s="23"/>
      <c r="L52" s="23"/>
      <c r="M52" s="23"/>
      <c r="N52" s="23"/>
      <c r="O52" s="23"/>
      <c r="P52" s="23"/>
      <c r="Q52" s="23"/>
      <c r="R52" s="23"/>
      <c r="S52" s="23"/>
      <c r="T52" s="23"/>
      <c r="U52" s="23"/>
      <c r="V52" s="23"/>
      <c r="W52" s="23"/>
      <c r="X52" s="23"/>
      <c r="Y52" s="23"/>
      <c r="Z52" s="23"/>
    </row>
    <row r="53" customFormat="false" ht="12" hidden="false" customHeight="true" outlineLevel="0" collapsed="false">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customFormat="false" ht="12" hidden="false" customHeight="true" outlineLevel="0" collapsed="false">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customFormat="false" ht="12" hidden="false" customHeight="true" outlineLevel="0" collapsed="false">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customFormat="false" ht="12" hidden="false" customHeight="true" outlineLevel="0" collapsed="false">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customFormat="false" ht="12" hidden="false" customHeight="true" outlineLevel="0" collapsed="false">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customFormat="false" ht="12" hidden="false" customHeight="true" outlineLevel="0" collapsed="false">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customFormat="false" ht="12" hidden="false" customHeight="true" outlineLevel="0" collapsed="false">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customFormat="false" ht="12" hidden="false" customHeight="true" outlineLevel="0" collapsed="false">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customFormat="false" ht="12" hidden="false" customHeight="true" outlineLevel="0" collapsed="false">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customFormat="false" ht="12" hidden="false" customHeight="true" outlineLevel="0" collapsed="false">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customFormat="false" ht="12" hidden="false" customHeight="true" outlineLevel="0" collapsed="false">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customFormat="false" ht="12" hidden="false" customHeight="true" outlineLevel="0" collapsed="false">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customFormat="false" ht="12" hidden="false" customHeight="true" outlineLevel="0" collapsed="false">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customFormat="false" ht="12" hidden="false" customHeight="true" outlineLevel="0" collapsed="false">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customFormat="false" ht="12" hidden="false" customHeight="true" outlineLevel="0" collapsed="false">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customFormat="false" ht="12" hidden="false" customHeight="true" outlineLevel="0" collapsed="false">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customFormat="false" ht="12" hidden="false" customHeight="true" outlineLevel="0" collapsed="false">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customFormat="false" ht="12" hidden="false" customHeight="true" outlineLevel="0" collapsed="false">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customFormat="false" ht="12" hidden="false" customHeight="true" outlineLevel="0" collapsed="false">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customFormat="false" ht="12" hidden="false" customHeight="true" outlineLevel="0" collapsed="false">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customFormat="false" ht="12" hidden="false" customHeight="true" outlineLevel="0" collapsed="false">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customFormat="false" ht="12" hidden="false" customHeight="true" outlineLevel="0" collapsed="false">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customFormat="false" ht="12" hidden="false" customHeight="true" outlineLevel="0" collapsed="false">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customFormat="false" ht="12" hidden="false" customHeight="true" outlineLevel="0" collapsed="false">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customFormat="false" ht="12" hidden="false" customHeight="true" outlineLevel="0" collapsed="false">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customFormat="false" ht="12" hidden="false" customHeight="true" outlineLevel="0" collapsed="false">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customFormat="false" ht="12" hidden="false" customHeight="true" outlineLevel="0" collapsed="false">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customFormat="false" ht="12" hidden="false" customHeight="true" outlineLevel="0" collapsed="false">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customFormat="false" ht="12" hidden="false" customHeight="true" outlineLevel="0" collapsed="false">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customFormat="false" ht="12" hidden="false" customHeight="true" outlineLevel="0" collapsed="false">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customFormat="false" ht="12" hidden="false" customHeight="true" outlineLevel="0" collapsed="false">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customFormat="false" ht="12" hidden="false" customHeight="true" outlineLevel="0" collapsed="false">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customFormat="false" ht="12" hidden="false" customHeight="true" outlineLevel="0" collapsed="false">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customFormat="false" ht="12" hidden="false" customHeight="true" outlineLevel="0" collapsed="false">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customFormat="false" ht="12" hidden="false" customHeight="true" outlineLevel="0" collapsed="false">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customFormat="false" ht="12" hidden="false" customHeight="true" outlineLevel="0" collapsed="false">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customFormat="false" ht="12" hidden="false" customHeight="true" outlineLevel="0" collapsed="false">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customFormat="false" ht="12" hidden="false" customHeight="true" outlineLevel="0" collapsed="false">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customFormat="false" ht="12" hidden="false" customHeight="true" outlineLevel="0" collapsed="false">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customFormat="false" ht="12" hidden="false" customHeight="true" outlineLevel="0" collapsed="false">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customFormat="false" ht="12" hidden="false" customHeight="true" outlineLevel="0" collapsed="false">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customFormat="false" ht="12" hidden="false" customHeight="true" outlineLevel="0" collapsed="false">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customFormat="false" ht="12" hidden="false" customHeight="true" outlineLevel="0" collapsed="false">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customFormat="false" ht="12" hidden="false" customHeight="true" outlineLevel="0" collapsed="false">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customFormat="false" ht="12" hidden="false" customHeight="true" outlineLevel="0" collapsed="false">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customFormat="false" ht="12" hidden="false" customHeight="true" outlineLevel="0" collapsed="false">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customFormat="false" ht="12" hidden="false" customHeight="true" outlineLevel="0" collapsed="false">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customFormat="false" ht="12" hidden="false" customHeight="true" outlineLevel="0" collapsed="false">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customFormat="false" ht="12" hidden="false" customHeight="true" outlineLevel="0" collapsed="false">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customFormat="false" ht="12" hidden="false" customHeight="true" outlineLevel="0" collapsed="false">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customFormat="false" ht="12" hidden="false" customHeight="true" outlineLevel="0" collapsed="false">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customFormat="false" ht="12" hidden="false" customHeight="true" outlineLevel="0" collapsed="false">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customFormat="false" ht="12" hidden="false" customHeight="true" outlineLevel="0" collapsed="false">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customFormat="false" ht="12" hidden="false" customHeight="true" outlineLevel="0" collapsed="false">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customFormat="false" ht="12" hidden="false" customHeight="true" outlineLevel="0" collapsed="false">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customFormat="false" ht="12" hidden="false" customHeight="true" outlineLevel="0" collapsed="false">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customFormat="false" ht="12" hidden="false" customHeight="true" outlineLevel="0" collapsed="false">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customFormat="false" ht="12" hidden="false" customHeight="true" outlineLevel="0" collapsed="false">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customFormat="false" ht="12" hidden="false" customHeight="true" outlineLevel="0" collapsed="false">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customFormat="false" ht="12" hidden="false" customHeight="true" outlineLevel="0" collapsed="false">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customFormat="false" ht="12" hidden="false" customHeight="true" outlineLevel="0" collapsed="false">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customFormat="false" ht="12" hidden="false" customHeight="true" outlineLevel="0" collapsed="false">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customFormat="false" ht="12" hidden="false" customHeight="true" outlineLevel="0" collapsed="false">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customFormat="false" ht="12" hidden="false" customHeight="true" outlineLevel="0" collapsed="false">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customFormat="false" ht="12" hidden="false" customHeight="true" outlineLevel="0" collapsed="false">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customFormat="false" ht="12" hidden="false" customHeight="true" outlineLevel="0" collapsed="false">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customFormat="false" ht="12" hidden="false" customHeight="true" outlineLevel="0" collapsed="false">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customFormat="false" ht="12" hidden="false" customHeight="true" outlineLevel="0" collapsed="false">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customFormat="false" ht="12" hidden="false" customHeight="true" outlineLevel="0" collapsed="false">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customFormat="false" ht="12" hidden="false" customHeight="true" outlineLevel="0" collapsed="false">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customFormat="false" ht="12" hidden="false" customHeight="true" outlineLevel="0" collapsed="false">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customFormat="false" ht="12" hidden="false" customHeight="true" outlineLevel="0" collapsed="false">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customFormat="false" ht="12" hidden="false" customHeight="true" outlineLevel="0" collapsed="false">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customFormat="false" ht="12" hidden="false" customHeight="true" outlineLevel="0" collapsed="false">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customFormat="false" ht="12" hidden="false" customHeight="true" outlineLevel="0" collapsed="false">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customFormat="false" ht="12" hidden="false" customHeight="true" outlineLevel="0" collapsed="false">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customFormat="false" ht="12" hidden="false" customHeight="true" outlineLevel="0" collapsed="false">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customFormat="false" ht="12" hidden="false" customHeight="true" outlineLevel="0" collapsed="false">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customFormat="false" ht="12" hidden="false" customHeight="true" outlineLevel="0" collapsed="false">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customFormat="false" ht="12" hidden="false" customHeight="true" outlineLevel="0" collapsed="false">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customFormat="false" ht="12" hidden="false" customHeight="true" outlineLevel="0" collapsed="false">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customFormat="false" ht="12" hidden="false" customHeight="true" outlineLevel="0" collapsed="false">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customFormat="false" ht="12" hidden="false" customHeight="true" outlineLevel="0" collapsed="false">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customFormat="false" ht="12" hidden="false" customHeight="true" outlineLevel="0" collapsed="false">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customFormat="false" ht="12" hidden="false" customHeight="true" outlineLevel="0" collapsed="false">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customFormat="false" ht="12" hidden="false" customHeight="true" outlineLevel="0" collapsed="false">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customFormat="false" ht="12" hidden="false" customHeight="true" outlineLevel="0" collapsed="false">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customFormat="false" ht="12" hidden="false" customHeight="true" outlineLevel="0" collapsed="false">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customFormat="false" ht="12" hidden="false" customHeight="true" outlineLevel="0" collapsed="false">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customFormat="false" ht="12" hidden="false" customHeight="true" outlineLevel="0" collapsed="false">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customFormat="false" ht="12" hidden="false" customHeight="true" outlineLevel="0" collapsed="false">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customFormat="false" ht="12" hidden="false" customHeight="true" outlineLevel="0" collapsed="false">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customFormat="false" ht="12" hidden="false" customHeight="true" outlineLevel="0" collapsed="false">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customFormat="false" ht="12" hidden="false" customHeight="true" outlineLevel="0" collapsed="false">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customFormat="false" ht="12" hidden="false" customHeight="true" outlineLevel="0" collapsed="false">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customFormat="false" ht="12" hidden="false" customHeight="true" outlineLevel="0" collapsed="false">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customFormat="false" ht="12" hidden="false" customHeight="true" outlineLevel="0" collapsed="false">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customFormat="false" ht="12" hidden="false" customHeight="true" outlineLevel="0" collapsed="false">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customFormat="false" ht="12" hidden="false" customHeight="true" outlineLevel="0" collapsed="false">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customFormat="false" ht="12" hidden="false" customHeight="true" outlineLevel="0" collapsed="false">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customFormat="false" ht="12" hidden="false" customHeight="true" outlineLevel="0" collapsed="false">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customFormat="false" ht="12" hidden="false" customHeight="true" outlineLevel="0" collapsed="false">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customFormat="false" ht="12" hidden="false" customHeight="true" outlineLevel="0" collapsed="false">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customFormat="false" ht="12" hidden="false" customHeight="true" outlineLevel="0" collapsed="false">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customFormat="false" ht="12" hidden="false" customHeight="true" outlineLevel="0" collapsed="false">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customFormat="false" ht="12" hidden="false" customHeight="true" outlineLevel="0" collapsed="false">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customFormat="false" ht="12" hidden="false" customHeight="true" outlineLevel="0" collapsed="false">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customFormat="false" ht="12" hidden="false" customHeight="true" outlineLevel="0" collapsed="false">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customFormat="false" ht="12" hidden="false" customHeight="true" outlineLevel="0" collapsed="false">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customFormat="false" ht="12" hidden="false" customHeight="true" outlineLevel="0" collapsed="false">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customFormat="false" ht="12" hidden="false" customHeight="true" outlineLevel="0" collapsed="false">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customFormat="false" ht="12" hidden="false" customHeight="true" outlineLevel="0" collapsed="false">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customFormat="false" ht="12" hidden="false" customHeight="true" outlineLevel="0" collapsed="false">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customFormat="false" ht="12" hidden="false" customHeight="true" outlineLevel="0" collapsed="false">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customFormat="false" ht="12" hidden="false" customHeight="true" outlineLevel="0" collapsed="false">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customFormat="false" ht="12" hidden="false" customHeight="true" outlineLevel="0" collapsed="false">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customFormat="false" ht="12" hidden="false" customHeight="true" outlineLevel="0" collapsed="false">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customFormat="false" ht="12" hidden="false" customHeight="true" outlineLevel="0" collapsed="false">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customFormat="false" ht="12" hidden="false" customHeight="true" outlineLevel="0" collapsed="false">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customFormat="false" ht="12" hidden="false" customHeight="true" outlineLevel="0" collapsed="false">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customFormat="false" ht="12" hidden="false" customHeight="true" outlineLevel="0" collapsed="false">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customFormat="false" ht="12" hidden="false" customHeight="true" outlineLevel="0" collapsed="false">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customFormat="false" ht="12" hidden="false" customHeight="true" outlineLevel="0" collapsed="false">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customFormat="false" ht="12" hidden="false" customHeight="true" outlineLevel="0" collapsed="false">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customFormat="false" ht="12" hidden="false" customHeight="true" outlineLevel="0" collapsed="false">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customFormat="false" ht="12" hidden="false" customHeight="true" outlineLevel="0" collapsed="false">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customFormat="false" ht="12" hidden="false" customHeight="true" outlineLevel="0" collapsed="false">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customFormat="false" ht="12" hidden="false" customHeight="true" outlineLevel="0" collapsed="false">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customFormat="false" ht="12" hidden="false" customHeight="true" outlineLevel="0" collapsed="false">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customFormat="false" ht="12" hidden="false" customHeight="true" outlineLevel="0" collapsed="false">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customFormat="false" ht="12" hidden="false" customHeight="true" outlineLevel="0" collapsed="false">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customFormat="false" ht="12" hidden="false" customHeight="true" outlineLevel="0" collapsed="false">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customFormat="false" ht="12" hidden="false" customHeight="true" outlineLevel="0" collapsed="false">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customFormat="false" ht="12" hidden="false" customHeight="true" outlineLevel="0" collapsed="false">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customFormat="false" ht="12" hidden="false" customHeight="true" outlineLevel="0" collapsed="false">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customFormat="false" ht="12" hidden="false" customHeight="true" outlineLevel="0" collapsed="false">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customFormat="false" ht="12" hidden="false" customHeight="true" outlineLevel="0" collapsed="false">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customFormat="false" ht="12" hidden="false" customHeight="true" outlineLevel="0" collapsed="false">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customFormat="false" ht="12" hidden="false" customHeight="true" outlineLevel="0" collapsed="false">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customFormat="false" ht="12" hidden="false" customHeight="true" outlineLevel="0" collapsed="false">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customFormat="false" ht="12" hidden="false" customHeight="true" outlineLevel="0" collapsed="false">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customFormat="false" ht="12" hidden="false" customHeight="true" outlineLevel="0" collapsed="false">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customFormat="false" ht="12" hidden="false" customHeight="true" outlineLevel="0" collapsed="false">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customFormat="false" ht="12" hidden="false" customHeight="true" outlineLevel="0" collapsed="false">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customFormat="false" ht="12" hidden="false" customHeight="true" outlineLevel="0" collapsed="false">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customFormat="false" ht="12" hidden="false" customHeight="true" outlineLevel="0" collapsed="false">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customFormat="false" ht="12" hidden="false" customHeight="true" outlineLevel="0" collapsed="false">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customFormat="false" ht="12" hidden="false" customHeight="true" outlineLevel="0" collapsed="false">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customFormat="false" ht="12" hidden="false" customHeight="true" outlineLevel="0" collapsed="false">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customFormat="false" ht="12" hidden="false" customHeight="true" outlineLevel="0" collapsed="false">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customFormat="false" ht="12" hidden="false" customHeight="true" outlineLevel="0" collapsed="false">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customFormat="false" ht="12" hidden="false" customHeight="true" outlineLevel="0" collapsed="false">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customFormat="false" ht="12" hidden="false" customHeight="true" outlineLevel="0" collapsed="false">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customFormat="false" ht="12" hidden="false" customHeight="true" outlineLevel="0" collapsed="false">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customFormat="false" ht="12" hidden="false" customHeight="true" outlineLevel="0" collapsed="false">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customFormat="false" ht="12" hidden="false" customHeight="true" outlineLevel="0" collapsed="false">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customFormat="false" ht="12" hidden="false" customHeight="true" outlineLevel="0" collapsed="false">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customFormat="false" ht="12" hidden="false" customHeight="true" outlineLevel="0" collapsed="false">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customFormat="false" ht="12" hidden="false" customHeight="true" outlineLevel="0" collapsed="false">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customFormat="false" ht="12" hidden="false" customHeight="true" outlineLevel="0" collapsed="false">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customFormat="false" ht="12" hidden="false" customHeight="true" outlineLevel="0" collapsed="false">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customFormat="false" ht="12" hidden="false" customHeight="true" outlineLevel="0" collapsed="false">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customFormat="false" ht="12" hidden="false" customHeight="true" outlineLevel="0" collapsed="false">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customFormat="false" ht="12" hidden="false" customHeight="true" outlineLevel="0" collapsed="false">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customFormat="false" ht="12" hidden="false" customHeight="true" outlineLevel="0" collapsed="false">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customFormat="false" ht="12" hidden="false" customHeight="true" outlineLevel="0" collapsed="false">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customFormat="false" ht="12" hidden="false" customHeight="true" outlineLevel="0" collapsed="false">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customFormat="false" ht="12" hidden="false" customHeight="true" outlineLevel="0" collapsed="false">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customFormat="false" ht="12" hidden="false" customHeight="true" outlineLevel="0" collapsed="false">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customFormat="false" ht="12" hidden="false" customHeight="true" outlineLevel="0" collapsed="false">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customFormat="false" ht="12" hidden="false" customHeight="true" outlineLevel="0" collapsed="false">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customFormat="false" ht="12" hidden="false" customHeight="true" outlineLevel="0" collapsed="false">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customFormat="false" ht="12" hidden="false" customHeight="true" outlineLevel="0" collapsed="false">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customFormat="false" ht="12" hidden="false" customHeight="true" outlineLevel="0" collapsed="false">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customFormat="false" ht="12" hidden="false" customHeight="true" outlineLevel="0" collapsed="false">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customFormat="false" ht="12" hidden="false" customHeight="true" outlineLevel="0" collapsed="false">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customFormat="false" ht="12" hidden="false" customHeight="true" outlineLevel="0" collapsed="false">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customFormat="false" ht="12" hidden="false" customHeight="true" outlineLevel="0" collapsed="false">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customFormat="false" ht="12" hidden="false" customHeight="true" outlineLevel="0" collapsed="false">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customFormat="false" ht="12" hidden="false" customHeight="true" outlineLevel="0" collapsed="false">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customFormat="false" ht="12" hidden="false" customHeight="true" outlineLevel="0" collapsed="false">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customFormat="false" ht="12" hidden="false" customHeight="true" outlineLevel="0" collapsed="false">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customFormat="false" ht="12" hidden="false" customHeight="true" outlineLevel="0" collapsed="false">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customFormat="false" ht="12" hidden="false" customHeight="true" outlineLevel="0" collapsed="false">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customFormat="false" ht="12" hidden="false" customHeight="true" outlineLevel="0" collapsed="false">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customFormat="false" ht="12" hidden="false" customHeight="true" outlineLevel="0" collapsed="false">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customFormat="false" ht="12" hidden="false" customHeight="true" outlineLevel="0" collapsed="false">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customFormat="false" ht="12" hidden="false" customHeight="true" outlineLevel="0" collapsed="false">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customFormat="false" ht="12" hidden="false" customHeight="true" outlineLevel="0" collapsed="false">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customFormat="false" ht="12" hidden="false" customHeight="true" outlineLevel="0" collapsed="false">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customFormat="false" ht="12" hidden="false" customHeight="true" outlineLevel="0" collapsed="false">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customFormat="false" ht="12" hidden="false" customHeight="true" outlineLevel="0" collapsed="false">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customFormat="false" ht="12" hidden="false" customHeight="true" outlineLevel="0" collapsed="false">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customFormat="false" ht="12" hidden="false" customHeight="true" outlineLevel="0" collapsed="false">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customFormat="false" ht="12" hidden="false" customHeight="true" outlineLevel="0" collapsed="false">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customFormat="false" ht="12" hidden="false" customHeight="true" outlineLevel="0" collapsed="false">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customFormat="false" ht="12" hidden="false" customHeight="true" outlineLevel="0" collapsed="false">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customFormat="false" ht="12" hidden="false" customHeight="true" outlineLevel="0" collapsed="false">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customFormat="false" ht="12" hidden="false" customHeight="true" outlineLevel="0" collapsed="false">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customFormat="false" ht="12" hidden="false" customHeight="true" outlineLevel="0" collapsed="false">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customFormat="false" ht="12" hidden="false" customHeight="true" outlineLevel="0" collapsed="false">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customFormat="false" ht="12" hidden="false" customHeight="true" outlineLevel="0" collapsed="false">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customFormat="false" ht="12" hidden="false" customHeight="true" outlineLevel="0" collapsed="false">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customFormat="false" ht="12" hidden="false" customHeight="true" outlineLevel="0" collapsed="false">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customFormat="false" ht="12" hidden="false" customHeight="true" outlineLevel="0" collapsed="false">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customFormat="false" ht="12" hidden="false" customHeight="true" outlineLevel="0" collapsed="false">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customFormat="false" ht="12" hidden="false" customHeight="true" outlineLevel="0" collapsed="false">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customFormat="false" ht="12" hidden="false" customHeight="true" outlineLevel="0" collapsed="false">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customFormat="false" ht="12" hidden="false" customHeight="true" outlineLevel="0" collapsed="false">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customFormat="false" ht="12" hidden="false" customHeight="true" outlineLevel="0" collapsed="false">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customFormat="false" ht="12" hidden="false" customHeight="true" outlineLevel="0" collapsed="false">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customFormat="false" ht="12" hidden="false" customHeight="true" outlineLevel="0" collapsed="false">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customFormat="false" ht="12" hidden="false" customHeight="true" outlineLevel="0" collapsed="false">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customFormat="false" ht="12" hidden="false" customHeight="true" outlineLevel="0" collapsed="false">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customFormat="false" ht="12" hidden="false" customHeight="true" outlineLevel="0" collapsed="false">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customFormat="false" ht="12" hidden="false" customHeight="true" outlineLevel="0" collapsed="false">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customFormat="false" ht="12" hidden="false" customHeight="true" outlineLevel="0" collapsed="false">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customFormat="false" ht="12" hidden="false" customHeight="true" outlineLevel="0" collapsed="false">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customFormat="false" ht="12" hidden="false" customHeight="true" outlineLevel="0" collapsed="false">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customFormat="false" ht="12" hidden="false" customHeight="true" outlineLevel="0" collapsed="false">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customFormat="false" ht="12" hidden="false" customHeight="true" outlineLevel="0" collapsed="false">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customFormat="false" ht="12" hidden="false" customHeight="true" outlineLevel="0" collapsed="false">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customFormat="false" ht="12" hidden="false" customHeight="true" outlineLevel="0" collapsed="false">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customFormat="false" ht="12" hidden="false" customHeight="true" outlineLevel="0" collapsed="false">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customFormat="false" ht="12" hidden="false" customHeight="true" outlineLevel="0" collapsed="false">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customFormat="false" ht="12" hidden="false" customHeight="true" outlineLevel="0" collapsed="false">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customFormat="false" ht="12" hidden="false" customHeight="true" outlineLevel="0" collapsed="false">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customFormat="false" ht="12" hidden="false" customHeight="true" outlineLevel="0" collapsed="false">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customFormat="false" ht="12" hidden="false" customHeight="true" outlineLevel="0" collapsed="false">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customFormat="false" ht="12" hidden="false" customHeight="true" outlineLevel="0" collapsed="false">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customFormat="false" ht="12" hidden="false" customHeight="true" outlineLevel="0" collapsed="false">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customFormat="false" ht="12" hidden="false" customHeight="true" outlineLevel="0" collapsed="false">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customFormat="false" ht="12" hidden="false" customHeight="true" outlineLevel="0" collapsed="false">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customFormat="false" ht="12" hidden="false" customHeight="true" outlineLevel="0" collapsed="false">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customFormat="false" ht="12" hidden="false" customHeight="true" outlineLevel="0" collapsed="false">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customFormat="false" ht="12" hidden="false" customHeight="true" outlineLevel="0" collapsed="false">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customFormat="false" ht="12" hidden="false" customHeight="true" outlineLevel="0" collapsed="false">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customFormat="false" ht="12" hidden="false" customHeight="true" outlineLevel="0" collapsed="false">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customFormat="false" ht="12" hidden="false" customHeight="true" outlineLevel="0" collapsed="false">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customFormat="false" ht="12" hidden="false" customHeight="true" outlineLevel="0" collapsed="false">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customFormat="false" ht="12" hidden="false" customHeight="true" outlineLevel="0" collapsed="false">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customFormat="false" ht="12" hidden="false" customHeight="true" outlineLevel="0" collapsed="false">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customFormat="false" ht="12" hidden="false" customHeight="true" outlineLevel="0" collapsed="false">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customFormat="false" ht="12" hidden="false" customHeight="true" outlineLevel="0" collapsed="false">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customFormat="false" ht="12" hidden="false" customHeight="true" outlineLevel="0" collapsed="false">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customFormat="false" ht="12" hidden="false" customHeight="true" outlineLevel="0" collapsed="false">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customFormat="false" ht="12" hidden="false" customHeight="true" outlineLevel="0" collapsed="false">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customFormat="false" ht="12" hidden="false" customHeight="true" outlineLevel="0" collapsed="false">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customFormat="false" ht="12" hidden="false" customHeight="true" outlineLevel="0" collapsed="false">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customFormat="false" ht="12" hidden="false" customHeight="true" outlineLevel="0" collapsed="false">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customFormat="false" ht="12" hidden="false" customHeight="true" outlineLevel="0" collapsed="false">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customFormat="false" ht="12" hidden="false" customHeight="true" outlineLevel="0" collapsed="false">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customFormat="false" ht="12" hidden="false" customHeight="true" outlineLevel="0" collapsed="false">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customFormat="false" ht="12" hidden="false" customHeight="true" outlineLevel="0" collapsed="false">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customFormat="false" ht="12" hidden="false" customHeight="true" outlineLevel="0" collapsed="false">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customFormat="false" ht="12" hidden="false" customHeight="true" outlineLevel="0" collapsed="false">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customFormat="false" ht="12" hidden="false" customHeight="true" outlineLevel="0" collapsed="false">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customFormat="false" ht="12" hidden="false" customHeight="true" outlineLevel="0" collapsed="false">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customFormat="false" ht="12" hidden="false" customHeight="true" outlineLevel="0" collapsed="false">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customFormat="false" ht="12" hidden="false" customHeight="true" outlineLevel="0" collapsed="false">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customFormat="false" ht="12" hidden="false" customHeight="true" outlineLevel="0" collapsed="false">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customFormat="false" ht="12" hidden="false" customHeight="true" outlineLevel="0" collapsed="false">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customFormat="false" ht="12" hidden="false" customHeight="true" outlineLevel="0" collapsed="false">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customFormat="false" ht="12" hidden="false" customHeight="true" outlineLevel="0" collapsed="false">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customFormat="false" ht="12" hidden="false" customHeight="true" outlineLevel="0" collapsed="false">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customFormat="false" ht="12" hidden="false" customHeight="true" outlineLevel="0" collapsed="false">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customFormat="false" ht="12" hidden="false" customHeight="true" outlineLevel="0" collapsed="false">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customFormat="false" ht="12" hidden="false" customHeight="true" outlineLevel="0" collapsed="false">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customFormat="false" ht="12" hidden="false" customHeight="true" outlineLevel="0" collapsed="false">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customFormat="false" ht="12" hidden="false" customHeight="true" outlineLevel="0" collapsed="false">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customFormat="false" ht="12" hidden="false" customHeight="true" outlineLevel="0" collapsed="false">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customFormat="false" ht="12" hidden="false" customHeight="true" outlineLevel="0" collapsed="false">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customFormat="false" ht="12" hidden="false" customHeight="true" outlineLevel="0" collapsed="false">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customFormat="false" ht="12" hidden="false" customHeight="true" outlineLevel="0" collapsed="false">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customFormat="false" ht="12" hidden="false" customHeight="true" outlineLevel="0" collapsed="false">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customFormat="false" ht="12" hidden="false" customHeight="true" outlineLevel="0" collapsed="false">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customFormat="false" ht="12" hidden="false" customHeight="true" outlineLevel="0" collapsed="false">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customFormat="false" ht="12" hidden="false" customHeight="true" outlineLevel="0" collapsed="false">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customFormat="false" ht="12" hidden="false" customHeight="true" outlineLevel="0" collapsed="false">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customFormat="false" ht="12" hidden="false" customHeight="true" outlineLevel="0" collapsed="false">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customFormat="false" ht="12" hidden="false" customHeight="true" outlineLevel="0" collapsed="false">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customFormat="false" ht="12" hidden="false" customHeight="true" outlineLevel="0" collapsed="false">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customFormat="false" ht="12" hidden="false" customHeight="true" outlineLevel="0" collapsed="false">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customFormat="false" ht="12" hidden="false" customHeight="true" outlineLevel="0" collapsed="false">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customFormat="false" ht="12" hidden="false" customHeight="true" outlineLevel="0" collapsed="false">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customFormat="false" ht="12" hidden="false" customHeight="true" outlineLevel="0" collapsed="false">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customFormat="false" ht="12" hidden="false" customHeight="true" outlineLevel="0" collapsed="false">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customFormat="false" ht="12" hidden="false" customHeight="true" outlineLevel="0" collapsed="false">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customFormat="false" ht="12" hidden="false" customHeight="true" outlineLevel="0" collapsed="false">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customFormat="false" ht="12" hidden="false" customHeight="true" outlineLevel="0" collapsed="false">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customFormat="false" ht="12" hidden="false" customHeight="true" outlineLevel="0" collapsed="false">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customFormat="false" ht="12" hidden="false" customHeight="true" outlineLevel="0" collapsed="false">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customFormat="false" ht="12" hidden="false" customHeight="true" outlineLevel="0" collapsed="false">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customFormat="false" ht="12" hidden="false" customHeight="true" outlineLevel="0" collapsed="false">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customFormat="false" ht="12" hidden="false" customHeight="true" outlineLevel="0" collapsed="false">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customFormat="false" ht="12" hidden="false" customHeight="true" outlineLevel="0" collapsed="false">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customFormat="false" ht="12" hidden="false" customHeight="true" outlineLevel="0" collapsed="false">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customFormat="false" ht="12" hidden="false" customHeight="true" outlineLevel="0" collapsed="false">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customFormat="false" ht="12" hidden="false" customHeight="true" outlineLevel="0" collapsed="false">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customFormat="false" ht="12" hidden="false" customHeight="true" outlineLevel="0" collapsed="false">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customFormat="false" ht="12" hidden="false" customHeight="true" outlineLevel="0" collapsed="false">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customFormat="false" ht="12" hidden="false" customHeight="true" outlineLevel="0" collapsed="false">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customFormat="false" ht="12" hidden="false" customHeight="true" outlineLevel="0" collapsed="false">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customFormat="false" ht="12" hidden="false" customHeight="true" outlineLevel="0" collapsed="false">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customFormat="false" ht="12" hidden="false" customHeight="true" outlineLevel="0" collapsed="false">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customFormat="false" ht="12" hidden="false" customHeight="true" outlineLevel="0" collapsed="false">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customFormat="false" ht="12" hidden="false" customHeight="true" outlineLevel="0" collapsed="false">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customFormat="false" ht="12" hidden="false" customHeight="true" outlineLevel="0" collapsed="false">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customFormat="false" ht="12" hidden="false" customHeight="true" outlineLevel="0" collapsed="false">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customFormat="false" ht="12" hidden="false" customHeight="true" outlineLevel="0" collapsed="false">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customFormat="false" ht="12" hidden="false" customHeight="true" outlineLevel="0" collapsed="false">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customFormat="false" ht="12" hidden="false" customHeight="true" outlineLevel="0" collapsed="false">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customFormat="false" ht="12" hidden="false" customHeight="true" outlineLevel="0" collapsed="false">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customFormat="false" ht="12" hidden="false" customHeight="true" outlineLevel="0" collapsed="false">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customFormat="false" ht="12" hidden="false" customHeight="true" outlineLevel="0" collapsed="false">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customFormat="false" ht="12" hidden="false" customHeight="true" outlineLevel="0" collapsed="false">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customFormat="false" ht="12" hidden="false" customHeight="true" outlineLevel="0" collapsed="false">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customFormat="false" ht="12" hidden="false" customHeight="true" outlineLevel="0" collapsed="false">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customFormat="false" ht="12" hidden="false" customHeight="true" outlineLevel="0" collapsed="false">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customFormat="false" ht="12" hidden="false" customHeight="true" outlineLevel="0" collapsed="false">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customFormat="false" ht="12" hidden="false" customHeight="true" outlineLevel="0" collapsed="false">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customFormat="false" ht="12" hidden="false" customHeight="true" outlineLevel="0" collapsed="false">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customFormat="false" ht="12" hidden="false" customHeight="true" outlineLevel="0" collapsed="false">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customFormat="false" ht="12" hidden="false" customHeight="true" outlineLevel="0" collapsed="false">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customFormat="false" ht="12" hidden="false" customHeight="true" outlineLevel="0" collapsed="false">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customFormat="false" ht="12" hidden="false" customHeight="true" outlineLevel="0" collapsed="false">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customFormat="false" ht="12" hidden="false" customHeight="true" outlineLevel="0" collapsed="false">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customFormat="false" ht="12" hidden="false" customHeight="true" outlineLevel="0" collapsed="false">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customFormat="false" ht="12" hidden="false" customHeight="true" outlineLevel="0" collapsed="false">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customFormat="false" ht="12" hidden="false" customHeight="true" outlineLevel="0" collapsed="false">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customFormat="false" ht="12" hidden="false" customHeight="true" outlineLevel="0" collapsed="false">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customFormat="false" ht="12" hidden="false" customHeight="true" outlineLevel="0" collapsed="false">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customFormat="false" ht="12" hidden="false" customHeight="true" outlineLevel="0" collapsed="false">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customFormat="false" ht="12" hidden="false" customHeight="true" outlineLevel="0" collapsed="false">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customFormat="false" ht="12" hidden="false" customHeight="true" outlineLevel="0" collapsed="false">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customFormat="false" ht="12" hidden="false" customHeight="true" outlineLevel="0" collapsed="false">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customFormat="false" ht="12" hidden="false" customHeight="true" outlineLevel="0" collapsed="false">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customFormat="false" ht="12" hidden="false" customHeight="true" outlineLevel="0" collapsed="false">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customFormat="false" ht="12" hidden="false" customHeight="true" outlineLevel="0" collapsed="false">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customFormat="false" ht="12" hidden="false" customHeight="true" outlineLevel="0" collapsed="false">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customFormat="false" ht="12" hidden="false" customHeight="true" outlineLevel="0" collapsed="false">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customFormat="false" ht="12" hidden="false" customHeight="true" outlineLevel="0" collapsed="false">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customFormat="false" ht="12" hidden="false" customHeight="true" outlineLevel="0" collapsed="false">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customFormat="false" ht="12" hidden="false" customHeight="true" outlineLevel="0" collapsed="false">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customFormat="false" ht="12" hidden="false" customHeight="true" outlineLevel="0" collapsed="false">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customFormat="false" ht="12" hidden="false" customHeight="true" outlineLevel="0" collapsed="false">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customFormat="false" ht="12" hidden="false" customHeight="true" outlineLevel="0" collapsed="false">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customFormat="false" ht="12" hidden="false" customHeight="true" outlineLevel="0" collapsed="false">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customFormat="false" ht="12" hidden="false" customHeight="true" outlineLevel="0" collapsed="false">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customFormat="false" ht="12" hidden="false" customHeight="true" outlineLevel="0" collapsed="false">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customFormat="false" ht="12" hidden="false" customHeight="true" outlineLevel="0" collapsed="false">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customFormat="false" ht="12" hidden="false" customHeight="true" outlineLevel="0" collapsed="false">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customFormat="false" ht="12" hidden="false" customHeight="true" outlineLevel="0" collapsed="false">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customFormat="false" ht="12" hidden="false" customHeight="true" outlineLevel="0" collapsed="false">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customFormat="false" ht="12" hidden="false" customHeight="true" outlineLevel="0" collapsed="false">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customFormat="false" ht="12" hidden="false" customHeight="true" outlineLevel="0" collapsed="false">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customFormat="false" ht="12" hidden="false" customHeight="true" outlineLevel="0" collapsed="false">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customFormat="false" ht="12" hidden="false" customHeight="true" outlineLevel="0" collapsed="false">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customFormat="false" ht="12" hidden="false" customHeight="true" outlineLevel="0" collapsed="false">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customFormat="false" ht="12" hidden="false" customHeight="true" outlineLevel="0" collapsed="false">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customFormat="false" ht="12" hidden="false" customHeight="true" outlineLevel="0" collapsed="false">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customFormat="false" ht="12" hidden="false" customHeight="true" outlineLevel="0" collapsed="false">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customFormat="false" ht="12" hidden="false" customHeight="true" outlineLevel="0" collapsed="false">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customFormat="false" ht="12" hidden="false" customHeight="true" outlineLevel="0" collapsed="false">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customFormat="false" ht="12" hidden="false" customHeight="true" outlineLevel="0" collapsed="false">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customFormat="false" ht="12" hidden="false" customHeight="true" outlineLevel="0" collapsed="false">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customFormat="false" ht="12" hidden="false" customHeight="true" outlineLevel="0" collapsed="false">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customFormat="false" ht="12" hidden="false" customHeight="true" outlineLevel="0" collapsed="false">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customFormat="false" ht="12" hidden="false" customHeight="true" outlineLevel="0" collapsed="false">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customFormat="false" ht="12" hidden="false" customHeight="true" outlineLevel="0" collapsed="false">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customFormat="false" ht="12" hidden="false" customHeight="true" outlineLevel="0" collapsed="false">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customFormat="false" ht="12" hidden="false" customHeight="true" outlineLevel="0" collapsed="false">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customFormat="false" ht="12" hidden="false" customHeight="true" outlineLevel="0" collapsed="false">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customFormat="false" ht="12" hidden="false" customHeight="true" outlineLevel="0" collapsed="false">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customFormat="false" ht="12" hidden="false" customHeight="true" outlineLevel="0" collapsed="false">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customFormat="false" ht="12" hidden="false" customHeight="true" outlineLevel="0" collapsed="false">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customFormat="false" ht="12" hidden="false" customHeight="true" outlineLevel="0" collapsed="false">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customFormat="false" ht="12" hidden="false" customHeight="true" outlineLevel="0" collapsed="false">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customFormat="false" ht="12" hidden="false" customHeight="true" outlineLevel="0" collapsed="false">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customFormat="false" ht="12" hidden="false" customHeight="true" outlineLevel="0" collapsed="false">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customFormat="false" ht="12" hidden="false" customHeight="true" outlineLevel="0" collapsed="false">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customFormat="false" ht="12" hidden="false" customHeight="true" outlineLevel="0" collapsed="false">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customFormat="false" ht="12" hidden="false" customHeight="true" outlineLevel="0" collapsed="false">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customFormat="false" ht="12" hidden="false" customHeight="true" outlineLevel="0" collapsed="false">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customFormat="false" ht="12" hidden="false" customHeight="true" outlineLevel="0" collapsed="false">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customFormat="false" ht="12" hidden="false" customHeight="true" outlineLevel="0" collapsed="false">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customFormat="false" ht="12" hidden="false" customHeight="true" outlineLevel="0" collapsed="false">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customFormat="false" ht="12" hidden="false" customHeight="true" outlineLevel="0" collapsed="false">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customFormat="false" ht="12" hidden="false" customHeight="true" outlineLevel="0" collapsed="false">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customFormat="false" ht="12" hidden="false" customHeight="true" outlineLevel="0" collapsed="false">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customFormat="false" ht="12" hidden="false" customHeight="true" outlineLevel="0" collapsed="false">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customFormat="false" ht="12" hidden="false" customHeight="true" outlineLevel="0" collapsed="false">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customFormat="false" ht="12" hidden="false" customHeight="true" outlineLevel="0" collapsed="false">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customFormat="false" ht="12" hidden="false" customHeight="true" outlineLevel="0" collapsed="false">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customFormat="false" ht="12" hidden="false" customHeight="true" outlineLevel="0" collapsed="false">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customFormat="false" ht="12" hidden="false" customHeight="true" outlineLevel="0" collapsed="false">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customFormat="false" ht="12" hidden="false" customHeight="true" outlineLevel="0" collapsed="false">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customFormat="false" ht="12" hidden="false" customHeight="true" outlineLevel="0" collapsed="false">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customFormat="false" ht="12" hidden="false" customHeight="true" outlineLevel="0" collapsed="false">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customFormat="false" ht="12" hidden="false" customHeight="true" outlineLevel="0" collapsed="false">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customFormat="false" ht="12" hidden="false" customHeight="true" outlineLevel="0" collapsed="false">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customFormat="false" ht="12" hidden="false" customHeight="true" outlineLevel="0" collapsed="false">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customFormat="false" ht="12" hidden="false" customHeight="true" outlineLevel="0" collapsed="false">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customFormat="false" ht="12" hidden="false" customHeight="true" outlineLevel="0" collapsed="false">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customFormat="false" ht="12" hidden="false" customHeight="true" outlineLevel="0" collapsed="false">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customFormat="false" ht="12" hidden="false" customHeight="true" outlineLevel="0" collapsed="false">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customFormat="false" ht="12" hidden="false" customHeight="true" outlineLevel="0" collapsed="false">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customFormat="false" ht="12" hidden="false" customHeight="true" outlineLevel="0" collapsed="false">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customFormat="false" ht="12" hidden="false" customHeight="true" outlineLevel="0" collapsed="false">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customFormat="false" ht="12" hidden="false" customHeight="true" outlineLevel="0" collapsed="false">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customFormat="false" ht="12" hidden="false" customHeight="true" outlineLevel="0" collapsed="false">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customFormat="false" ht="12" hidden="false" customHeight="true" outlineLevel="0" collapsed="false">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customFormat="false" ht="12" hidden="false" customHeight="true" outlineLevel="0" collapsed="false">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customFormat="false" ht="12" hidden="false" customHeight="true" outlineLevel="0" collapsed="false">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customFormat="false" ht="12" hidden="false" customHeight="true" outlineLevel="0" collapsed="false">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customFormat="false" ht="12" hidden="false" customHeight="true" outlineLevel="0" collapsed="false">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customFormat="false" ht="12" hidden="false" customHeight="true" outlineLevel="0" collapsed="false">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customFormat="false" ht="12" hidden="false" customHeight="true" outlineLevel="0" collapsed="false">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customFormat="false" ht="12" hidden="false" customHeight="true" outlineLevel="0" collapsed="false">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customFormat="false" ht="12" hidden="false" customHeight="true" outlineLevel="0" collapsed="false">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customFormat="false" ht="12" hidden="false" customHeight="true" outlineLevel="0" collapsed="false">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customFormat="false" ht="12" hidden="false" customHeight="true" outlineLevel="0" collapsed="false">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customFormat="false" ht="12" hidden="false" customHeight="true" outlineLevel="0" collapsed="false">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customFormat="false" ht="12" hidden="false" customHeight="true" outlineLevel="0" collapsed="false">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customFormat="false" ht="12" hidden="false" customHeight="true" outlineLevel="0" collapsed="false">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customFormat="false" ht="12" hidden="false" customHeight="true" outlineLevel="0" collapsed="false">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customFormat="false" ht="12" hidden="false" customHeight="true" outlineLevel="0" collapsed="false">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customFormat="false" ht="12" hidden="false" customHeight="true" outlineLevel="0" collapsed="false">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customFormat="false" ht="12" hidden="false" customHeight="true" outlineLevel="0" collapsed="false">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customFormat="false" ht="12" hidden="false" customHeight="true" outlineLevel="0" collapsed="false">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customFormat="false" ht="12" hidden="false" customHeight="true" outlineLevel="0" collapsed="false">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customFormat="false" ht="12" hidden="false" customHeight="true" outlineLevel="0" collapsed="false">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customFormat="false" ht="12" hidden="false" customHeight="true" outlineLevel="0" collapsed="false">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customFormat="false" ht="12" hidden="false" customHeight="true" outlineLevel="0" collapsed="false">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customFormat="false" ht="12" hidden="false" customHeight="true" outlineLevel="0" collapsed="false">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customFormat="false" ht="12" hidden="false" customHeight="true" outlineLevel="0" collapsed="false">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customFormat="false" ht="12" hidden="false" customHeight="true" outlineLevel="0" collapsed="false">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customFormat="false" ht="12" hidden="false" customHeight="true" outlineLevel="0" collapsed="false">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customFormat="false" ht="12" hidden="false" customHeight="true" outlineLevel="0" collapsed="false">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customFormat="false" ht="12" hidden="false" customHeight="true" outlineLevel="0" collapsed="false">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customFormat="false" ht="12" hidden="false" customHeight="true" outlineLevel="0" collapsed="false">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customFormat="false" ht="12" hidden="false" customHeight="true" outlineLevel="0" collapsed="false">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customFormat="false" ht="12" hidden="false" customHeight="true" outlineLevel="0" collapsed="false">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customFormat="false" ht="12" hidden="false" customHeight="true" outlineLevel="0" collapsed="false">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customFormat="false" ht="12" hidden="false" customHeight="true" outlineLevel="0" collapsed="false">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customFormat="false" ht="12" hidden="false" customHeight="true" outlineLevel="0" collapsed="false">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customFormat="false" ht="12" hidden="false" customHeight="true" outlineLevel="0" collapsed="false">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customFormat="false" ht="12" hidden="false" customHeight="true" outlineLevel="0" collapsed="false">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customFormat="false" ht="12" hidden="false" customHeight="true" outlineLevel="0" collapsed="false">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customFormat="false" ht="12" hidden="false" customHeight="true" outlineLevel="0" collapsed="false">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customFormat="false" ht="12" hidden="false" customHeight="true" outlineLevel="0" collapsed="false">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customFormat="false" ht="12" hidden="false" customHeight="true" outlineLevel="0" collapsed="false">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customFormat="false" ht="12" hidden="false" customHeight="true" outlineLevel="0" collapsed="false">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customFormat="false" ht="12" hidden="false" customHeight="true" outlineLevel="0" collapsed="false">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customFormat="false" ht="12" hidden="false" customHeight="true" outlineLevel="0" collapsed="false">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customFormat="false" ht="12" hidden="false" customHeight="true" outlineLevel="0" collapsed="false">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customFormat="false" ht="12" hidden="false" customHeight="true" outlineLevel="0" collapsed="false">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customFormat="false" ht="12" hidden="false" customHeight="true" outlineLevel="0" collapsed="false">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customFormat="false" ht="12" hidden="false" customHeight="true" outlineLevel="0" collapsed="false">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customFormat="false" ht="12" hidden="false" customHeight="true" outlineLevel="0" collapsed="false">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customFormat="false" ht="12" hidden="false" customHeight="true" outlineLevel="0" collapsed="false">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customFormat="false" ht="12" hidden="false" customHeight="true" outlineLevel="0" collapsed="false">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customFormat="false" ht="12" hidden="false" customHeight="true" outlineLevel="0" collapsed="false">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customFormat="false" ht="12" hidden="false" customHeight="true" outlineLevel="0" collapsed="false">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customFormat="false" ht="12" hidden="false" customHeight="true" outlineLevel="0" collapsed="false">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customFormat="false" ht="12" hidden="false" customHeight="true" outlineLevel="0" collapsed="false">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customFormat="false" ht="12" hidden="false" customHeight="true" outlineLevel="0" collapsed="false">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customFormat="false" ht="12" hidden="false" customHeight="true" outlineLevel="0" collapsed="false">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customFormat="false" ht="12" hidden="false" customHeight="true" outlineLevel="0" collapsed="false">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customFormat="false" ht="12" hidden="false" customHeight="true" outlineLevel="0" collapsed="false">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customFormat="false" ht="12" hidden="false" customHeight="true" outlineLevel="0" collapsed="false">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customFormat="false" ht="12" hidden="false" customHeight="true" outlineLevel="0" collapsed="false">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customFormat="false" ht="12" hidden="false" customHeight="true" outlineLevel="0" collapsed="false">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customFormat="false" ht="12" hidden="false" customHeight="true" outlineLevel="0" collapsed="false">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customFormat="false" ht="12" hidden="false" customHeight="true" outlineLevel="0" collapsed="false">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customFormat="false" ht="12" hidden="false" customHeight="true" outlineLevel="0" collapsed="false">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customFormat="false" ht="12" hidden="false" customHeight="true" outlineLevel="0" collapsed="false">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customFormat="false" ht="12" hidden="false" customHeight="true" outlineLevel="0" collapsed="false">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customFormat="false" ht="12" hidden="false" customHeight="true" outlineLevel="0" collapsed="false">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customFormat="false" ht="12" hidden="false" customHeight="true" outlineLevel="0" collapsed="false">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customFormat="false" ht="12" hidden="false" customHeight="true" outlineLevel="0" collapsed="false">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customFormat="false" ht="12" hidden="false" customHeight="true" outlineLevel="0" collapsed="false">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customFormat="false" ht="12" hidden="false" customHeight="true" outlineLevel="0" collapsed="false">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customFormat="false" ht="12" hidden="false" customHeight="true" outlineLevel="0" collapsed="false">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customFormat="false" ht="12" hidden="false" customHeight="true" outlineLevel="0" collapsed="false">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customFormat="false" ht="12" hidden="false" customHeight="true" outlineLevel="0" collapsed="false">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customFormat="false" ht="12" hidden="false" customHeight="true" outlineLevel="0" collapsed="false">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customFormat="false" ht="12" hidden="false" customHeight="true" outlineLevel="0" collapsed="false">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customFormat="false" ht="12" hidden="false" customHeight="true" outlineLevel="0" collapsed="false">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customFormat="false" ht="12" hidden="false" customHeight="true" outlineLevel="0" collapsed="false">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customFormat="false" ht="12" hidden="false" customHeight="true" outlineLevel="0" collapsed="false">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customFormat="false" ht="12" hidden="false" customHeight="true" outlineLevel="0" collapsed="false">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customFormat="false" ht="12" hidden="false" customHeight="true" outlineLevel="0" collapsed="false">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customFormat="false" ht="12" hidden="false" customHeight="true" outlineLevel="0" collapsed="false">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customFormat="false" ht="12" hidden="false" customHeight="true" outlineLevel="0" collapsed="false">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customFormat="false" ht="12" hidden="false" customHeight="true" outlineLevel="0" collapsed="false">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customFormat="false" ht="12" hidden="false" customHeight="true" outlineLevel="0" collapsed="false">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customFormat="false" ht="12" hidden="false" customHeight="true" outlineLevel="0" collapsed="false">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customFormat="false" ht="12" hidden="false" customHeight="true" outlineLevel="0" collapsed="false">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customFormat="false" ht="12" hidden="false" customHeight="true" outlineLevel="0" collapsed="false">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customFormat="false" ht="12" hidden="false" customHeight="true" outlineLevel="0" collapsed="false">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customFormat="false" ht="12" hidden="false" customHeight="true" outlineLevel="0" collapsed="false">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customFormat="false" ht="12" hidden="false" customHeight="true" outlineLevel="0" collapsed="false">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customFormat="false" ht="12" hidden="false" customHeight="true" outlineLevel="0" collapsed="false">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customFormat="false" ht="12" hidden="false" customHeight="true" outlineLevel="0" collapsed="false">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customFormat="false" ht="12" hidden="false" customHeight="true" outlineLevel="0" collapsed="false">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customFormat="false" ht="12" hidden="false" customHeight="true" outlineLevel="0" collapsed="false">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customFormat="false" ht="12" hidden="false" customHeight="true" outlineLevel="0" collapsed="false">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customFormat="false" ht="12" hidden="false" customHeight="true" outlineLevel="0" collapsed="false">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customFormat="false" ht="12" hidden="false" customHeight="true" outlineLevel="0" collapsed="false">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customFormat="false" ht="12" hidden="false" customHeight="true" outlineLevel="0" collapsed="false">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customFormat="false" ht="12" hidden="false" customHeight="true" outlineLevel="0" collapsed="false">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customFormat="false" ht="12" hidden="false" customHeight="true" outlineLevel="0" collapsed="false">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customFormat="false" ht="12" hidden="false" customHeight="true" outlineLevel="0" collapsed="false">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customFormat="false" ht="12" hidden="false" customHeight="true" outlineLevel="0" collapsed="false">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customFormat="false" ht="12" hidden="false" customHeight="true" outlineLevel="0" collapsed="false">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customFormat="false" ht="12" hidden="false" customHeight="true" outlineLevel="0" collapsed="false">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customFormat="false" ht="12" hidden="false" customHeight="true" outlineLevel="0" collapsed="false">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customFormat="false" ht="12" hidden="false" customHeight="true" outlineLevel="0" collapsed="false">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customFormat="false" ht="12" hidden="false" customHeight="true" outlineLevel="0" collapsed="false">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customFormat="false" ht="12" hidden="false" customHeight="true" outlineLevel="0" collapsed="false">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customFormat="false" ht="12" hidden="false" customHeight="true" outlineLevel="0" collapsed="false">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customFormat="false" ht="12" hidden="false" customHeight="true" outlineLevel="0" collapsed="false">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customFormat="false" ht="12" hidden="false" customHeight="true" outlineLevel="0" collapsed="false">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customFormat="false" ht="12" hidden="false" customHeight="true" outlineLevel="0" collapsed="false">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customFormat="false" ht="12" hidden="false" customHeight="true" outlineLevel="0" collapsed="false">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customFormat="false" ht="12" hidden="false" customHeight="true" outlineLevel="0" collapsed="false">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customFormat="false" ht="12" hidden="false" customHeight="true" outlineLevel="0" collapsed="false">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customFormat="false" ht="12" hidden="false" customHeight="true" outlineLevel="0" collapsed="false">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customFormat="false" ht="12" hidden="false" customHeight="true" outlineLevel="0" collapsed="false">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customFormat="false" ht="12" hidden="false" customHeight="true" outlineLevel="0" collapsed="false">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customFormat="false" ht="12" hidden="false" customHeight="true" outlineLevel="0" collapsed="false">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customFormat="false" ht="12" hidden="false" customHeight="true" outlineLevel="0" collapsed="false">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customFormat="false" ht="12" hidden="false" customHeight="true" outlineLevel="0" collapsed="false">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customFormat="false" ht="12" hidden="false" customHeight="true" outlineLevel="0" collapsed="false">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customFormat="false" ht="12" hidden="false" customHeight="true" outlineLevel="0" collapsed="false">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customFormat="false" ht="12" hidden="false" customHeight="true" outlineLevel="0" collapsed="false">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customFormat="false" ht="12" hidden="false" customHeight="true" outlineLevel="0" collapsed="false">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customFormat="false" ht="12" hidden="false" customHeight="true" outlineLevel="0" collapsed="false">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customFormat="false" ht="12" hidden="false" customHeight="true" outlineLevel="0" collapsed="false">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customFormat="false" ht="12" hidden="false" customHeight="true" outlineLevel="0" collapsed="false">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customFormat="false" ht="12" hidden="false" customHeight="true" outlineLevel="0" collapsed="false">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customFormat="false" ht="12" hidden="false" customHeight="true" outlineLevel="0" collapsed="false">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customFormat="false" ht="12" hidden="false" customHeight="true" outlineLevel="0" collapsed="false">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customFormat="false" ht="12" hidden="false" customHeight="true" outlineLevel="0" collapsed="false">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customFormat="false" ht="12" hidden="false" customHeight="true" outlineLevel="0" collapsed="false">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customFormat="false" ht="12" hidden="false" customHeight="true" outlineLevel="0" collapsed="false">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customFormat="false" ht="12" hidden="false" customHeight="true" outlineLevel="0" collapsed="false">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customFormat="false" ht="12" hidden="false" customHeight="true" outlineLevel="0" collapsed="false">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customFormat="false" ht="12" hidden="false" customHeight="true" outlineLevel="0" collapsed="false">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customFormat="false" ht="12" hidden="false" customHeight="true" outlineLevel="0" collapsed="false">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customFormat="false" ht="12" hidden="false" customHeight="true" outlineLevel="0" collapsed="false">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customFormat="false" ht="12" hidden="false" customHeight="true" outlineLevel="0" collapsed="false">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customFormat="false" ht="12" hidden="false" customHeight="true" outlineLevel="0" collapsed="false">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customFormat="false" ht="12" hidden="false" customHeight="true" outlineLevel="0" collapsed="false">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customFormat="false" ht="12" hidden="false" customHeight="true" outlineLevel="0" collapsed="false">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customFormat="false" ht="12" hidden="false" customHeight="true" outlineLevel="0" collapsed="false">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customFormat="false" ht="12" hidden="false" customHeight="true" outlineLevel="0" collapsed="false">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customFormat="false" ht="12" hidden="false" customHeight="true" outlineLevel="0" collapsed="false">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customFormat="false" ht="12" hidden="false" customHeight="true" outlineLevel="0" collapsed="false">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customFormat="false" ht="12" hidden="false" customHeight="true" outlineLevel="0" collapsed="false">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customFormat="false" ht="12" hidden="false" customHeight="true" outlineLevel="0" collapsed="false">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customFormat="false" ht="12" hidden="false" customHeight="true" outlineLevel="0" collapsed="false">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customFormat="false" ht="12" hidden="false" customHeight="true" outlineLevel="0" collapsed="false">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customFormat="false" ht="12" hidden="false" customHeight="true" outlineLevel="0" collapsed="false">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customFormat="false" ht="12" hidden="false" customHeight="true" outlineLevel="0" collapsed="false">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customFormat="false" ht="12" hidden="false" customHeight="true" outlineLevel="0" collapsed="false">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customFormat="false" ht="12" hidden="false" customHeight="true" outlineLevel="0" collapsed="false">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customFormat="false" ht="12" hidden="false" customHeight="true" outlineLevel="0" collapsed="false">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customFormat="false" ht="12" hidden="false" customHeight="true" outlineLevel="0" collapsed="false">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customFormat="false" ht="12" hidden="false" customHeight="true" outlineLevel="0" collapsed="false">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customFormat="false" ht="12" hidden="false" customHeight="true" outlineLevel="0" collapsed="false">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customFormat="false" ht="12" hidden="false" customHeight="true" outlineLevel="0" collapsed="false">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customFormat="false" ht="12" hidden="false" customHeight="true" outlineLevel="0" collapsed="false">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customFormat="false" ht="12" hidden="false" customHeight="true" outlineLevel="0" collapsed="false">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customFormat="false" ht="12" hidden="false" customHeight="true" outlineLevel="0" collapsed="false">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customFormat="false" ht="12" hidden="false" customHeight="true" outlineLevel="0" collapsed="false">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customFormat="false" ht="12" hidden="false" customHeight="true" outlineLevel="0" collapsed="false">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customFormat="false" ht="12" hidden="false" customHeight="true" outlineLevel="0" collapsed="false">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customFormat="false" ht="12" hidden="false" customHeight="true" outlineLevel="0" collapsed="false">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customFormat="false" ht="12" hidden="false" customHeight="true" outlineLevel="0" collapsed="false">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customFormat="false" ht="12" hidden="false" customHeight="true" outlineLevel="0" collapsed="false">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customFormat="false" ht="12" hidden="false" customHeight="true" outlineLevel="0" collapsed="false">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customFormat="false" ht="12" hidden="false" customHeight="true" outlineLevel="0" collapsed="false">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customFormat="false" ht="12" hidden="false" customHeight="true" outlineLevel="0" collapsed="false">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customFormat="false" ht="12" hidden="false" customHeight="true" outlineLevel="0" collapsed="false">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customFormat="false" ht="12" hidden="false" customHeight="true" outlineLevel="0" collapsed="false">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customFormat="false" ht="12" hidden="false" customHeight="true" outlineLevel="0" collapsed="false">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customFormat="false" ht="12" hidden="false" customHeight="true" outlineLevel="0" collapsed="false">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customFormat="false" ht="12" hidden="false" customHeight="true" outlineLevel="0" collapsed="false">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customFormat="false" ht="12" hidden="false" customHeight="true" outlineLevel="0" collapsed="false">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customFormat="false" ht="12" hidden="false" customHeight="true" outlineLevel="0" collapsed="false">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customFormat="false" ht="12" hidden="false" customHeight="true" outlineLevel="0" collapsed="false">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customFormat="false" ht="12" hidden="false" customHeight="true" outlineLevel="0" collapsed="false">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customFormat="false" ht="12" hidden="false" customHeight="true" outlineLevel="0" collapsed="false">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customFormat="false" ht="12" hidden="false" customHeight="true" outlineLevel="0" collapsed="false">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customFormat="false" ht="12" hidden="false" customHeight="true" outlineLevel="0" collapsed="false">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customFormat="false" ht="12" hidden="false" customHeight="true" outlineLevel="0" collapsed="false">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customFormat="false" ht="12" hidden="false" customHeight="true" outlineLevel="0" collapsed="false">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customFormat="false" ht="12" hidden="false" customHeight="true" outlineLevel="0" collapsed="false">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customFormat="false" ht="12" hidden="false" customHeight="true" outlineLevel="0" collapsed="false">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customFormat="false" ht="12" hidden="false" customHeight="true" outlineLevel="0" collapsed="false">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customFormat="false" ht="12" hidden="false" customHeight="true" outlineLevel="0" collapsed="false">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customFormat="false" ht="12" hidden="false" customHeight="true" outlineLevel="0" collapsed="false">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customFormat="false" ht="12" hidden="false" customHeight="true" outlineLevel="0" collapsed="false">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customFormat="false" ht="12" hidden="false" customHeight="true" outlineLevel="0" collapsed="false">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customFormat="false" ht="12" hidden="false" customHeight="true" outlineLevel="0" collapsed="false">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customFormat="false" ht="12" hidden="false" customHeight="true" outlineLevel="0" collapsed="false">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customFormat="false" ht="12" hidden="false" customHeight="true" outlineLevel="0" collapsed="false">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customFormat="false" ht="12" hidden="false" customHeight="true" outlineLevel="0" collapsed="false">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customFormat="false" ht="12" hidden="false" customHeight="true" outlineLevel="0" collapsed="false">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customFormat="false" ht="12" hidden="false" customHeight="true" outlineLevel="0" collapsed="false">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customFormat="false" ht="12" hidden="false" customHeight="true" outlineLevel="0" collapsed="false">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customFormat="false" ht="12" hidden="false" customHeight="true" outlineLevel="0" collapsed="false">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customFormat="false" ht="12" hidden="false" customHeight="true" outlineLevel="0" collapsed="false">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customFormat="false" ht="12" hidden="false" customHeight="true" outlineLevel="0" collapsed="false">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customFormat="false" ht="12" hidden="false" customHeight="true" outlineLevel="0" collapsed="false">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customFormat="false" ht="12" hidden="false" customHeight="true" outlineLevel="0" collapsed="false">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customFormat="false" ht="12" hidden="false" customHeight="true" outlineLevel="0" collapsed="false">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customFormat="false" ht="12" hidden="false" customHeight="true" outlineLevel="0" collapsed="false">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customFormat="false" ht="12" hidden="false" customHeight="true" outlineLevel="0" collapsed="false">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customFormat="false" ht="12" hidden="false" customHeight="true" outlineLevel="0" collapsed="false">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customFormat="false" ht="12" hidden="false" customHeight="true" outlineLevel="0" collapsed="false">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customFormat="false" ht="12" hidden="false" customHeight="true" outlineLevel="0" collapsed="false">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customFormat="false" ht="12" hidden="false" customHeight="true" outlineLevel="0" collapsed="false">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customFormat="false" ht="12" hidden="false" customHeight="true" outlineLevel="0" collapsed="false">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customFormat="false" ht="12" hidden="false" customHeight="true" outlineLevel="0" collapsed="false">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customFormat="false" ht="12" hidden="false" customHeight="true" outlineLevel="0" collapsed="false">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customFormat="false" ht="12" hidden="false" customHeight="true" outlineLevel="0" collapsed="false">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customFormat="false" ht="12" hidden="false" customHeight="true" outlineLevel="0" collapsed="false">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customFormat="false" ht="12" hidden="false" customHeight="true" outlineLevel="0" collapsed="false">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customFormat="false" ht="12" hidden="false" customHeight="true" outlineLevel="0" collapsed="false">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customFormat="false" ht="12" hidden="false" customHeight="true" outlineLevel="0" collapsed="false">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customFormat="false" ht="12" hidden="false" customHeight="true" outlineLevel="0" collapsed="false">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customFormat="false" ht="12" hidden="false" customHeight="true" outlineLevel="0" collapsed="false">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customFormat="false" ht="12" hidden="false" customHeight="true" outlineLevel="0" collapsed="false">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customFormat="false" ht="12" hidden="false" customHeight="true" outlineLevel="0" collapsed="false">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customFormat="false" ht="12" hidden="false" customHeight="true" outlineLevel="0" collapsed="false">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customFormat="false" ht="12" hidden="false" customHeight="true" outlineLevel="0" collapsed="false">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customFormat="false" ht="12" hidden="false" customHeight="true" outlineLevel="0" collapsed="false">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customFormat="false" ht="12" hidden="false" customHeight="true" outlineLevel="0" collapsed="false">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customFormat="false" ht="12" hidden="false" customHeight="true" outlineLevel="0" collapsed="false">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customFormat="false" ht="12" hidden="false" customHeight="true" outlineLevel="0" collapsed="false">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customFormat="false" ht="12" hidden="false" customHeight="true" outlineLevel="0" collapsed="false">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customFormat="false" ht="12" hidden="false" customHeight="true" outlineLevel="0" collapsed="false">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customFormat="false" ht="12" hidden="false" customHeight="true" outlineLevel="0" collapsed="false">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customFormat="false" ht="12" hidden="false" customHeight="true" outlineLevel="0" collapsed="false">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customFormat="false" ht="12" hidden="false" customHeight="true" outlineLevel="0" collapsed="false">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customFormat="false" ht="12" hidden="false" customHeight="true" outlineLevel="0" collapsed="false">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customFormat="false" ht="12" hidden="false" customHeight="true" outlineLevel="0" collapsed="false">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customFormat="false" ht="12" hidden="false" customHeight="true" outlineLevel="0" collapsed="false">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customFormat="false" ht="12" hidden="false" customHeight="true" outlineLevel="0" collapsed="false">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customFormat="false" ht="12" hidden="false" customHeight="true" outlineLevel="0" collapsed="false">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customFormat="false" ht="12" hidden="false" customHeight="true" outlineLevel="0" collapsed="false">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customFormat="false" ht="12" hidden="false" customHeight="true" outlineLevel="0" collapsed="false">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customFormat="false" ht="12" hidden="false" customHeight="true" outlineLevel="0" collapsed="false">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customFormat="false" ht="12" hidden="false" customHeight="true" outlineLevel="0" collapsed="false">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customFormat="false" ht="12" hidden="false" customHeight="true" outlineLevel="0" collapsed="false">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customFormat="false" ht="12" hidden="false" customHeight="true" outlineLevel="0" collapsed="false">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customFormat="false" ht="12" hidden="false" customHeight="true" outlineLevel="0" collapsed="false">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customFormat="false" ht="12" hidden="false" customHeight="true" outlineLevel="0" collapsed="false">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customFormat="false" ht="12" hidden="false" customHeight="true" outlineLevel="0" collapsed="false">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customFormat="false" ht="12" hidden="false" customHeight="true" outlineLevel="0" collapsed="false">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customFormat="false" ht="12" hidden="false" customHeight="true" outlineLevel="0" collapsed="false">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customFormat="false" ht="12" hidden="false" customHeight="true" outlineLevel="0" collapsed="false">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customFormat="false" ht="12" hidden="false" customHeight="true" outlineLevel="0" collapsed="false">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customFormat="false" ht="12" hidden="false" customHeight="true" outlineLevel="0" collapsed="false">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customFormat="false" ht="12" hidden="false" customHeight="true" outlineLevel="0" collapsed="false">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customFormat="false" ht="12" hidden="false" customHeight="true" outlineLevel="0" collapsed="false">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customFormat="false" ht="12" hidden="false" customHeight="true" outlineLevel="0" collapsed="false">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customFormat="false" ht="12" hidden="false" customHeight="true" outlineLevel="0" collapsed="false">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customFormat="false" ht="12" hidden="false" customHeight="true" outlineLevel="0" collapsed="false">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customFormat="false" ht="12" hidden="false" customHeight="true" outlineLevel="0" collapsed="false">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customFormat="false" ht="12" hidden="false" customHeight="true" outlineLevel="0" collapsed="false">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customFormat="false" ht="12" hidden="false" customHeight="true" outlineLevel="0" collapsed="false">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customFormat="false" ht="12" hidden="false" customHeight="true" outlineLevel="0" collapsed="false">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customFormat="false" ht="12" hidden="false" customHeight="true" outlineLevel="0" collapsed="false">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customFormat="false" ht="12" hidden="false" customHeight="true" outlineLevel="0" collapsed="false">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customFormat="false" ht="12" hidden="false" customHeight="true" outlineLevel="0" collapsed="false">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customFormat="false" ht="12" hidden="false" customHeight="true" outlineLevel="0" collapsed="false">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customFormat="false" ht="12" hidden="false" customHeight="true" outlineLevel="0" collapsed="false">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customFormat="false" ht="12" hidden="false" customHeight="true" outlineLevel="0" collapsed="false">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customFormat="false" ht="12" hidden="false" customHeight="true" outlineLevel="0" collapsed="false">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customFormat="false" ht="12" hidden="false" customHeight="true" outlineLevel="0" collapsed="false">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customFormat="false" ht="12" hidden="false" customHeight="true" outlineLevel="0" collapsed="false">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customFormat="false" ht="12" hidden="false" customHeight="true" outlineLevel="0" collapsed="false">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customFormat="false" ht="12" hidden="false" customHeight="true" outlineLevel="0" collapsed="false">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customFormat="false" ht="12" hidden="false" customHeight="true" outlineLevel="0" collapsed="false">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customFormat="false" ht="12" hidden="false" customHeight="true" outlineLevel="0" collapsed="false">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customFormat="false" ht="12" hidden="false" customHeight="true" outlineLevel="0" collapsed="false">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customFormat="false" ht="12" hidden="false" customHeight="true" outlineLevel="0" collapsed="false">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customFormat="false" ht="12" hidden="false" customHeight="true" outlineLevel="0" collapsed="false">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customFormat="false" ht="12" hidden="false" customHeight="true" outlineLevel="0" collapsed="false">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customFormat="false" ht="12" hidden="false" customHeight="true" outlineLevel="0" collapsed="false">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customFormat="false" ht="12" hidden="false" customHeight="true" outlineLevel="0" collapsed="false">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customFormat="false" ht="12" hidden="false" customHeight="true" outlineLevel="0" collapsed="false">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customFormat="false" ht="12" hidden="false" customHeight="true" outlineLevel="0" collapsed="false">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customFormat="false" ht="12" hidden="false" customHeight="true" outlineLevel="0" collapsed="false">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customFormat="false" ht="12" hidden="false" customHeight="true" outlineLevel="0" collapsed="false">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customFormat="false" ht="12" hidden="false" customHeight="true" outlineLevel="0" collapsed="false">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customFormat="false" ht="12" hidden="false" customHeight="true" outlineLevel="0" collapsed="false">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customFormat="false" ht="12" hidden="false" customHeight="true" outlineLevel="0" collapsed="false">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customFormat="false" ht="12" hidden="false" customHeight="true" outlineLevel="0" collapsed="false">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customFormat="false" ht="12" hidden="false" customHeight="true" outlineLevel="0" collapsed="false">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customFormat="false" ht="12" hidden="false" customHeight="true" outlineLevel="0" collapsed="false">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customFormat="false" ht="12" hidden="false" customHeight="true" outlineLevel="0" collapsed="false">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customFormat="false" ht="12" hidden="false" customHeight="true" outlineLevel="0" collapsed="false">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customFormat="false" ht="12" hidden="false" customHeight="true" outlineLevel="0" collapsed="false">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customFormat="false" ht="12" hidden="false" customHeight="true" outlineLevel="0" collapsed="false">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customFormat="false" ht="12" hidden="false" customHeight="true" outlineLevel="0" collapsed="false">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customFormat="false" ht="12" hidden="false" customHeight="true" outlineLevel="0" collapsed="false">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customFormat="false" ht="12" hidden="false" customHeight="true" outlineLevel="0" collapsed="false">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customFormat="false" ht="12" hidden="false" customHeight="true" outlineLevel="0" collapsed="false">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customFormat="false" ht="12" hidden="false" customHeight="true" outlineLevel="0" collapsed="false">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customFormat="false" ht="12" hidden="false" customHeight="true" outlineLevel="0" collapsed="false">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customFormat="false" ht="12" hidden="false" customHeight="true" outlineLevel="0" collapsed="false">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customFormat="false" ht="12" hidden="false" customHeight="true" outlineLevel="0" collapsed="false">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customFormat="false" ht="12" hidden="false" customHeight="true" outlineLevel="0" collapsed="false">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customFormat="false" ht="12" hidden="false" customHeight="true" outlineLevel="0" collapsed="false">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customFormat="false" ht="12" hidden="false" customHeight="true" outlineLevel="0" collapsed="false">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customFormat="false" ht="12" hidden="false" customHeight="true" outlineLevel="0" collapsed="false">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customFormat="false" ht="12" hidden="false" customHeight="true" outlineLevel="0" collapsed="false">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customFormat="false" ht="12" hidden="false" customHeight="true" outlineLevel="0" collapsed="false">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customFormat="false" ht="12" hidden="false" customHeight="true" outlineLevel="0" collapsed="false">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customFormat="false" ht="12" hidden="false" customHeight="true" outlineLevel="0" collapsed="false">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customFormat="false" ht="12" hidden="false" customHeight="true" outlineLevel="0" collapsed="false">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customFormat="false" ht="12" hidden="false" customHeight="true" outlineLevel="0" collapsed="false">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customFormat="false" ht="12" hidden="false" customHeight="true" outlineLevel="0" collapsed="false">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customFormat="false" ht="12" hidden="false" customHeight="true" outlineLevel="0" collapsed="false">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customFormat="false" ht="12" hidden="false" customHeight="true" outlineLevel="0" collapsed="false">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customFormat="false" ht="12" hidden="false" customHeight="true" outlineLevel="0" collapsed="false">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customFormat="false" ht="12" hidden="false" customHeight="true" outlineLevel="0" collapsed="false">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customFormat="false" ht="12" hidden="false" customHeight="true" outlineLevel="0" collapsed="false">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customFormat="false" ht="12" hidden="false" customHeight="true" outlineLevel="0" collapsed="false">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customFormat="false" ht="12" hidden="false" customHeight="true" outlineLevel="0" collapsed="false">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customFormat="false" ht="12" hidden="false" customHeight="true" outlineLevel="0" collapsed="false">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customFormat="false" ht="12" hidden="false" customHeight="true" outlineLevel="0" collapsed="false">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customFormat="false" ht="12" hidden="false" customHeight="true" outlineLevel="0" collapsed="false">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customFormat="false" ht="12" hidden="false" customHeight="true" outlineLevel="0" collapsed="false">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customFormat="false" ht="12" hidden="false" customHeight="true" outlineLevel="0" collapsed="false">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customFormat="false" ht="12" hidden="false" customHeight="true" outlineLevel="0" collapsed="false">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customFormat="false" ht="12" hidden="false" customHeight="true" outlineLevel="0" collapsed="false">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customFormat="false" ht="12" hidden="false" customHeight="true" outlineLevel="0" collapsed="false">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customFormat="false" ht="12" hidden="false" customHeight="true" outlineLevel="0" collapsed="false">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customFormat="false" ht="12" hidden="false" customHeight="true" outlineLevel="0" collapsed="false">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customFormat="false" ht="12" hidden="false" customHeight="true" outlineLevel="0" collapsed="false">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customFormat="false" ht="12" hidden="false" customHeight="true" outlineLevel="0" collapsed="false">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customFormat="false" ht="12" hidden="false" customHeight="true" outlineLevel="0" collapsed="false">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customFormat="false" ht="12" hidden="false" customHeight="true" outlineLevel="0" collapsed="false">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customFormat="false" ht="12" hidden="false" customHeight="true" outlineLevel="0" collapsed="false">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customFormat="false" ht="12" hidden="false" customHeight="true" outlineLevel="0" collapsed="false">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customFormat="false" ht="12" hidden="false" customHeight="true" outlineLevel="0" collapsed="false">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customFormat="false" ht="12" hidden="false" customHeight="true" outlineLevel="0" collapsed="false">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customFormat="false" ht="12" hidden="false" customHeight="true" outlineLevel="0" collapsed="false">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customFormat="false" ht="12" hidden="false" customHeight="true" outlineLevel="0" collapsed="false">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customFormat="false" ht="12" hidden="false" customHeight="true" outlineLevel="0" collapsed="false">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customFormat="false" ht="12" hidden="false" customHeight="true" outlineLevel="0" collapsed="false">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customFormat="false" ht="12" hidden="false" customHeight="true" outlineLevel="0" collapsed="false">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customFormat="false" ht="12" hidden="false" customHeight="true" outlineLevel="0" collapsed="false">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customFormat="false" ht="12" hidden="false" customHeight="true" outlineLevel="0" collapsed="false">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customFormat="false" ht="12" hidden="false" customHeight="true" outlineLevel="0" collapsed="false">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customFormat="false" ht="12" hidden="false" customHeight="true" outlineLevel="0" collapsed="false">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customFormat="false" ht="12" hidden="false" customHeight="true" outlineLevel="0" collapsed="false">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customFormat="false" ht="12" hidden="false" customHeight="true" outlineLevel="0" collapsed="false">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customFormat="false" ht="12" hidden="false" customHeight="true" outlineLevel="0" collapsed="false">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customFormat="false" ht="12" hidden="false" customHeight="true" outlineLevel="0" collapsed="false">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customFormat="false" ht="12" hidden="false" customHeight="true" outlineLevel="0" collapsed="false">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customFormat="false" ht="12" hidden="false" customHeight="true" outlineLevel="0" collapsed="false">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customFormat="false" ht="12" hidden="false" customHeight="true" outlineLevel="0" collapsed="false">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customFormat="false" ht="12" hidden="false" customHeight="true" outlineLevel="0" collapsed="false">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customFormat="false" ht="12" hidden="false" customHeight="true" outlineLevel="0" collapsed="false">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customFormat="false" ht="12" hidden="false" customHeight="true" outlineLevel="0" collapsed="false">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customFormat="false" ht="12" hidden="false" customHeight="true" outlineLevel="0" collapsed="false">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customFormat="false" ht="12" hidden="false" customHeight="true" outlineLevel="0" collapsed="false">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customFormat="false" ht="12" hidden="false" customHeight="true" outlineLevel="0" collapsed="false">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customFormat="false" ht="12" hidden="false" customHeight="true" outlineLevel="0" collapsed="false">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customFormat="false" ht="12" hidden="false" customHeight="true" outlineLevel="0" collapsed="false">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customFormat="false" ht="12" hidden="false" customHeight="true" outlineLevel="0" collapsed="false">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customFormat="false" ht="12" hidden="false" customHeight="true" outlineLevel="0" collapsed="false">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customFormat="false" ht="12" hidden="false" customHeight="true" outlineLevel="0" collapsed="false">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customFormat="false" ht="12" hidden="false" customHeight="true" outlineLevel="0" collapsed="false">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customFormat="false" ht="12" hidden="false" customHeight="true" outlineLevel="0" collapsed="false">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customFormat="false" ht="12" hidden="false" customHeight="true" outlineLevel="0" collapsed="false">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customFormat="false" ht="12" hidden="false" customHeight="true" outlineLevel="0" collapsed="false">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customFormat="false" ht="12" hidden="false" customHeight="true" outlineLevel="0" collapsed="false">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customFormat="false" ht="12" hidden="false" customHeight="true" outlineLevel="0" collapsed="false">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customFormat="false" ht="12" hidden="false" customHeight="true" outlineLevel="0" collapsed="false">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customFormat="false" ht="12" hidden="false" customHeight="true" outlineLevel="0" collapsed="false">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customFormat="false" ht="12" hidden="false" customHeight="true" outlineLevel="0" collapsed="false">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customFormat="false" ht="12" hidden="false" customHeight="true" outlineLevel="0" collapsed="false">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customFormat="false" ht="12" hidden="false" customHeight="true" outlineLevel="0" collapsed="false">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customFormat="false" ht="12" hidden="false" customHeight="true" outlineLevel="0" collapsed="false">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customFormat="false" ht="12" hidden="false" customHeight="true" outlineLevel="0" collapsed="false">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customFormat="false" ht="12" hidden="false" customHeight="true" outlineLevel="0" collapsed="false">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customFormat="false" ht="12" hidden="false" customHeight="true" outlineLevel="0" collapsed="false">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customFormat="false" ht="12" hidden="false" customHeight="true" outlineLevel="0" collapsed="false">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customFormat="false" ht="12" hidden="false" customHeight="true" outlineLevel="0" collapsed="false">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customFormat="false" ht="12" hidden="false" customHeight="true" outlineLevel="0" collapsed="false">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customFormat="false" ht="12" hidden="false" customHeight="true" outlineLevel="0" collapsed="false">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customFormat="false" ht="12" hidden="false" customHeight="true" outlineLevel="0" collapsed="false">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customFormat="false" ht="12" hidden="false" customHeight="true" outlineLevel="0" collapsed="false">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customFormat="false" ht="12" hidden="false" customHeight="true" outlineLevel="0" collapsed="false">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customFormat="false" ht="12" hidden="false" customHeight="true" outlineLevel="0" collapsed="false">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customFormat="false" ht="12" hidden="false" customHeight="true" outlineLevel="0" collapsed="false">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customFormat="false" ht="12" hidden="false" customHeight="true" outlineLevel="0" collapsed="false">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customFormat="false" ht="12" hidden="false" customHeight="true" outlineLevel="0" collapsed="false">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customFormat="false" ht="12" hidden="false" customHeight="true" outlineLevel="0" collapsed="false">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customFormat="false" ht="12" hidden="false" customHeight="true" outlineLevel="0" collapsed="false">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customFormat="false" ht="12" hidden="false" customHeight="true" outlineLevel="0" collapsed="false">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customFormat="false" ht="12" hidden="false" customHeight="true" outlineLevel="0" collapsed="false">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customFormat="false" ht="12" hidden="false" customHeight="true" outlineLevel="0" collapsed="false">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customFormat="false" ht="12" hidden="false" customHeight="true" outlineLevel="0" collapsed="false">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customFormat="false" ht="12" hidden="false" customHeight="true" outlineLevel="0" collapsed="false">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customFormat="false" ht="12" hidden="false" customHeight="true" outlineLevel="0" collapsed="false">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customFormat="false" ht="12" hidden="false" customHeight="true" outlineLevel="0" collapsed="false">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customFormat="false" ht="12" hidden="false" customHeight="true" outlineLevel="0" collapsed="false">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customFormat="false" ht="12" hidden="false" customHeight="true" outlineLevel="0" collapsed="false">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customFormat="false" ht="12" hidden="false" customHeight="true" outlineLevel="0" collapsed="false">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customFormat="false" ht="12" hidden="false" customHeight="true" outlineLevel="0" collapsed="false">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customFormat="false" ht="12" hidden="false" customHeight="true" outlineLevel="0" collapsed="false">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customFormat="false" ht="12" hidden="false" customHeight="true" outlineLevel="0" collapsed="false">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customFormat="false" ht="12" hidden="false" customHeight="true" outlineLevel="0" collapsed="false">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customFormat="false" ht="12" hidden="false" customHeight="true" outlineLevel="0" collapsed="false">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customFormat="false" ht="12" hidden="false" customHeight="true" outlineLevel="0" collapsed="false">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customFormat="false" ht="12" hidden="false" customHeight="true" outlineLevel="0" collapsed="false">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customFormat="false" ht="12" hidden="false" customHeight="true" outlineLevel="0" collapsed="false">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customFormat="false" ht="12" hidden="false" customHeight="true" outlineLevel="0" collapsed="false">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customFormat="false" ht="12" hidden="false" customHeight="true" outlineLevel="0" collapsed="false">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customFormat="false" ht="12" hidden="false" customHeight="true" outlineLevel="0" collapsed="false">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customFormat="false" ht="12" hidden="false" customHeight="true" outlineLevel="0" collapsed="false">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customFormat="false" ht="12" hidden="false" customHeight="true" outlineLevel="0" collapsed="false">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customFormat="false" ht="12" hidden="false" customHeight="true" outlineLevel="0" collapsed="false">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customFormat="false" ht="12" hidden="false" customHeight="true" outlineLevel="0" collapsed="false">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customFormat="false" ht="12" hidden="false" customHeight="true" outlineLevel="0" collapsed="false">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customFormat="false" ht="12" hidden="false" customHeight="true" outlineLevel="0" collapsed="false">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customFormat="false" ht="12" hidden="false" customHeight="true" outlineLevel="0" collapsed="false">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customFormat="false" ht="12" hidden="false" customHeight="true" outlineLevel="0" collapsed="false">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customFormat="false" ht="12" hidden="false" customHeight="true" outlineLevel="0" collapsed="false">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customFormat="false" ht="12" hidden="false" customHeight="true" outlineLevel="0" collapsed="false">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customFormat="false" ht="12" hidden="false" customHeight="true" outlineLevel="0" collapsed="false">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customFormat="false" ht="12" hidden="false" customHeight="true" outlineLevel="0" collapsed="false">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customFormat="false" ht="12" hidden="false" customHeight="true" outlineLevel="0" collapsed="false">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customFormat="false" ht="12" hidden="false" customHeight="true" outlineLevel="0" collapsed="false">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customFormat="false" ht="12" hidden="false" customHeight="true" outlineLevel="0" collapsed="false">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customFormat="false" ht="12" hidden="false" customHeight="true" outlineLevel="0" collapsed="false">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customFormat="false" ht="12" hidden="false" customHeight="true" outlineLevel="0" collapsed="false">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customFormat="false" ht="12" hidden="false" customHeight="true" outlineLevel="0" collapsed="false">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customFormat="false" ht="12" hidden="false" customHeight="true" outlineLevel="0" collapsed="false">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customFormat="false" ht="12" hidden="false" customHeight="true" outlineLevel="0" collapsed="false">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customFormat="false" ht="12" hidden="false" customHeight="true" outlineLevel="0" collapsed="false">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customFormat="false" ht="12" hidden="false" customHeight="true" outlineLevel="0" collapsed="false">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customFormat="false" ht="12" hidden="false" customHeight="true" outlineLevel="0" collapsed="false">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customFormat="false" ht="12" hidden="false" customHeight="true" outlineLevel="0" collapsed="false">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customFormat="false" ht="12" hidden="false" customHeight="true" outlineLevel="0" collapsed="false">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customFormat="false" ht="12" hidden="false" customHeight="true" outlineLevel="0" collapsed="false">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customFormat="false" ht="12" hidden="false" customHeight="true" outlineLevel="0" collapsed="false">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customFormat="false" ht="12" hidden="false" customHeight="true" outlineLevel="0" collapsed="false">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customFormat="false" ht="12" hidden="false" customHeight="true" outlineLevel="0" collapsed="false">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customFormat="false" ht="12" hidden="false" customHeight="true" outlineLevel="0" collapsed="false">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customFormat="false" ht="12" hidden="false" customHeight="true" outlineLevel="0" collapsed="false">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customFormat="false" ht="12" hidden="false" customHeight="true" outlineLevel="0" collapsed="false">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customFormat="false" ht="12" hidden="false" customHeight="true" outlineLevel="0" collapsed="false">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customFormat="false" ht="12" hidden="false" customHeight="true" outlineLevel="0" collapsed="false">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customFormat="false" ht="12" hidden="false" customHeight="true" outlineLevel="0" collapsed="false">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customFormat="false" ht="12" hidden="false" customHeight="true" outlineLevel="0" collapsed="false">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customFormat="false" ht="12" hidden="false" customHeight="true" outlineLevel="0" collapsed="false">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customFormat="false" ht="12" hidden="false" customHeight="true" outlineLevel="0" collapsed="false">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customFormat="false" ht="12" hidden="false" customHeight="true" outlineLevel="0" collapsed="false">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customFormat="false" ht="12" hidden="false" customHeight="true" outlineLevel="0" collapsed="false">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customFormat="false" ht="12" hidden="false" customHeight="true" outlineLevel="0" collapsed="false">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customFormat="false" ht="12" hidden="false" customHeight="true" outlineLevel="0" collapsed="false">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customFormat="false" ht="12" hidden="false" customHeight="true" outlineLevel="0" collapsed="false">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customFormat="false" ht="12" hidden="false" customHeight="true" outlineLevel="0" collapsed="false">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customFormat="false" ht="12" hidden="false" customHeight="true" outlineLevel="0" collapsed="false">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customFormat="false" ht="12" hidden="false" customHeight="true" outlineLevel="0" collapsed="false">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customFormat="false" ht="12" hidden="false" customHeight="true" outlineLevel="0" collapsed="false">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customFormat="false" ht="12" hidden="false" customHeight="true" outlineLevel="0" collapsed="false">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customFormat="false" ht="12" hidden="false" customHeight="true" outlineLevel="0" collapsed="false">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customFormat="false" ht="12" hidden="false" customHeight="true" outlineLevel="0" collapsed="false">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customFormat="false" ht="12" hidden="false" customHeight="true" outlineLevel="0" collapsed="false">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customFormat="false" ht="12" hidden="false" customHeight="true" outlineLevel="0" collapsed="false">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customFormat="false" ht="12" hidden="false" customHeight="true" outlineLevel="0" collapsed="false">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customFormat="false" ht="12" hidden="false" customHeight="true" outlineLevel="0" collapsed="false">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customFormat="false" ht="12" hidden="false" customHeight="true" outlineLevel="0" collapsed="false">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customFormat="false" ht="12" hidden="false" customHeight="true" outlineLevel="0" collapsed="false">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customFormat="false" ht="12" hidden="false" customHeight="true" outlineLevel="0" collapsed="false">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customFormat="false" ht="12" hidden="false" customHeight="true" outlineLevel="0" collapsed="false">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customFormat="false" ht="12" hidden="false" customHeight="true" outlineLevel="0" collapsed="false">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customFormat="false" ht="12" hidden="false" customHeight="true" outlineLevel="0" collapsed="false">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customFormat="false" ht="12" hidden="false" customHeight="true" outlineLevel="0" collapsed="false">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customFormat="false" ht="12" hidden="false" customHeight="true" outlineLevel="0" collapsed="false">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customFormat="false" ht="12" hidden="false" customHeight="true" outlineLevel="0" collapsed="false">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customFormat="false" ht="12" hidden="false" customHeight="true" outlineLevel="0" collapsed="false">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customFormat="false" ht="12" hidden="false" customHeight="true" outlineLevel="0" collapsed="false">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customFormat="false" ht="12" hidden="false" customHeight="true" outlineLevel="0" collapsed="false">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customFormat="false" ht="12" hidden="false" customHeight="true" outlineLevel="0" collapsed="false">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customFormat="false" ht="12" hidden="false" customHeight="true" outlineLevel="0" collapsed="false">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customFormat="false" ht="12" hidden="false" customHeight="true" outlineLevel="0" collapsed="false">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customFormat="false" ht="12" hidden="false" customHeight="true" outlineLevel="0" collapsed="false">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customFormat="false" ht="12" hidden="false" customHeight="true" outlineLevel="0" collapsed="false">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customFormat="false" ht="12" hidden="false" customHeight="true" outlineLevel="0" collapsed="false">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customFormat="false" ht="12" hidden="false" customHeight="true" outlineLevel="0" collapsed="false">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customFormat="false" ht="12" hidden="false" customHeight="true" outlineLevel="0" collapsed="false">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customFormat="false" ht="12" hidden="false" customHeight="true" outlineLevel="0" collapsed="false">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customFormat="false" ht="12" hidden="false" customHeight="true" outlineLevel="0" collapsed="false">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customFormat="false" ht="12" hidden="false" customHeight="true" outlineLevel="0" collapsed="false">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customFormat="false" ht="12" hidden="false" customHeight="true" outlineLevel="0" collapsed="false">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customFormat="false" ht="12" hidden="false" customHeight="true" outlineLevel="0" collapsed="false">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customFormat="false" ht="12" hidden="false" customHeight="true" outlineLevel="0" collapsed="false">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customFormat="false" ht="12" hidden="false" customHeight="true" outlineLevel="0" collapsed="false">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customFormat="false" ht="12" hidden="false" customHeight="true" outlineLevel="0" collapsed="false">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customFormat="false" ht="12" hidden="false" customHeight="true" outlineLevel="0" collapsed="false">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customFormat="false" ht="12" hidden="false" customHeight="true" outlineLevel="0" collapsed="false">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customFormat="false" ht="12" hidden="false" customHeight="true" outlineLevel="0" collapsed="false">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customFormat="false" ht="12" hidden="false" customHeight="true" outlineLevel="0" collapsed="false">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customFormat="false" ht="12" hidden="false" customHeight="true" outlineLevel="0" collapsed="false">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customFormat="false" ht="12" hidden="false" customHeight="true" outlineLevel="0" collapsed="false">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customFormat="false" ht="12" hidden="false" customHeight="true" outlineLevel="0" collapsed="false">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customFormat="false" ht="12" hidden="false" customHeight="true" outlineLevel="0" collapsed="false">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customFormat="false" ht="12" hidden="false" customHeight="true" outlineLevel="0" collapsed="false">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customFormat="false" ht="12" hidden="false" customHeight="true" outlineLevel="0" collapsed="false">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customFormat="false" ht="12" hidden="false" customHeight="true" outlineLevel="0" collapsed="false">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customFormat="false" ht="12" hidden="false" customHeight="true" outlineLevel="0" collapsed="false">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customFormat="false" ht="12" hidden="false" customHeight="true" outlineLevel="0" collapsed="false">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customFormat="false" ht="12" hidden="false" customHeight="true" outlineLevel="0" collapsed="false">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customFormat="false" ht="12" hidden="false" customHeight="true" outlineLevel="0" collapsed="false">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customFormat="false" ht="12" hidden="false" customHeight="true" outlineLevel="0" collapsed="false">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customFormat="false" ht="12" hidden="false" customHeight="true" outlineLevel="0" collapsed="false">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customFormat="false" ht="12" hidden="false" customHeight="true" outlineLevel="0" collapsed="false">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customFormat="false" ht="12" hidden="false" customHeight="true" outlineLevel="0" collapsed="false">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customFormat="false" ht="12" hidden="false" customHeight="true" outlineLevel="0" collapsed="false">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customFormat="false" ht="12" hidden="false" customHeight="true" outlineLevel="0" collapsed="false">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customFormat="false" ht="12" hidden="false" customHeight="true" outlineLevel="0" collapsed="false">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customFormat="false" ht="12" hidden="false" customHeight="true" outlineLevel="0" collapsed="false">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customFormat="false" ht="12" hidden="false" customHeight="true" outlineLevel="0" collapsed="false">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customFormat="false" ht="12" hidden="false" customHeight="true" outlineLevel="0" collapsed="false">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customFormat="false" ht="12" hidden="false" customHeight="true" outlineLevel="0" collapsed="false">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customFormat="false" ht="12" hidden="false" customHeight="true" outlineLevel="0" collapsed="false">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customFormat="false" ht="12" hidden="false" customHeight="true" outlineLevel="0" collapsed="false">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customFormat="false" ht="12" hidden="false" customHeight="true" outlineLevel="0" collapsed="false">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customFormat="false" ht="12" hidden="false" customHeight="true" outlineLevel="0" collapsed="false">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customFormat="false" ht="12" hidden="false" customHeight="true" outlineLevel="0" collapsed="false">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customFormat="false" ht="12" hidden="false" customHeight="true" outlineLevel="0" collapsed="false">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customFormat="false" ht="12" hidden="false" customHeight="true" outlineLevel="0" collapsed="false">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customFormat="false" ht="12" hidden="false" customHeight="true" outlineLevel="0" collapsed="false">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customFormat="false" ht="12" hidden="false" customHeight="true" outlineLevel="0" collapsed="false">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customFormat="false" ht="12" hidden="false" customHeight="true" outlineLevel="0" collapsed="false">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customFormat="false" ht="12" hidden="false" customHeight="true" outlineLevel="0" collapsed="false">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customFormat="false" ht="12" hidden="false" customHeight="true" outlineLevel="0" collapsed="false">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customFormat="false" ht="12" hidden="false" customHeight="true" outlineLevel="0" collapsed="false">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customFormat="false" ht="12" hidden="false" customHeight="true" outlineLevel="0" collapsed="false">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customFormat="false" ht="12" hidden="false" customHeight="true" outlineLevel="0" collapsed="false">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customFormat="false" ht="12" hidden="false" customHeight="true" outlineLevel="0" collapsed="false">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customFormat="false" ht="12" hidden="false" customHeight="true" outlineLevel="0" collapsed="false">
      <c r="B1006" s="23"/>
      <c r="C1006" s="23"/>
      <c r="D1006" s="23"/>
      <c r="E1006" s="23"/>
      <c r="F1006" s="23"/>
      <c r="G1006" s="23"/>
      <c r="H1006" s="23"/>
      <c r="I1006" s="23"/>
      <c r="J1006" s="23"/>
      <c r="K1006" s="23"/>
      <c r="L1006" s="23"/>
      <c r="M1006" s="23"/>
      <c r="N1006" s="23"/>
      <c r="O1006" s="23"/>
      <c r="P1006" s="23"/>
      <c r="Q1006" s="23"/>
      <c r="R1006" s="23"/>
      <c r="S1006" s="23"/>
      <c r="T1006" s="23"/>
      <c r="U1006" s="23"/>
      <c r="V1006" s="23"/>
      <c r="W1006" s="23"/>
      <c r="X1006" s="23"/>
      <c r="Y1006" s="23"/>
      <c r="Z1006" s="23"/>
    </row>
    <row r="1007" customFormat="false" ht="12" hidden="false" customHeight="true" outlineLevel="0" collapsed="false">
      <c r="B1007" s="23"/>
      <c r="C1007" s="23"/>
      <c r="D1007" s="23"/>
      <c r="E1007" s="23"/>
      <c r="F1007" s="23"/>
      <c r="G1007" s="23"/>
      <c r="H1007" s="23"/>
      <c r="I1007" s="23"/>
      <c r="J1007" s="23"/>
      <c r="K1007" s="23"/>
      <c r="L1007" s="23"/>
      <c r="M1007" s="23"/>
      <c r="N1007" s="23"/>
      <c r="O1007" s="23"/>
      <c r="P1007" s="23"/>
      <c r="Q1007" s="23"/>
      <c r="R1007" s="23"/>
      <c r="S1007" s="23"/>
      <c r="T1007" s="23"/>
      <c r="U1007" s="23"/>
      <c r="V1007" s="23"/>
      <c r="W1007" s="23"/>
      <c r="X1007" s="23"/>
      <c r="Y1007" s="23"/>
      <c r="Z1007" s="23"/>
    </row>
    <row r="1008" customFormat="false" ht="12" hidden="false" customHeight="true" outlineLevel="0" collapsed="false">
      <c r="B1008" s="23"/>
      <c r="C1008" s="23"/>
      <c r="D1008" s="23"/>
      <c r="E1008" s="23"/>
      <c r="F1008" s="23"/>
      <c r="G1008" s="23"/>
      <c r="H1008" s="23"/>
      <c r="I1008" s="23"/>
      <c r="J1008" s="23"/>
      <c r="K1008" s="23"/>
      <c r="L1008" s="23"/>
      <c r="M1008" s="23"/>
      <c r="N1008" s="23"/>
      <c r="O1008" s="23"/>
      <c r="P1008" s="23"/>
      <c r="Q1008" s="23"/>
      <c r="R1008" s="23"/>
      <c r="S1008" s="23"/>
      <c r="T1008" s="23"/>
      <c r="U1008" s="23"/>
      <c r="V1008" s="23"/>
      <c r="W1008" s="23"/>
      <c r="X1008" s="23"/>
      <c r="Y1008" s="23"/>
      <c r="Z1008" s="23"/>
    </row>
    <row r="1009" customFormat="false" ht="12" hidden="false" customHeight="true" outlineLevel="0" collapsed="false">
      <c r="B1009" s="23"/>
      <c r="C1009" s="23"/>
      <c r="D1009" s="23"/>
      <c r="E1009" s="23"/>
      <c r="F1009" s="23"/>
      <c r="G1009" s="23"/>
      <c r="H1009" s="23"/>
      <c r="I1009" s="23"/>
      <c r="J1009" s="23"/>
      <c r="K1009" s="23"/>
      <c r="L1009" s="23"/>
      <c r="M1009" s="23"/>
      <c r="N1009" s="23"/>
      <c r="O1009" s="23"/>
      <c r="P1009" s="23"/>
      <c r="Q1009" s="23"/>
      <c r="R1009" s="23"/>
      <c r="S1009" s="23"/>
      <c r="T1009" s="23"/>
      <c r="U1009" s="23"/>
      <c r="V1009" s="23"/>
      <c r="W1009" s="23"/>
      <c r="X1009" s="23"/>
      <c r="Y1009" s="23"/>
      <c r="Z1009" s="23"/>
    </row>
  </sheetData>
  <sheetProtection algorithmName="SHA-512" hashValue="GZm5bTdTXHioScp3+sTlhgRYUG/geCVogN1fMsMxqXMFmCsmOYH7lP8D7QaeXlYuChnwt9bO/GQBbEXSNIxSGA==" saltValue="UyM3/zGltfvw4hl+I0xuFQ==" spinCount="100000" sheet="true" objects="true" scenarios="true"/>
  <mergeCells count="1">
    <mergeCell ref="D3:E3"/>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H23"/>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I16" activeCellId="0" sqref="I16"/>
    </sheetView>
  </sheetViews>
  <sheetFormatPr defaultColWidth="11.5703125" defaultRowHeight="12.75" customHeight="true" zeroHeight="false" outlineLevelRow="0" outlineLevelCol="0"/>
  <cols>
    <col collapsed="false" customWidth="false" hidden="false" outlineLevel="0" max="1" min="1" style="43" width="11.57"/>
    <col collapsed="false" customWidth="true" hidden="false" outlineLevel="0" max="2" min="2" style="43" width="14"/>
    <col collapsed="false" customWidth="true" hidden="false" outlineLevel="0" max="3" min="3" style="43" width="8.71"/>
    <col collapsed="false" customWidth="true" hidden="false" outlineLevel="0" max="4" min="4" style="43" width="9.42"/>
    <col collapsed="false" customWidth="true" hidden="false" outlineLevel="0" max="5" min="5" style="43" width="14.42"/>
    <col collapsed="false" customWidth="true" hidden="false" outlineLevel="0" max="6" min="6" style="43" width="8.57"/>
    <col collapsed="false" customWidth="false" hidden="false" outlineLevel="0" max="7" min="7" style="43" width="11.57"/>
    <col collapsed="false" customWidth="true" hidden="false" outlineLevel="0" max="8" min="8" style="43" width="12"/>
    <col collapsed="false" customWidth="true" hidden="false" outlineLevel="0" max="9" min="9" style="43" width="8.71"/>
    <col collapsed="false" customWidth="false" hidden="false" outlineLevel="0" max="10" min="10" style="43" width="11.57"/>
    <col collapsed="false" customWidth="true" hidden="false" outlineLevel="0" max="11" min="11" style="43" width="19.57"/>
    <col collapsed="false" customWidth="true" hidden="false" outlineLevel="0" max="12" min="12" style="43" width="40.71"/>
    <col collapsed="false" customWidth="false" hidden="false" outlineLevel="0" max="16384" min="13" style="43" width="11.57"/>
  </cols>
  <sheetData>
    <row r="1" customFormat="false" ht="12.75" hidden="false" customHeight="true" outlineLevel="0" collapsed="false">
      <c r="A1" s="2"/>
      <c r="B1" s="3"/>
      <c r="C1" s="4"/>
      <c r="D1" s="4"/>
      <c r="E1" s="4"/>
      <c r="F1" s="4"/>
      <c r="G1" s="4"/>
      <c r="H1" s="4"/>
      <c r="I1" s="4"/>
      <c r="J1" s="4"/>
      <c r="K1" s="4"/>
      <c r="L1" s="4"/>
      <c r="M1" s="4"/>
      <c r="N1" s="4"/>
      <c r="O1" s="4"/>
      <c r="P1" s="4"/>
      <c r="Q1" s="4"/>
      <c r="R1" s="4"/>
      <c r="S1" s="4"/>
      <c r="T1" s="4"/>
      <c r="U1" s="4"/>
      <c r="V1" s="4"/>
    </row>
    <row r="2" customFormat="false" ht="24.75" hidden="false" customHeight="true" outlineLevel="0" collapsed="false">
      <c r="A2" s="2"/>
      <c r="B2" s="5" t="s">
        <v>0</v>
      </c>
      <c r="C2" s="4"/>
      <c r="D2" s="4"/>
      <c r="E2" s="4"/>
      <c r="F2" s="4"/>
      <c r="G2" s="4"/>
      <c r="H2" s="4"/>
      <c r="I2" s="4"/>
      <c r="J2" s="4"/>
      <c r="K2" s="4"/>
      <c r="L2" s="4"/>
      <c r="M2" s="4"/>
      <c r="N2" s="4"/>
      <c r="O2" s="4"/>
      <c r="P2" s="4"/>
      <c r="Q2" s="4"/>
      <c r="R2" s="4"/>
      <c r="S2" s="4"/>
      <c r="T2" s="4"/>
      <c r="U2" s="4"/>
      <c r="V2" s="4"/>
    </row>
    <row r="3" customFormat="false" ht="23.25" hidden="false" customHeight="true" outlineLevel="0" collapsed="false">
      <c r="A3" s="2"/>
      <c r="B3" s="7" t="s">
        <v>2</v>
      </c>
      <c r="C3" s="4"/>
      <c r="D3" s="4"/>
      <c r="E3" s="4"/>
      <c r="F3" s="4"/>
      <c r="G3" s="4"/>
      <c r="H3" s="4"/>
      <c r="I3" s="4"/>
      <c r="J3" s="4"/>
      <c r="K3" s="4"/>
      <c r="L3" s="4"/>
      <c r="M3" s="4"/>
      <c r="N3" s="4"/>
      <c r="O3" s="4"/>
      <c r="P3" s="4"/>
      <c r="Q3" s="4"/>
      <c r="R3" s="4"/>
      <c r="S3" s="4"/>
      <c r="T3" s="4"/>
      <c r="U3" s="4"/>
      <c r="V3" s="4"/>
    </row>
    <row r="4" customFormat="false" ht="16.5" hidden="false" customHeight="true" outlineLevel="0" collapsed="false">
      <c r="A4" s="2"/>
      <c r="B4" s="8"/>
      <c r="C4" s="4"/>
      <c r="D4" s="4"/>
      <c r="E4" s="4"/>
      <c r="F4" s="4"/>
      <c r="G4" s="4"/>
      <c r="H4" s="4"/>
      <c r="I4" s="4"/>
      <c r="J4" s="4"/>
      <c r="K4" s="4"/>
      <c r="L4" s="4"/>
      <c r="M4" s="4"/>
      <c r="N4" s="4"/>
      <c r="O4" s="4"/>
      <c r="P4" s="4"/>
      <c r="Q4" s="4"/>
      <c r="R4" s="4"/>
      <c r="S4" s="4"/>
      <c r="T4" s="4"/>
      <c r="U4" s="4"/>
      <c r="V4" s="4"/>
    </row>
    <row r="5" customFormat="false" ht="27.75" hidden="false" customHeight="true" outlineLevel="0" collapsed="false">
      <c r="B5" s="9" t="s">
        <v>39</v>
      </c>
      <c r="C5" s="9"/>
      <c r="D5" s="10"/>
      <c r="E5" s="10"/>
      <c r="F5" s="10"/>
      <c r="G5" s="10"/>
      <c r="H5" s="10"/>
      <c r="I5" s="10"/>
      <c r="J5" s="10"/>
      <c r="K5" s="10"/>
      <c r="L5" s="10"/>
      <c r="M5" s="11"/>
      <c r="N5" s="11"/>
      <c r="O5" s="11"/>
      <c r="P5" s="11"/>
      <c r="Q5" s="11"/>
      <c r="R5" s="11"/>
      <c r="S5" s="11"/>
      <c r="T5" s="11"/>
      <c r="U5" s="11"/>
      <c r="V5" s="11"/>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row>
    <row r="6" customFormat="false" ht="27.75" hidden="false" customHeight="true" outlineLevel="0" collapsed="false">
      <c r="B6" s="44" t="s">
        <v>40</v>
      </c>
      <c r="C6" s="44"/>
      <c r="D6" s="44"/>
      <c r="E6" s="44"/>
      <c r="F6" s="44"/>
      <c r="G6" s="44"/>
      <c r="H6" s="44"/>
      <c r="I6" s="44"/>
      <c r="J6" s="44"/>
      <c r="K6" s="44"/>
      <c r="L6" s="44"/>
    </row>
    <row r="7" customFormat="false" ht="33" hidden="false" customHeight="true" outlineLevel="0" collapsed="false">
      <c r="B7" s="45" t="s">
        <v>41</v>
      </c>
      <c r="C7" s="45"/>
      <c r="D7" s="45"/>
      <c r="E7" s="45"/>
      <c r="F7" s="45"/>
      <c r="G7" s="45"/>
      <c r="H7" s="45"/>
      <c r="I7" s="45"/>
      <c r="J7" s="45"/>
      <c r="K7" s="45"/>
      <c r="L7" s="45"/>
    </row>
    <row r="8" customFormat="false" ht="21" hidden="false" customHeight="true" outlineLevel="0" collapsed="false"/>
    <row r="9" customFormat="false" ht="16.5" hidden="false" customHeight="true" outlineLevel="0" collapsed="false">
      <c r="B9" s="46" t="s">
        <v>42</v>
      </c>
      <c r="C9" s="47" t="s">
        <v>43</v>
      </c>
      <c r="E9" s="46" t="s">
        <v>44</v>
      </c>
      <c r="F9" s="47" t="s">
        <v>45</v>
      </c>
      <c r="H9" s="46" t="s">
        <v>46</v>
      </c>
      <c r="I9" s="47" t="s">
        <v>45</v>
      </c>
    </row>
    <row r="10" customFormat="false" ht="16.5" hidden="false" customHeight="true" outlineLevel="0" collapsed="false">
      <c r="B10" s="46" t="s">
        <v>47</v>
      </c>
      <c r="C10" s="47" t="s">
        <v>45</v>
      </c>
      <c r="E10" s="46" t="s">
        <v>48</v>
      </c>
      <c r="F10" s="47" t="s">
        <v>43</v>
      </c>
      <c r="H10" s="46" t="s">
        <v>49</v>
      </c>
      <c r="I10" s="47" t="s">
        <v>45</v>
      </c>
    </row>
    <row r="11" customFormat="false" ht="16.5" hidden="false" customHeight="true" outlineLevel="0" collapsed="false">
      <c r="B11" s="46" t="s">
        <v>50</v>
      </c>
      <c r="C11" s="47" t="s">
        <v>45</v>
      </c>
      <c r="E11" s="46" t="s">
        <v>51</v>
      </c>
      <c r="F11" s="47" t="s">
        <v>43</v>
      </c>
      <c r="H11" s="46" t="s">
        <v>52</v>
      </c>
      <c r="I11" s="47" t="s">
        <v>43</v>
      </c>
    </row>
    <row r="12" customFormat="false" ht="16.5" hidden="false" customHeight="true" outlineLevel="0" collapsed="false">
      <c r="B12" s="46" t="s">
        <v>53</v>
      </c>
      <c r="C12" s="47" t="s">
        <v>43</v>
      </c>
      <c r="E12" s="46" t="s">
        <v>54</v>
      </c>
      <c r="F12" s="47" t="s">
        <v>45</v>
      </c>
      <c r="H12" s="46" t="s">
        <v>55</v>
      </c>
      <c r="I12" s="47" t="s">
        <v>43</v>
      </c>
      <c r="K12" s="48" t="s">
        <v>56</v>
      </c>
      <c r="L12" s="48" t="s">
        <v>57</v>
      </c>
    </row>
    <row r="13" customFormat="false" ht="16.5" hidden="false" customHeight="true" outlineLevel="0" collapsed="false">
      <c r="B13" s="46" t="s">
        <v>58</v>
      </c>
      <c r="C13" s="47" t="s">
        <v>43</v>
      </c>
      <c r="E13" s="46" t="s">
        <v>59</v>
      </c>
      <c r="F13" s="47" t="s">
        <v>45</v>
      </c>
      <c r="K13" s="49" t="s">
        <v>60</v>
      </c>
      <c r="L13" s="49" t="s">
        <v>61</v>
      </c>
    </row>
    <row r="14" customFormat="false" ht="16.5" hidden="false" customHeight="true" outlineLevel="0" collapsed="false">
      <c r="K14" s="49"/>
      <c r="L14" s="49"/>
    </row>
    <row r="15" customFormat="false" ht="16.5" hidden="false" customHeight="true" outlineLevel="0" collapsed="false">
      <c r="K15" s="49"/>
      <c r="L15" s="49"/>
    </row>
    <row r="16" customFormat="false" ht="16.5" hidden="false" customHeight="true" outlineLevel="0" collapsed="false">
      <c r="K16" s="49"/>
      <c r="L16" s="49"/>
    </row>
    <row r="17" customFormat="false" ht="12.75" hidden="false" customHeight="true" outlineLevel="0" collapsed="false">
      <c r="C17" s="50" t="s">
        <v>62</v>
      </c>
      <c r="D17" s="50"/>
      <c r="E17" s="50"/>
      <c r="F17" s="50"/>
      <c r="G17" s="50"/>
      <c r="K17" s="49"/>
      <c r="L17" s="49"/>
    </row>
    <row r="18" customFormat="false" ht="12.75" hidden="false" customHeight="true" outlineLevel="0" collapsed="false">
      <c r="C18" s="50"/>
      <c r="D18" s="50"/>
      <c r="E18" s="50"/>
      <c r="F18" s="50"/>
      <c r="G18" s="50"/>
      <c r="K18" s="49"/>
      <c r="L18" s="49"/>
    </row>
    <row r="19" customFormat="false" ht="12.75" hidden="false" customHeight="true" outlineLevel="0" collapsed="false">
      <c r="C19" s="50"/>
      <c r="D19" s="50"/>
      <c r="E19" s="50"/>
      <c r="F19" s="50"/>
      <c r="G19" s="50"/>
      <c r="K19" s="49"/>
      <c r="L19" s="49"/>
    </row>
    <row r="20" customFormat="false" ht="12.75" hidden="false" customHeight="true" outlineLevel="0" collapsed="false">
      <c r="K20" s="49"/>
      <c r="L20" s="49"/>
    </row>
    <row r="21" customFormat="false" ht="12.75" hidden="false" customHeight="true" outlineLevel="0" collapsed="false">
      <c r="K21" s="49"/>
      <c r="L21" s="49"/>
    </row>
    <row r="22" customFormat="false" ht="12.75" hidden="false" customHeight="true" outlineLevel="0" collapsed="false">
      <c r="K22" s="49"/>
      <c r="L22" s="49"/>
    </row>
    <row r="23" customFormat="false" ht="12.75" hidden="false" customHeight="true" outlineLevel="0" collapsed="false">
      <c r="K23" s="49"/>
      <c r="L23" s="49"/>
    </row>
  </sheetData>
  <sheetProtection algorithmName="SHA-512" hashValue="k/Zl/EQMFjci3HNZkXTbFHVmQt5sX0w5yvY+/OMMXfVJL0ACz0+jez584uNNOdj5oyw7XMNq4Cc6wvLAutkecw==" saltValue="S0yIWxWnpB9YgF/h6ZYIXg==" spinCount="100000" sheet="true" objects="true" scenarios="true"/>
  <mergeCells count="3">
    <mergeCell ref="B6:L6"/>
    <mergeCell ref="B7:L7"/>
    <mergeCell ref="C17:G19"/>
  </mergeCells>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952"/>
  <sheetViews>
    <sheetView showFormulas="false" showGridLines="true" showRowColHeaders="true" showZeros="true" rightToLeft="false" tabSelected="false" showOutlineSymbols="true" defaultGridColor="true" view="normal" topLeftCell="E1" colorId="64" zoomScale="115" zoomScaleNormal="115" zoomScalePageLayoutView="100" workbookViewId="0">
      <selection pane="topLeft" activeCell="F9" activeCellId="0" sqref="F9"/>
    </sheetView>
  </sheetViews>
  <sheetFormatPr defaultColWidth="11.5703125" defaultRowHeight="12.75" customHeight="true" zeroHeight="false" outlineLevelRow="0" outlineLevelCol="0"/>
  <cols>
    <col collapsed="false" customWidth="true" hidden="false" outlineLevel="0" max="1" min="1" style="22" width="11.71"/>
    <col collapsed="false" customWidth="true" hidden="false" outlineLevel="0" max="2" min="2" style="22" width="9.57"/>
    <col collapsed="false" customWidth="true" hidden="false" outlineLevel="0" max="3" min="3" style="22" width="27.29"/>
    <col collapsed="false" customWidth="true" hidden="false" outlineLevel="0" max="4" min="4" style="22" width="19.14"/>
    <col collapsed="false" customWidth="true" hidden="false" outlineLevel="0" max="5" min="5" style="22" width="27.57"/>
    <col collapsed="false" customWidth="true" hidden="false" outlineLevel="0" max="6" min="6" style="22" width="72.57"/>
    <col collapsed="false" customWidth="true" hidden="false" outlineLevel="0" max="7" min="7" style="22" width="64.71"/>
    <col collapsed="false" customWidth="true" hidden="false" outlineLevel="0" max="8" min="8" style="22" width="134.42"/>
    <col collapsed="false" customWidth="true" hidden="false" outlineLevel="0" max="24" min="9" style="22" width="8.71"/>
    <col collapsed="false" customWidth="true" hidden="false" outlineLevel="0" max="64" min="25" style="22" width="14.42"/>
    <col collapsed="false" customWidth="false" hidden="false" outlineLevel="0" max="16384" min="65" style="22" width="11.57"/>
  </cols>
  <sheetData>
    <row r="1" customFormat="false" ht="12.75" hidden="false" customHeight="true" outlineLevel="0" collapsed="false">
      <c r="A1" s="2"/>
      <c r="B1" s="3"/>
      <c r="C1" s="23"/>
      <c r="D1" s="23"/>
      <c r="E1" s="23"/>
      <c r="F1" s="23"/>
      <c r="G1" s="23"/>
      <c r="H1" s="23"/>
      <c r="I1" s="23"/>
      <c r="J1" s="23"/>
      <c r="K1" s="23"/>
      <c r="L1" s="23"/>
      <c r="M1" s="23"/>
      <c r="N1" s="23"/>
      <c r="O1" s="23"/>
      <c r="P1" s="23"/>
      <c r="Q1" s="23"/>
      <c r="R1" s="23"/>
      <c r="S1" s="23"/>
      <c r="T1" s="23"/>
      <c r="U1" s="23"/>
      <c r="V1" s="23"/>
      <c r="W1" s="23"/>
      <c r="X1" s="23"/>
      <c r="Y1" s="23"/>
    </row>
    <row r="2" customFormat="false" ht="24.75" hidden="false" customHeight="true" outlineLevel="0" collapsed="false">
      <c r="A2" s="2"/>
      <c r="B2" s="24" t="s">
        <v>0</v>
      </c>
      <c r="C2" s="23"/>
      <c r="D2" s="23"/>
      <c r="E2" s="23"/>
      <c r="F2" s="23"/>
      <c r="G2" s="23"/>
      <c r="H2" s="23"/>
      <c r="I2" s="23"/>
      <c r="J2" s="23"/>
      <c r="K2" s="23"/>
      <c r="L2" s="23"/>
      <c r="M2" s="23"/>
      <c r="N2" s="23"/>
      <c r="O2" s="23"/>
      <c r="P2" s="23"/>
      <c r="Q2" s="23"/>
      <c r="R2" s="23"/>
      <c r="S2" s="23"/>
      <c r="T2" s="23"/>
      <c r="U2" s="23"/>
      <c r="V2" s="23"/>
      <c r="W2" s="23"/>
      <c r="X2" s="23"/>
      <c r="Y2" s="23"/>
    </row>
    <row r="3" customFormat="false" ht="23.25" hidden="false" customHeight="true" outlineLevel="0" collapsed="false">
      <c r="A3" s="2"/>
      <c r="B3" s="25" t="s">
        <v>2</v>
      </c>
      <c r="C3" s="23"/>
      <c r="D3" s="23"/>
      <c r="E3" s="23"/>
      <c r="G3" s="51" t="s">
        <v>14</v>
      </c>
      <c r="H3" s="23"/>
      <c r="I3" s="23"/>
      <c r="J3" s="23"/>
      <c r="K3" s="23"/>
      <c r="L3" s="23"/>
      <c r="M3" s="23"/>
      <c r="N3" s="23"/>
      <c r="O3" s="23"/>
      <c r="P3" s="23"/>
      <c r="Q3" s="23"/>
      <c r="R3" s="23"/>
      <c r="S3" s="23"/>
      <c r="T3" s="23"/>
      <c r="U3" s="23"/>
      <c r="V3" s="23"/>
      <c r="W3" s="23"/>
      <c r="X3" s="23"/>
      <c r="Y3" s="23"/>
    </row>
    <row r="4" customFormat="false" ht="16.5" hidden="false" customHeight="true" outlineLevel="0" collapsed="false">
      <c r="A4" s="2"/>
      <c r="B4" s="27"/>
      <c r="C4" s="23"/>
      <c r="D4" s="23"/>
      <c r="E4" s="23"/>
      <c r="F4" s="23"/>
      <c r="G4" s="23"/>
      <c r="H4" s="23"/>
      <c r="I4" s="23"/>
      <c r="J4" s="23"/>
      <c r="K4" s="23"/>
      <c r="L4" s="23"/>
      <c r="M4" s="23"/>
      <c r="N4" s="23"/>
      <c r="O4" s="23"/>
      <c r="P4" s="23"/>
      <c r="Q4" s="23"/>
      <c r="R4" s="23"/>
      <c r="S4" s="23"/>
      <c r="T4" s="23"/>
      <c r="U4" s="23"/>
      <c r="V4" s="23"/>
      <c r="W4" s="23"/>
      <c r="X4" s="23"/>
      <c r="Y4" s="23"/>
    </row>
    <row r="5" customFormat="false" ht="27.75" hidden="false" customHeight="true" outlineLevel="0" collapsed="false">
      <c r="B5" s="52" t="s">
        <v>63</v>
      </c>
      <c r="C5" s="52"/>
      <c r="D5" s="52"/>
      <c r="E5" s="52"/>
      <c r="F5" s="52"/>
      <c r="G5" s="52"/>
      <c r="H5" s="28"/>
      <c r="I5" s="28"/>
      <c r="J5" s="28"/>
      <c r="K5" s="28"/>
      <c r="L5" s="28"/>
      <c r="M5" s="28"/>
      <c r="N5" s="28"/>
      <c r="O5" s="28"/>
      <c r="P5" s="28"/>
      <c r="Q5" s="28"/>
      <c r="R5" s="28"/>
      <c r="S5" s="28"/>
      <c r="T5" s="28"/>
      <c r="U5" s="28"/>
      <c r="V5" s="28"/>
      <c r="W5" s="28"/>
      <c r="X5" s="28"/>
      <c r="Y5" s="28"/>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7.25" hidden="false" customHeight="true" outlineLevel="0" collapsed="false">
      <c r="A6" s="53"/>
      <c r="B6" s="53"/>
      <c r="C6" s="53"/>
      <c r="D6" s="53"/>
      <c r="E6" s="54"/>
      <c r="F6" s="23"/>
      <c r="G6" s="23"/>
      <c r="H6" s="23"/>
      <c r="I6" s="23"/>
      <c r="J6" s="23"/>
      <c r="K6" s="23"/>
      <c r="L6" s="23"/>
      <c r="M6" s="23"/>
      <c r="N6" s="23"/>
      <c r="O6" s="23"/>
      <c r="P6" s="23"/>
      <c r="Q6" s="23"/>
      <c r="R6" s="23"/>
      <c r="S6" s="23"/>
      <c r="T6" s="23"/>
      <c r="U6" s="23"/>
      <c r="V6" s="23"/>
      <c r="W6" s="23"/>
      <c r="X6" s="23"/>
    </row>
    <row r="7" customFormat="false" ht="18" hidden="false" customHeight="true" outlineLevel="0" collapsed="false">
      <c r="B7" s="55" t="s">
        <v>64</v>
      </c>
      <c r="C7" s="55" t="s">
        <v>65</v>
      </c>
      <c r="D7" s="55" t="s">
        <v>66</v>
      </c>
      <c r="E7" s="55" t="s">
        <v>67</v>
      </c>
      <c r="F7" s="55" t="s">
        <v>68</v>
      </c>
      <c r="G7" s="55" t="s">
        <v>69</v>
      </c>
      <c r="H7" s="55" t="s">
        <v>70</v>
      </c>
      <c r="I7" s="23"/>
      <c r="J7" s="23"/>
      <c r="K7" s="23"/>
      <c r="L7" s="23"/>
      <c r="M7" s="23"/>
      <c r="N7" s="23"/>
      <c r="O7" s="23"/>
      <c r="P7" s="23"/>
      <c r="Q7" s="23"/>
      <c r="R7" s="23"/>
      <c r="S7" s="23"/>
      <c r="T7" s="23"/>
      <c r="U7" s="23"/>
      <c r="V7" s="23"/>
      <c r="W7" s="23"/>
      <c r="X7" s="23"/>
      <c r="Y7" s="23"/>
    </row>
    <row r="8" customFormat="false" ht="18" hidden="false" customHeight="true" outlineLevel="0" collapsed="false">
      <c r="B8" s="56" t="n">
        <v>1</v>
      </c>
      <c r="C8" s="57" t="s">
        <v>71</v>
      </c>
      <c r="D8" s="58" t="s">
        <v>72</v>
      </c>
      <c r="E8" s="58" t="s">
        <v>73</v>
      </c>
      <c r="F8" s="59" t="s">
        <v>25</v>
      </c>
      <c r="G8" s="58" t="s">
        <v>71</v>
      </c>
      <c r="H8" s="60" t="s">
        <v>74</v>
      </c>
      <c r="I8" s="23"/>
      <c r="J8" s="23"/>
      <c r="K8" s="23"/>
      <c r="L8" s="23"/>
      <c r="M8" s="23"/>
      <c r="N8" s="23"/>
      <c r="O8" s="23"/>
      <c r="P8" s="23"/>
      <c r="Q8" s="23"/>
      <c r="R8" s="23"/>
      <c r="S8" s="23"/>
      <c r="T8" s="23"/>
      <c r="U8" s="23"/>
      <c r="V8" s="23"/>
      <c r="W8" s="23"/>
      <c r="X8" s="23"/>
      <c r="Y8" s="23"/>
    </row>
    <row r="9" customFormat="false" ht="18" hidden="false" customHeight="true" outlineLevel="0" collapsed="false">
      <c r="B9" s="61" t="n">
        <v>2</v>
      </c>
      <c r="C9" s="62" t="s">
        <v>75</v>
      </c>
      <c r="D9" s="58" t="s">
        <v>72</v>
      </c>
      <c r="E9" s="58" t="s">
        <v>76</v>
      </c>
      <c r="F9" s="59" t="s">
        <v>77</v>
      </c>
      <c r="G9" s="58" t="s">
        <v>78</v>
      </c>
      <c r="H9" s="63" t="s">
        <v>74</v>
      </c>
      <c r="I9" s="23"/>
      <c r="J9" s="23"/>
      <c r="K9" s="23"/>
      <c r="L9" s="23"/>
      <c r="M9" s="23"/>
      <c r="N9" s="23"/>
      <c r="O9" s="23"/>
      <c r="P9" s="23"/>
      <c r="Q9" s="23"/>
      <c r="R9" s="23"/>
      <c r="S9" s="23"/>
      <c r="T9" s="23"/>
      <c r="U9" s="23"/>
      <c r="V9" s="23"/>
      <c r="W9" s="23"/>
      <c r="X9" s="23"/>
      <c r="Y9" s="23"/>
    </row>
    <row r="10" customFormat="false" ht="18" hidden="false" customHeight="true" outlineLevel="0" collapsed="false">
      <c r="B10" s="56" t="n">
        <v>3</v>
      </c>
      <c r="C10" s="62" t="s">
        <v>79</v>
      </c>
      <c r="D10" s="58" t="s">
        <v>72</v>
      </c>
      <c r="E10" s="58" t="s">
        <v>79</v>
      </c>
      <c r="F10" s="59" t="s">
        <v>80</v>
      </c>
      <c r="G10" s="58" t="s">
        <v>81</v>
      </c>
      <c r="H10" s="63" t="s">
        <v>82</v>
      </c>
      <c r="I10" s="23"/>
      <c r="J10" s="23"/>
      <c r="K10" s="23"/>
      <c r="L10" s="23"/>
      <c r="M10" s="23"/>
      <c r="N10" s="23"/>
      <c r="O10" s="23"/>
      <c r="P10" s="23"/>
      <c r="Q10" s="23"/>
      <c r="R10" s="23"/>
      <c r="S10" s="23"/>
      <c r="T10" s="23"/>
      <c r="U10" s="23"/>
      <c r="V10" s="23"/>
      <c r="W10" s="23"/>
      <c r="X10" s="23"/>
      <c r="Y10" s="23"/>
    </row>
    <row r="11" customFormat="false" ht="18" hidden="false" customHeight="true" outlineLevel="0" collapsed="false">
      <c r="B11" s="61" t="n">
        <v>4</v>
      </c>
      <c r="C11" s="62" t="s">
        <v>83</v>
      </c>
      <c r="D11" s="58" t="s">
        <v>72</v>
      </c>
      <c r="E11" s="58" t="s">
        <v>84</v>
      </c>
      <c r="F11" s="59" t="s">
        <v>85</v>
      </c>
      <c r="G11" s="58" t="s">
        <v>86</v>
      </c>
      <c r="H11" s="63" t="s">
        <v>87</v>
      </c>
      <c r="I11" s="23"/>
      <c r="J11" s="23"/>
      <c r="K11" s="23"/>
      <c r="L11" s="23"/>
      <c r="M11" s="23"/>
      <c r="N11" s="23"/>
      <c r="O11" s="23"/>
      <c r="P11" s="23"/>
      <c r="Q11" s="23"/>
      <c r="R11" s="23"/>
      <c r="S11" s="23"/>
      <c r="T11" s="23"/>
      <c r="U11" s="23"/>
      <c r="V11" s="23"/>
      <c r="W11" s="23"/>
      <c r="X11" s="23"/>
      <c r="Y11" s="23"/>
    </row>
    <row r="12" customFormat="false" ht="18" hidden="false" customHeight="true" outlineLevel="0" collapsed="false">
      <c r="B12" s="61" t="n">
        <v>5</v>
      </c>
      <c r="C12" s="62" t="s">
        <v>88</v>
      </c>
      <c r="D12" s="58" t="s">
        <v>72</v>
      </c>
      <c r="E12" s="58" t="s">
        <v>84</v>
      </c>
      <c r="F12" s="59" t="s">
        <v>89</v>
      </c>
      <c r="G12" s="58" t="s">
        <v>90</v>
      </c>
      <c r="H12" s="63" t="s">
        <v>87</v>
      </c>
      <c r="I12" s="23"/>
      <c r="J12" s="23"/>
      <c r="K12" s="23"/>
      <c r="L12" s="23"/>
      <c r="M12" s="23"/>
      <c r="N12" s="23"/>
      <c r="O12" s="23"/>
      <c r="P12" s="23"/>
      <c r="Q12" s="23"/>
      <c r="R12" s="23"/>
      <c r="S12" s="23"/>
      <c r="T12" s="23"/>
      <c r="U12" s="23"/>
      <c r="V12" s="23"/>
      <c r="W12" s="23"/>
      <c r="X12" s="23"/>
      <c r="Y12" s="23"/>
    </row>
    <row r="13" customFormat="false" ht="18" hidden="false" customHeight="true" outlineLevel="0" collapsed="false">
      <c r="B13" s="61" t="n">
        <v>6</v>
      </c>
      <c r="C13" s="62" t="s">
        <v>91</v>
      </c>
      <c r="D13" s="58" t="s">
        <v>72</v>
      </c>
      <c r="E13" s="58" t="s">
        <v>92</v>
      </c>
      <c r="F13" s="59" t="s">
        <v>93</v>
      </c>
      <c r="G13" s="58" t="s">
        <v>94</v>
      </c>
      <c r="H13" s="63" t="s">
        <v>87</v>
      </c>
      <c r="I13" s="23"/>
      <c r="J13" s="23"/>
      <c r="K13" s="23"/>
      <c r="L13" s="23"/>
      <c r="M13" s="23"/>
      <c r="N13" s="23"/>
      <c r="O13" s="23"/>
      <c r="P13" s="23"/>
      <c r="Q13" s="23"/>
      <c r="R13" s="23"/>
      <c r="S13" s="23"/>
      <c r="T13" s="23"/>
      <c r="V13" s="23"/>
      <c r="W13" s="23"/>
      <c r="X13" s="23"/>
      <c r="Y13" s="23"/>
    </row>
    <row r="14" customFormat="false" ht="18" hidden="false" customHeight="true" outlineLevel="0" collapsed="false">
      <c r="B14" s="61" t="n">
        <v>7</v>
      </c>
      <c r="C14" s="62"/>
      <c r="D14" s="58"/>
      <c r="E14" s="58"/>
      <c r="F14" s="59"/>
      <c r="G14" s="58"/>
      <c r="H14" s="63"/>
      <c r="I14" s="23"/>
      <c r="J14" s="23"/>
      <c r="K14" s="23"/>
      <c r="L14" s="23"/>
      <c r="M14" s="23"/>
      <c r="N14" s="23"/>
      <c r="O14" s="23"/>
      <c r="P14" s="23"/>
      <c r="Q14" s="23"/>
      <c r="R14" s="23"/>
      <c r="S14" s="23"/>
      <c r="T14" s="23"/>
      <c r="U14" s="23"/>
      <c r="V14" s="23"/>
      <c r="W14" s="23"/>
      <c r="X14" s="23"/>
      <c r="Y14" s="23"/>
    </row>
    <row r="15" customFormat="false" ht="18" hidden="false" customHeight="true" outlineLevel="0" collapsed="false">
      <c r="B15" s="61" t="n">
        <v>8</v>
      </c>
      <c r="C15" s="62"/>
      <c r="D15" s="58"/>
      <c r="E15" s="58"/>
      <c r="F15" s="59"/>
      <c r="G15" s="58"/>
      <c r="H15" s="63"/>
      <c r="I15" s="23"/>
      <c r="J15" s="23"/>
      <c r="K15" s="23"/>
      <c r="L15" s="23"/>
      <c r="M15" s="23"/>
      <c r="N15" s="23"/>
      <c r="O15" s="23"/>
      <c r="P15" s="23"/>
      <c r="Q15" s="23"/>
      <c r="R15" s="23"/>
      <c r="S15" s="23"/>
      <c r="T15" s="23"/>
      <c r="U15" s="23"/>
      <c r="V15" s="23"/>
      <c r="W15" s="23"/>
      <c r="X15" s="23"/>
      <c r="Y15" s="23"/>
    </row>
    <row r="16" customFormat="false" ht="18" hidden="false" customHeight="true" outlineLevel="0" collapsed="false">
      <c r="B16" s="61" t="n">
        <v>9</v>
      </c>
      <c r="C16" s="62"/>
      <c r="D16" s="58"/>
      <c r="E16" s="58"/>
      <c r="F16" s="59"/>
      <c r="G16" s="58"/>
      <c r="H16" s="63"/>
      <c r="I16" s="23"/>
      <c r="J16" s="23"/>
      <c r="K16" s="23"/>
      <c r="L16" s="23"/>
      <c r="M16" s="23"/>
      <c r="N16" s="23"/>
      <c r="O16" s="23"/>
      <c r="P16" s="23"/>
      <c r="Q16" s="23"/>
      <c r="R16" s="23"/>
      <c r="S16" s="23"/>
      <c r="T16" s="23"/>
      <c r="U16" s="23"/>
      <c r="V16" s="23"/>
      <c r="W16" s="23"/>
      <c r="X16" s="23"/>
      <c r="Y16" s="23"/>
    </row>
    <row r="17" customFormat="false" ht="18" hidden="false" customHeight="true" outlineLevel="0" collapsed="false">
      <c r="B17" s="61" t="n">
        <v>10</v>
      </c>
      <c r="C17" s="62"/>
      <c r="D17" s="58"/>
      <c r="E17" s="58"/>
      <c r="F17" s="59"/>
      <c r="G17" s="58"/>
      <c r="H17" s="63"/>
      <c r="I17" s="23"/>
      <c r="J17" s="23"/>
      <c r="K17" s="23"/>
      <c r="L17" s="23"/>
      <c r="M17" s="23"/>
      <c r="N17" s="23"/>
      <c r="O17" s="23"/>
      <c r="P17" s="23"/>
      <c r="Q17" s="23"/>
      <c r="R17" s="23"/>
      <c r="S17" s="23"/>
      <c r="T17" s="23"/>
      <c r="U17" s="23"/>
      <c r="V17" s="23"/>
      <c r="W17" s="23"/>
      <c r="X17" s="23"/>
      <c r="Y17" s="23"/>
    </row>
    <row r="18" customFormat="false" ht="12" hidden="false" customHeight="true" outlineLevel="0" collapsed="false">
      <c r="B18" s="64"/>
      <c r="C18" s="64"/>
      <c r="D18" s="64"/>
      <c r="E18" s="64"/>
      <c r="F18" s="64"/>
      <c r="G18" s="23"/>
      <c r="H18" s="23"/>
      <c r="I18" s="23"/>
      <c r="J18" s="23"/>
      <c r="K18" s="23"/>
      <c r="L18" s="23"/>
      <c r="M18" s="23"/>
      <c r="N18" s="23"/>
      <c r="O18" s="23"/>
      <c r="P18" s="23"/>
      <c r="Q18" s="23"/>
      <c r="R18" s="23"/>
      <c r="S18" s="23"/>
      <c r="T18" s="23"/>
      <c r="U18" s="23"/>
      <c r="V18" s="23"/>
      <c r="W18" s="23"/>
      <c r="X18" s="23"/>
    </row>
    <row r="19" customFormat="false" ht="12" hidden="false" customHeight="true" outlineLevel="0" collapsed="false">
      <c r="B19" s="64"/>
      <c r="C19" s="64"/>
      <c r="D19" s="64"/>
      <c r="E19" s="64"/>
      <c r="F19" s="64"/>
      <c r="G19" s="23"/>
      <c r="H19" s="23"/>
      <c r="I19" s="23"/>
      <c r="J19" s="23"/>
      <c r="K19" s="23"/>
      <c r="L19" s="23"/>
      <c r="M19" s="23"/>
      <c r="N19" s="23"/>
      <c r="O19" s="23"/>
      <c r="P19" s="23"/>
      <c r="Q19" s="23"/>
      <c r="R19" s="23"/>
      <c r="S19" s="23"/>
      <c r="T19" s="23"/>
      <c r="U19" s="23"/>
      <c r="V19" s="23"/>
      <c r="W19" s="23"/>
      <c r="X19" s="23"/>
    </row>
    <row r="20" customFormat="false" ht="18" hidden="false" customHeight="true" outlineLevel="0" collapsed="false">
      <c r="B20" s="65" t="s">
        <v>95</v>
      </c>
      <c r="C20" s="66"/>
      <c r="D20" s="67" t="n">
        <f aca="false">COUNTA(F8:F17)</f>
        <v>6</v>
      </c>
      <c r="F20" s="23"/>
      <c r="G20" s="23"/>
      <c r="H20" s="23"/>
      <c r="I20" s="23"/>
      <c r="J20" s="23"/>
      <c r="K20" s="23"/>
      <c r="L20" s="23"/>
      <c r="M20" s="23"/>
      <c r="N20" s="23"/>
      <c r="O20" s="23"/>
      <c r="P20" s="23"/>
      <c r="Q20" s="23"/>
      <c r="R20" s="23"/>
      <c r="S20" s="23"/>
      <c r="T20" s="23"/>
      <c r="U20" s="23"/>
      <c r="V20" s="23"/>
      <c r="W20" s="23"/>
      <c r="X20" s="23"/>
    </row>
    <row r="21" customFormat="false" ht="12" hidden="false" customHeight="true" outlineLevel="0" collapsed="false">
      <c r="B21" s="23"/>
      <c r="C21" s="23"/>
      <c r="D21" s="23"/>
      <c r="E21" s="23"/>
      <c r="F21" s="23"/>
      <c r="G21" s="23"/>
      <c r="I21" s="23"/>
      <c r="J21" s="23"/>
      <c r="K21" s="23"/>
      <c r="L21" s="23"/>
      <c r="M21" s="23"/>
      <c r="N21" s="23"/>
      <c r="O21" s="23"/>
      <c r="P21" s="23"/>
      <c r="Q21" s="23"/>
      <c r="R21" s="23"/>
      <c r="S21" s="23"/>
      <c r="T21" s="23"/>
      <c r="U21" s="23"/>
      <c r="V21" s="23"/>
      <c r="W21" s="23"/>
      <c r="X21" s="23"/>
    </row>
    <row r="22" customFormat="false" ht="12" hidden="false" customHeight="true" outlineLevel="0" collapsed="false">
      <c r="B22" s="23"/>
      <c r="C22" s="23"/>
      <c r="D22" s="23"/>
      <c r="E22" s="23"/>
      <c r="F22" s="23"/>
      <c r="G22" s="23"/>
      <c r="H22" s="23"/>
      <c r="I22" s="23"/>
      <c r="J22" s="23"/>
      <c r="K22" s="23"/>
      <c r="L22" s="23"/>
      <c r="M22" s="23"/>
      <c r="N22" s="23"/>
      <c r="O22" s="23"/>
      <c r="P22" s="23"/>
      <c r="Q22" s="23"/>
      <c r="R22" s="23"/>
      <c r="S22" s="23"/>
      <c r="T22" s="23"/>
      <c r="U22" s="23"/>
      <c r="V22" s="23"/>
      <c r="W22" s="23"/>
      <c r="X22" s="23"/>
    </row>
    <row r="23" customFormat="false" ht="19.5" hidden="false" customHeight="true" outlineLevel="0" collapsed="false">
      <c r="B23" s="65" t="s">
        <v>96</v>
      </c>
      <c r="C23" s="68"/>
      <c r="D23" s="69" t="str">
        <f aca="false">IF(AND( COUNTIF(E8:E17,"Página inicio"),   COUNTIF(E8:E17,"Declaración accesibilidad"),  COUNTA(C8:C17)=COUNTA(D8:D17),  COUNTA(C8:C17)=COUNTA(E8:E17),   COUNTA(C8:C17)=COUNTA(F8:F17), COUNTA(C8:C17)=COUNTA(G8:G17)),"SI","NO")</f>
        <v>SI</v>
      </c>
      <c r="E23" s="70"/>
      <c r="F23" s="23"/>
      <c r="G23" s="23"/>
      <c r="H23" s="23"/>
      <c r="I23" s="23"/>
      <c r="J23" s="23"/>
      <c r="K23" s="23"/>
      <c r="L23" s="23"/>
      <c r="M23" s="23"/>
      <c r="N23" s="23"/>
      <c r="O23" s="23"/>
      <c r="P23" s="23"/>
      <c r="Q23" s="23"/>
      <c r="R23" s="23"/>
      <c r="S23" s="23"/>
      <c r="T23" s="23"/>
      <c r="U23" s="23"/>
      <c r="V23" s="23"/>
      <c r="W23" s="23"/>
      <c r="X23" s="23"/>
    </row>
    <row r="24" customFormat="false" ht="12" hidden="false" customHeight="true" outlineLevel="0" collapsed="false">
      <c r="B24" s="23"/>
      <c r="C24" s="23"/>
      <c r="D24" s="23"/>
      <c r="E24" s="23"/>
      <c r="F24" s="23"/>
      <c r="G24" s="23"/>
      <c r="H24" s="23"/>
      <c r="I24" s="23"/>
      <c r="J24" s="23"/>
      <c r="K24" s="23"/>
      <c r="L24" s="23"/>
      <c r="M24" s="23"/>
      <c r="N24" s="23"/>
      <c r="O24" s="23"/>
      <c r="P24" s="23"/>
      <c r="Q24" s="23"/>
      <c r="R24" s="23"/>
      <c r="S24" s="23"/>
      <c r="T24" s="23"/>
      <c r="U24" s="23"/>
      <c r="V24" s="23"/>
      <c r="W24" s="23"/>
      <c r="X24" s="23"/>
    </row>
    <row r="25" customFormat="false" ht="12" hidden="false" customHeight="true" outlineLevel="0" collapsed="false">
      <c r="B25" s="23"/>
      <c r="C25" s="23"/>
      <c r="D25" s="23"/>
      <c r="E25" s="23"/>
      <c r="F25" s="23"/>
      <c r="G25" s="23"/>
      <c r="H25" s="23"/>
      <c r="I25" s="23"/>
      <c r="J25" s="23"/>
      <c r="K25" s="23"/>
      <c r="L25" s="23"/>
      <c r="M25" s="23"/>
      <c r="N25" s="23"/>
      <c r="O25" s="23"/>
      <c r="P25" s="23"/>
      <c r="Q25" s="23"/>
      <c r="R25" s="23"/>
      <c r="S25" s="23"/>
      <c r="T25" s="23"/>
      <c r="U25" s="23"/>
      <c r="V25" s="23"/>
      <c r="W25" s="23"/>
      <c r="X25" s="23"/>
    </row>
    <row r="26" customFormat="false" ht="12" hidden="false" customHeight="true" outlineLevel="0" collapsed="false">
      <c r="B26" s="23"/>
      <c r="C26" s="23"/>
      <c r="D26" s="70"/>
      <c r="E26" s="23"/>
      <c r="F26" s="23"/>
      <c r="G26" s="23"/>
      <c r="H26" s="23"/>
      <c r="I26" s="23"/>
      <c r="J26" s="23"/>
      <c r="K26" s="23"/>
      <c r="L26" s="23"/>
      <c r="M26" s="23"/>
      <c r="N26" s="23"/>
      <c r="O26" s="23"/>
      <c r="P26" s="23"/>
      <c r="Q26" s="23"/>
      <c r="R26" s="23"/>
      <c r="S26" s="23"/>
      <c r="T26" s="23"/>
      <c r="U26" s="23"/>
      <c r="V26" s="23"/>
      <c r="W26" s="23"/>
      <c r="X26" s="23"/>
    </row>
    <row r="27" customFormat="false" ht="12" hidden="false" customHeight="true" outlineLevel="0" collapsed="false">
      <c r="A27" s="23"/>
      <c r="B27" s="23"/>
      <c r="C27" s="23"/>
      <c r="D27" s="23"/>
      <c r="E27" s="23"/>
      <c r="F27" s="23"/>
      <c r="G27" s="23"/>
      <c r="H27" s="23"/>
      <c r="I27" s="23"/>
      <c r="J27" s="23"/>
      <c r="K27" s="23"/>
      <c r="L27" s="23"/>
      <c r="M27" s="23"/>
      <c r="N27" s="23"/>
      <c r="O27" s="23"/>
      <c r="P27" s="23"/>
      <c r="Q27" s="23"/>
      <c r="R27" s="23"/>
      <c r="S27" s="23"/>
      <c r="T27" s="23"/>
      <c r="U27" s="23"/>
      <c r="V27" s="23"/>
      <c r="W27" s="23"/>
      <c r="X27" s="23"/>
    </row>
    <row r="28" customFormat="false" ht="12" hidden="false" customHeight="true" outlineLevel="0" collapsed="false">
      <c r="A28" s="23"/>
      <c r="B28" s="23"/>
      <c r="C28" s="23"/>
      <c r="D28" s="23"/>
      <c r="E28" s="23"/>
      <c r="F28" s="23"/>
      <c r="G28" s="23"/>
      <c r="H28" s="23"/>
      <c r="I28" s="23"/>
      <c r="J28" s="23"/>
      <c r="K28" s="23"/>
      <c r="L28" s="23"/>
      <c r="M28" s="23"/>
      <c r="N28" s="23"/>
      <c r="O28" s="23"/>
      <c r="P28" s="23"/>
      <c r="Q28" s="23"/>
      <c r="R28" s="23"/>
      <c r="S28" s="23"/>
      <c r="T28" s="23"/>
      <c r="U28" s="23"/>
      <c r="V28" s="23"/>
      <c r="W28" s="23"/>
      <c r="X28" s="23"/>
    </row>
    <row r="29" customFormat="false" ht="12" hidden="false" customHeight="true" outlineLevel="0" collapsed="false">
      <c r="A29" s="23"/>
      <c r="B29" s="23"/>
      <c r="C29" s="23"/>
      <c r="D29" s="23"/>
      <c r="E29" s="23"/>
      <c r="F29" s="23"/>
      <c r="G29" s="23"/>
      <c r="H29" s="23"/>
      <c r="I29" s="23"/>
      <c r="J29" s="23"/>
      <c r="K29" s="23"/>
      <c r="L29" s="23"/>
      <c r="M29" s="23"/>
      <c r="N29" s="23"/>
      <c r="O29" s="23"/>
      <c r="P29" s="23"/>
      <c r="Q29" s="23"/>
      <c r="R29" s="23"/>
      <c r="S29" s="23"/>
      <c r="T29" s="23"/>
      <c r="U29" s="23"/>
      <c r="V29" s="23"/>
      <c r="W29" s="23"/>
      <c r="X29" s="23"/>
    </row>
    <row r="30" customFormat="false" ht="12" hidden="false" customHeight="true" outlineLevel="0" collapsed="false">
      <c r="A30" s="23"/>
      <c r="B30" s="23"/>
      <c r="C30" s="23"/>
      <c r="D30" s="23"/>
      <c r="E30" s="23"/>
      <c r="F30" s="23"/>
      <c r="G30" s="23"/>
      <c r="H30" s="23"/>
      <c r="I30" s="23"/>
      <c r="J30" s="23"/>
      <c r="K30" s="23"/>
      <c r="L30" s="23"/>
      <c r="M30" s="23"/>
      <c r="N30" s="23"/>
      <c r="O30" s="23"/>
      <c r="P30" s="23"/>
      <c r="Q30" s="23"/>
      <c r="R30" s="23"/>
      <c r="S30" s="23"/>
      <c r="T30" s="23"/>
      <c r="U30" s="23"/>
      <c r="V30" s="23"/>
      <c r="W30" s="23"/>
      <c r="X30" s="23"/>
    </row>
    <row r="31" customFormat="false" ht="12" hidden="false" customHeight="true" outlineLevel="0" collapsed="false">
      <c r="A31" s="23"/>
      <c r="B31" s="23"/>
      <c r="C31" s="23"/>
      <c r="D31" s="23"/>
      <c r="E31" s="23"/>
      <c r="F31" s="23"/>
      <c r="G31" s="23"/>
      <c r="H31" s="23"/>
      <c r="I31" s="23"/>
      <c r="J31" s="23"/>
      <c r="K31" s="23"/>
      <c r="L31" s="23"/>
      <c r="M31" s="23"/>
      <c r="N31" s="23"/>
      <c r="O31" s="23"/>
      <c r="P31" s="23"/>
      <c r="Q31" s="23"/>
      <c r="R31" s="23"/>
      <c r="S31" s="23"/>
      <c r="T31" s="23"/>
      <c r="U31" s="23"/>
      <c r="V31" s="23"/>
      <c r="W31" s="23"/>
      <c r="X31" s="23"/>
    </row>
    <row r="32" customFormat="false" ht="12" hidden="false" customHeight="true" outlineLevel="0" collapsed="false">
      <c r="A32" s="23"/>
      <c r="B32" s="23"/>
      <c r="C32" s="23"/>
      <c r="D32" s="23"/>
      <c r="E32" s="23"/>
      <c r="F32" s="23"/>
      <c r="G32" s="23"/>
      <c r="H32" s="23"/>
      <c r="I32" s="23"/>
      <c r="J32" s="23"/>
      <c r="K32" s="23"/>
      <c r="L32" s="23"/>
      <c r="M32" s="23"/>
      <c r="N32" s="23"/>
      <c r="O32" s="23"/>
      <c r="P32" s="23"/>
      <c r="Q32" s="23"/>
      <c r="R32" s="23"/>
      <c r="S32" s="23"/>
      <c r="T32" s="23"/>
      <c r="U32" s="23"/>
      <c r="V32" s="23"/>
      <c r="W32" s="23"/>
      <c r="X32" s="23"/>
    </row>
    <row r="33" customFormat="false" ht="12" hidden="false" customHeight="true" outlineLevel="0" collapsed="false">
      <c r="A33" s="23"/>
      <c r="B33" s="23"/>
      <c r="C33" s="23"/>
      <c r="D33" s="23"/>
      <c r="E33" s="23"/>
      <c r="F33" s="23"/>
      <c r="G33" s="23"/>
      <c r="H33" s="23"/>
      <c r="I33" s="23"/>
      <c r="J33" s="23"/>
      <c r="K33" s="23"/>
      <c r="L33" s="23"/>
      <c r="M33" s="23"/>
      <c r="N33" s="23"/>
      <c r="O33" s="23"/>
      <c r="P33" s="23"/>
      <c r="Q33" s="23"/>
      <c r="R33" s="23"/>
      <c r="S33" s="23"/>
      <c r="T33" s="23"/>
      <c r="U33" s="23"/>
      <c r="V33" s="23"/>
      <c r="W33" s="23"/>
      <c r="X33" s="23"/>
    </row>
    <row r="34" customFormat="false" ht="12" hidden="false" customHeight="true" outlineLevel="0" collapsed="false">
      <c r="A34" s="23"/>
      <c r="B34" s="23"/>
      <c r="C34" s="23"/>
      <c r="D34" s="23"/>
      <c r="E34" s="23"/>
      <c r="F34" s="23"/>
      <c r="G34" s="23"/>
      <c r="H34" s="23"/>
      <c r="I34" s="23"/>
      <c r="J34" s="23"/>
      <c r="K34" s="23"/>
      <c r="L34" s="23"/>
      <c r="M34" s="23"/>
      <c r="N34" s="23"/>
      <c r="O34" s="23"/>
      <c r="P34" s="23"/>
      <c r="Q34" s="23"/>
      <c r="R34" s="23"/>
      <c r="S34" s="23"/>
      <c r="T34" s="23"/>
      <c r="U34" s="23"/>
      <c r="V34" s="23"/>
      <c r="W34" s="23"/>
      <c r="X34" s="23"/>
    </row>
    <row r="35" customFormat="false" ht="12" hidden="false" customHeight="true" outlineLevel="0" collapsed="false">
      <c r="A35" s="23"/>
      <c r="B35" s="23"/>
      <c r="C35" s="23"/>
      <c r="D35" s="23"/>
      <c r="E35" s="23"/>
      <c r="F35" s="23"/>
      <c r="G35" s="23"/>
      <c r="H35" s="23"/>
      <c r="I35" s="23"/>
      <c r="J35" s="23"/>
      <c r="K35" s="23"/>
      <c r="L35" s="23"/>
      <c r="M35" s="23"/>
      <c r="N35" s="23"/>
      <c r="O35" s="23"/>
      <c r="P35" s="23"/>
      <c r="Q35" s="23"/>
      <c r="R35" s="23"/>
      <c r="S35" s="23"/>
      <c r="T35" s="23"/>
      <c r="U35" s="23"/>
      <c r="V35" s="23"/>
      <c r="W35" s="23"/>
      <c r="X35" s="23"/>
    </row>
    <row r="36" customFormat="false" ht="12" hidden="false" customHeight="true" outlineLevel="0" collapsed="false">
      <c r="A36" s="23"/>
      <c r="B36" s="23"/>
      <c r="C36" s="23"/>
      <c r="D36" s="23"/>
      <c r="E36" s="23"/>
      <c r="F36" s="23"/>
      <c r="G36" s="23"/>
      <c r="H36" s="23"/>
      <c r="I36" s="23"/>
      <c r="J36" s="23"/>
      <c r="K36" s="23"/>
      <c r="L36" s="23"/>
      <c r="M36" s="23"/>
      <c r="N36" s="23"/>
      <c r="O36" s="23"/>
      <c r="P36" s="23"/>
      <c r="Q36" s="23"/>
      <c r="R36" s="23"/>
      <c r="S36" s="23"/>
      <c r="T36" s="23"/>
      <c r="U36" s="23"/>
      <c r="V36" s="23"/>
      <c r="W36" s="23"/>
      <c r="X36" s="23"/>
    </row>
    <row r="37" customFormat="false" ht="12" hidden="false" customHeight="true" outlineLevel="0" collapsed="false">
      <c r="A37" s="23"/>
      <c r="B37" s="23"/>
      <c r="C37" s="23"/>
      <c r="D37" s="23"/>
      <c r="E37" s="23"/>
      <c r="F37" s="23"/>
      <c r="G37" s="23"/>
      <c r="H37" s="23"/>
      <c r="I37" s="23"/>
      <c r="J37" s="23"/>
      <c r="K37" s="23"/>
      <c r="L37" s="23"/>
      <c r="M37" s="23"/>
      <c r="N37" s="23"/>
      <c r="O37" s="23"/>
      <c r="P37" s="23"/>
      <c r="Q37" s="23"/>
      <c r="R37" s="23"/>
      <c r="S37" s="23"/>
      <c r="T37" s="23"/>
      <c r="U37" s="23"/>
      <c r="V37" s="23"/>
      <c r="W37" s="23"/>
      <c r="X37" s="23"/>
    </row>
    <row r="38" customFormat="false" ht="12" hidden="false" customHeight="true" outlineLevel="0" collapsed="false">
      <c r="A38" s="23"/>
      <c r="B38" s="23"/>
      <c r="C38" s="23"/>
      <c r="D38" s="23"/>
      <c r="E38" s="23"/>
      <c r="F38" s="23"/>
      <c r="G38" s="23"/>
      <c r="H38" s="23"/>
      <c r="I38" s="23"/>
      <c r="J38" s="23"/>
      <c r="K38" s="23"/>
      <c r="L38" s="23"/>
      <c r="M38" s="23"/>
      <c r="N38" s="23"/>
      <c r="O38" s="23"/>
      <c r="P38" s="23"/>
      <c r="Q38" s="23"/>
      <c r="R38" s="23"/>
      <c r="S38" s="23"/>
      <c r="T38" s="23"/>
      <c r="U38" s="23"/>
      <c r="V38" s="23"/>
      <c r="W38" s="23"/>
      <c r="X38" s="23"/>
    </row>
    <row r="39" customFormat="false" ht="12" hidden="false" customHeight="true" outlineLevel="0" collapsed="false">
      <c r="A39" s="23"/>
      <c r="B39" s="23"/>
      <c r="C39" s="23"/>
      <c r="D39" s="23"/>
      <c r="E39" s="23"/>
      <c r="F39" s="23"/>
      <c r="G39" s="23"/>
      <c r="H39" s="23"/>
      <c r="I39" s="23"/>
      <c r="J39" s="23"/>
      <c r="K39" s="23"/>
      <c r="L39" s="23"/>
      <c r="M39" s="23"/>
      <c r="N39" s="23"/>
      <c r="O39" s="23"/>
      <c r="P39" s="23"/>
      <c r="Q39" s="23"/>
      <c r="R39" s="23"/>
      <c r="S39" s="23"/>
      <c r="T39" s="23"/>
      <c r="U39" s="23"/>
      <c r="V39" s="23"/>
      <c r="W39" s="23"/>
      <c r="X39" s="23"/>
    </row>
    <row r="40" customFormat="false" ht="12" hidden="false" customHeight="true" outlineLevel="0" collapsed="false">
      <c r="A40" s="23"/>
      <c r="B40" s="23"/>
      <c r="C40" s="23"/>
      <c r="D40" s="23"/>
      <c r="E40" s="23"/>
      <c r="F40" s="23"/>
      <c r="G40" s="23"/>
      <c r="H40" s="23"/>
      <c r="I40" s="23"/>
      <c r="J40" s="23"/>
      <c r="K40" s="23"/>
      <c r="L40" s="23"/>
      <c r="M40" s="23"/>
      <c r="N40" s="23"/>
      <c r="O40" s="23"/>
      <c r="P40" s="23"/>
      <c r="Q40" s="23"/>
      <c r="R40" s="23"/>
      <c r="S40" s="23"/>
      <c r="T40" s="23"/>
      <c r="U40" s="23"/>
      <c r="V40" s="23"/>
      <c r="W40" s="23"/>
      <c r="X40" s="23"/>
    </row>
    <row r="41" customFormat="false" ht="12" hidden="false" customHeight="true" outlineLevel="0" collapsed="false">
      <c r="A41" s="23"/>
      <c r="B41" s="23"/>
      <c r="C41" s="23"/>
      <c r="D41" s="23"/>
      <c r="E41" s="23"/>
      <c r="F41" s="23"/>
      <c r="G41" s="23"/>
      <c r="H41" s="23"/>
      <c r="I41" s="23"/>
      <c r="J41" s="23"/>
      <c r="K41" s="23"/>
      <c r="L41" s="23"/>
      <c r="M41" s="23"/>
      <c r="N41" s="23"/>
      <c r="O41" s="23"/>
      <c r="P41" s="23"/>
      <c r="Q41" s="23"/>
      <c r="R41" s="23"/>
      <c r="S41" s="23"/>
      <c r="T41" s="23"/>
      <c r="U41" s="23"/>
      <c r="V41" s="23"/>
      <c r="W41" s="23"/>
      <c r="X41" s="23"/>
    </row>
    <row r="42" customFormat="false" ht="12" hidden="false" customHeight="true" outlineLevel="0" collapsed="false">
      <c r="A42" s="23"/>
      <c r="B42" s="23"/>
      <c r="C42" s="23"/>
      <c r="D42" s="23"/>
      <c r="E42" s="23"/>
      <c r="F42" s="23"/>
      <c r="G42" s="23"/>
      <c r="H42" s="23"/>
      <c r="I42" s="23"/>
      <c r="J42" s="23"/>
      <c r="K42" s="23"/>
      <c r="L42" s="23"/>
      <c r="M42" s="23"/>
      <c r="N42" s="23"/>
      <c r="O42" s="23"/>
      <c r="P42" s="23"/>
      <c r="Q42" s="23"/>
      <c r="R42" s="23"/>
      <c r="S42" s="23"/>
      <c r="T42" s="23"/>
      <c r="U42" s="23"/>
      <c r="V42" s="23"/>
      <c r="W42" s="23"/>
      <c r="X42" s="23"/>
    </row>
    <row r="43" customFormat="false" ht="12" hidden="false" customHeight="true" outlineLevel="0" collapsed="false">
      <c r="A43" s="23"/>
      <c r="B43" s="23"/>
      <c r="C43" s="23"/>
      <c r="D43" s="23"/>
      <c r="E43" s="23"/>
      <c r="F43" s="23"/>
      <c r="G43" s="23"/>
      <c r="H43" s="23"/>
      <c r="I43" s="23"/>
      <c r="J43" s="23"/>
      <c r="K43" s="23"/>
      <c r="L43" s="23"/>
      <c r="M43" s="23"/>
      <c r="N43" s="23"/>
      <c r="O43" s="23"/>
      <c r="P43" s="23"/>
      <c r="Q43" s="23"/>
      <c r="R43" s="23"/>
      <c r="S43" s="23"/>
      <c r="T43" s="23"/>
      <c r="U43" s="23"/>
      <c r="V43" s="23"/>
      <c r="W43" s="23"/>
      <c r="X43" s="23"/>
    </row>
    <row r="44" customFormat="false" ht="12" hidden="false" customHeight="true" outlineLevel="0" collapsed="false">
      <c r="A44" s="23"/>
      <c r="B44" s="23"/>
      <c r="C44" s="23"/>
      <c r="D44" s="23"/>
      <c r="E44" s="23"/>
      <c r="F44" s="23"/>
      <c r="G44" s="23"/>
      <c r="H44" s="23"/>
      <c r="I44" s="23"/>
      <c r="J44" s="23"/>
      <c r="K44" s="23"/>
      <c r="L44" s="23"/>
      <c r="M44" s="23"/>
      <c r="N44" s="23"/>
      <c r="O44" s="23"/>
      <c r="P44" s="23"/>
      <c r="Q44" s="23"/>
      <c r="R44" s="23"/>
      <c r="S44" s="23"/>
      <c r="T44" s="23"/>
      <c r="U44" s="23"/>
      <c r="V44" s="23"/>
      <c r="W44" s="23"/>
      <c r="X44" s="23"/>
    </row>
    <row r="45" customFormat="false" ht="12" hidden="false" customHeight="true" outlineLevel="0" collapsed="false">
      <c r="A45" s="23"/>
      <c r="B45" s="23"/>
      <c r="C45" s="23"/>
      <c r="D45" s="23"/>
      <c r="E45" s="23"/>
      <c r="F45" s="23"/>
      <c r="G45" s="23"/>
      <c r="H45" s="23"/>
      <c r="I45" s="23"/>
      <c r="J45" s="23"/>
      <c r="K45" s="23"/>
      <c r="L45" s="23"/>
      <c r="M45" s="23"/>
      <c r="N45" s="23"/>
      <c r="O45" s="23"/>
      <c r="P45" s="23"/>
      <c r="Q45" s="23"/>
      <c r="R45" s="23"/>
      <c r="S45" s="23"/>
      <c r="T45" s="23"/>
      <c r="U45" s="23"/>
      <c r="V45" s="23"/>
      <c r="W45" s="23"/>
      <c r="X45" s="23"/>
    </row>
    <row r="46" customFormat="false" ht="12" hidden="false" customHeight="true" outlineLevel="0" collapsed="false">
      <c r="A46" s="23"/>
      <c r="B46" s="23"/>
      <c r="C46" s="23"/>
      <c r="D46" s="23"/>
      <c r="E46" s="23"/>
      <c r="F46" s="23"/>
      <c r="G46" s="23"/>
      <c r="H46" s="23"/>
      <c r="I46" s="23"/>
      <c r="J46" s="23"/>
      <c r="K46" s="23"/>
      <c r="L46" s="23"/>
      <c r="M46" s="23"/>
      <c r="N46" s="23"/>
      <c r="O46" s="23"/>
      <c r="P46" s="23"/>
      <c r="Q46" s="23"/>
      <c r="R46" s="23"/>
      <c r="S46" s="23"/>
      <c r="T46" s="23"/>
      <c r="U46" s="23"/>
      <c r="V46" s="23"/>
      <c r="W46" s="23"/>
      <c r="X46" s="23"/>
    </row>
    <row r="47" customFormat="false" ht="12" hidden="false" customHeight="true" outlineLevel="0" collapsed="false">
      <c r="A47" s="23"/>
      <c r="B47" s="23"/>
      <c r="C47" s="23"/>
      <c r="D47" s="23"/>
      <c r="E47" s="23"/>
      <c r="F47" s="23"/>
      <c r="G47" s="23"/>
      <c r="H47" s="23"/>
      <c r="I47" s="23"/>
      <c r="J47" s="23"/>
      <c r="K47" s="23"/>
      <c r="L47" s="23"/>
      <c r="M47" s="23"/>
      <c r="N47" s="23"/>
      <c r="O47" s="23"/>
      <c r="P47" s="23"/>
      <c r="Q47" s="23"/>
      <c r="R47" s="23"/>
      <c r="S47" s="23"/>
      <c r="T47" s="23"/>
      <c r="U47" s="23"/>
      <c r="V47" s="23"/>
      <c r="W47" s="23"/>
      <c r="X47" s="23"/>
    </row>
    <row r="48" customFormat="false" ht="12" hidden="false" customHeight="true" outlineLevel="0" collapsed="false">
      <c r="A48" s="23"/>
      <c r="B48" s="23"/>
      <c r="C48" s="23"/>
      <c r="D48" s="23"/>
      <c r="E48" s="23"/>
      <c r="F48" s="23"/>
      <c r="G48" s="23"/>
      <c r="H48" s="23"/>
      <c r="I48" s="23"/>
      <c r="J48" s="23"/>
      <c r="K48" s="23"/>
      <c r="L48" s="23"/>
      <c r="M48" s="23"/>
      <c r="N48" s="23"/>
      <c r="O48" s="23"/>
      <c r="P48" s="23"/>
      <c r="Q48" s="23"/>
      <c r="R48" s="23"/>
      <c r="S48" s="23"/>
      <c r="T48" s="23"/>
      <c r="U48" s="23"/>
      <c r="V48" s="23"/>
      <c r="W48" s="23"/>
      <c r="X48" s="23"/>
    </row>
    <row r="49" customFormat="false" ht="12" hidden="false" customHeight="true" outlineLevel="0" collapsed="false">
      <c r="A49" s="23"/>
      <c r="B49" s="23"/>
      <c r="C49" s="23"/>
      <c r="D49" s="23"/>
      <c r="E49" s="23"/>
      <c r="F49" s="23"/>
      <c r="G49" s="23"/>
      <c r="H49" s="23"/>
      <c r="I49" s="23"/>
      <c r="J49" s="23"/>
      <c r="K49" s="23"/>
      <c r="L49" s="23"/>
      <c r="M49" s="23"/>
      <c r="N49" s="23"/>
      <c r="O49" s="23"/>
      <c r="P49" s="23"/>
      <c r="Q49" s="23"/>
      <c r="R49" s="23"/>
      <c r="S49" s="23"/>
      <c r="T49" s="23"/>
      <c r="U49" s="23"/>
      <c r="V49" s="23"/>
      <c r="W49" s="23"/>
      <c r="X49" s="23"/>
    </row>
    <row r="50" customFormat="false" ht="12" hidden="false" customHeight="true" outlineLevel="0" collapsed="false">
      <c r="A50" s="23"/>
      <c r="B50" s="23"/>
      <c r="C50" s="23"/>
      <c r="D50" s="23"/>
      <c r="E50" s="23"/>
      <c r="F50" s="23"/>
      <c r="G50" s="23"/>
      <c r="H50" s="23"/>
      <c r="I50" s="23"/>
      <c r="J50" s="23"/>
      <c r="K50" s="23"/>
      <c r="L50" s="23"/>
      <c r="M50" s="23"/>
      <c r="N50" s="23"/>
      <c r="O50" s="23"/>
      <c r="P50" s="23"/>
      <c r="Q50" s="23"/>
      <c r="R50" s="23"/>
      <c r="S50" s="23"/>
      <c r="T50" s="23"/>
      <c r="U50" s="23"/>
      <c r="V50" s="23"/>
      <c r="W50" s="23"/>
      <c r="X50" s="23"/>
    </row>
    <row r="51" customFormat="false" ht="12" hidden="false" customHeight="true" outlineLevel="0" collapsed="false">
      <c r="A51" s="23"/>
      <c r="B51" s="23"/>
      <c r="C51" s="23"/>
      <c r="D51" s="23"/>
      <c r="E51" s="23"/>
      <c r="F51" s="23"/>
      <c r="G51" s="23"/>
      <c r="H51" s="23"/>
      <c r="I51" s="23"/>
      <c r="J51" s="23"/>
      <c r="K51" s="23"/>
      <c r="L51" s="23"/>
      <c r="M51" s="23"/>
      <c r="N51" s="23"/>
      <c r="O51" s="23"/>
      <c r="P51" s="23"/>
      <c r="Q51" s="23"/>
      <c r="R51" s="23"/>
      <c r="S51" s="23"/>
      <c r="T51" s="23"/>
      <c r="U51" s="23"/>
      <c r="V51" s="23"/>
      <c r="W51" s="23"/>
      <c r="X51" s="23"/>
    </row>
    <row r="52" customFormat="false" ht="12" hidden="false" customHeight="true" outlineLevel="0" collapsed="false">
      <c r="A52" s="23"/>
      <c r="B52" s="23"/>
      <c r="C52" s="23"/>
      <c r="D52" s="23"/>
      <c r="E52" s="23"/>
      <c r="F52" s="23"/>
      <c r="G52" s="23"/>
      <c r="H52" s="23"/>
      <c r="I52" s="23"/>
      <c r="J52" s="23"/>
      <c r="K52" s="23"/>
      <c r="L52" s="23"/>
      <c r="M52" s="23"/>
      <c r="N52" s="23"/>
      <c r="O52" s="23"/>
      <c r="P52" s="23"/>
      <c r="Q52" s="23"/>
      <c r="R52" s="23"/>
      <c r="S52" s="23"/>
      <c r="T52" s="23"/>
      <c r="U52" s="23"/>
      <c r="V52" s="23"/>
      <c r="W52" s="23"/>
      <c r="X52" s="23"/>
    </row>
    <row r="53" customFormat="false" ht="12" hidden="false" customHeight="true" outlineLevel="0" collapsed="false">
      <c r="A53" s="23"/>
      <c r="B53" s="23"/>
      <c r="C53" s="23"/>
      <c r="D53" s="23"/>
      <c r="E53" s="23"/>
      <c r="F53" s="23"/>
      <c r="G53" s="23"/>
      <c r="H53" s="23"/>
      <c r="I53" s="23"/>
      <c r="J53" s="23"/>
      <c r="K53" s="23"/>
      <c r="L53" s="23"/>
      <c r="M53" s="23"/>
      <c r="N53" s="23"/>
      <c r="O53" s="23"/>
      <c r="P53" s="23"/>
      <c r="Q53" s="23"/>
      <c r="R53" s="23"/>
      <c r="S53" s="23"/>
      <c r="T53" s="23"/>
      <c r="U53" s="23"/>
      <c r="V53" s="23"/>
      <c r="W53" s="23"/>
      <c r="X53" s="23"/>
    </row>
    <row r="54" customFormat="false" ht="12" hidden="false" customHeight="true" outlineLevel="0" collapsed="false">
      <c r="A54" s="23"/>
      <c r="B54" s="23"/>
      <c r="C54" s="23"/>
      <c r="D54" s="23"/>
      <c r="E54" s="23"/>
      <c r="F54" s="23"/>
      <c r="G54" s="23"/>
      <c r="H54" s="23"/>
      <c r="I54" s="23"/>
      <c r="J54" s="23"/>
      <c r="K54" s="23"/>
      <c r="L54" s="23"/>
      <c r="M54" s="23"/>
      <c r="N54" s="23"/>
      <c r="O54" s="23"/>
      <c r="P54" s="23"/>
      <c r="Q54" s="23"/>
      <c r="R54" s="23"/>
      <c r="S54" s="23"/>
      <c r="T54" s="23"/>
      <c r="U54" s="23"/>
      <c r="V54" s="23"/>
      <c r="W54" s="23"/>
      <c r="X54" s="23"/>
    </row>
    <row r="55" customFormat="false" ht="12" hidden="false" customHeight="true" outlineLevel="0" collapsed="false">
      <c r="A55" s="23"/>
      <c r="B55" s="23"/>
      <c r="C55" s="23"/>
      <c r="D55" s="23"/>
      <c r="E55" s="23"/>
      <c r="F55" s="23"/>
      <c r="G55" s="23"/>
      <c r="H55" s="23"/>
      <c r="I55" s="23"/>
      <c r="J55" s="23"/>
      <c r="K55" s="23"/>
      <c r="L55" s="23"/>
      <c r="M55" s="23"/>
      <c r="N55" s="23"/>
      <c r="O55" s="23"/>
      <c r="P55" s="23"/>
      <c r="Q55" s="23"/>
      <c r="R55" s="23"/>
      <c r="S55" s="23"/>
      <c r="T55" s="23"/>
      <c r="U55" s="23"/>
      <c r="V55" s="23"/>
      <c r="W55" s="23"/>
      <c r="X55" s="23"/>
    </row>
    <row r="56" customFormat="false" ht="12" hidden="false" customHeight="true" outlineLevel="0" collapsed="false">
      <c r="A56" s="23"/>
      <c r="B56" s="23"/>
      <c r="C56" s="23"/>
      <c r="D56" s="23"/>
      <c r="E56" s="23"/>
      <c r="F56" s="23"/>
      <c r="G56" s="23"/>
      <c r="H56" s="23"/>
      <c r="I56" s="23"/>
      <c r="J56" s="23"/>
      <c r="K56" s="23"/>
      <c r="L56" s="23"/>
      <c r="M56" s="23"/>
      <c r="N56" s="23"/>
      <c r="O56" s="23"/>
      <c r="P56" s="23"/>
      <c r="Q56" s="23"/>
      <c r="R56" s="23"/>
      <c r="S56" s="23"/>
      <c r="T56" s="23"/>
      <c r="U56" s="23"/>
      <c r="V56" s="23"/>
      <c r="W56" s="23"/>
      <c r="X56" s="23"/>
    </row>
    <row r="57" customFormat="false" ht="12" hidden="false" customHeight="true" outlineLevel="0" collapsed="false">
      <c r="A57" s="23"/>
      <c r="B57" s="23"/>
      <c r="C57" s="23"/>
      <c r="D57" s="23"/>
      <c r="E57" s="23"/>
      <c r="F57" s="23"/>
      <c r="G57" s="23"/>
      <c r="H57" s="23"/>
      <c r="I57" s="23"/>
      <c r="J57" s="23"/>
      <c r="K57" s="23"/>
      <c r="L57" s="23"/>
      <c r="M57" s="23"/>
      <c r="N57" s="23"/>
      <c r="O57" s="23"/>
      <c r="P57" s="23"/>
      <c r="Q57" s="23"/>
      <c r="R57" s="23"/>
      <c r="S57" s="23"/>
      <c r="T57" s="23"/>
      <c r="U57" s="23"/>
      <c r="V57" s="23"/>
      <c r="W57" s="23"/>
      <c r="X57" s="23"/>
    </row>
    <row r="58" customFormat="false" ht="12" hidden="false" customHeight="true" outlineLevel="0" collapsed="false">
      <c r="A58" s="23"/>
      <c r="B58" s="23"/>
      <c r="C58" s="23"/>
      <c r="D58" s="23"/>
      <c r="E58" s="23"/>
      <c r="F58" s="23"/>
      <c r="G58" s="23"/>
      <c r="H58" s="23"/>
      <c r="I58" s="23"/>
      <c r="J58" s="23"/>
      <c r="K58" s="23"/>
      <c r="L58" s="23"/>
      <c r="M58" s="23"/>
      <c r="N58" s="23"/>
      <c r="O58" s="23"/>
      <c r="P58" s="23"/>
      <c r="Q58" s="23"/>
      <c r="R58" s="23"/>
      <c r="S58" s="23"/>
      <c r="T58" s="23"/>
      <c r="U58" s="23"/>
      <c r="V58" s="23"/>
      <c r="W58" s="23"/>
      <c r="X58" s="23"/>
    </row>
    <row r="59" customFormat="false" ht="12" hidden="false" customHeight="true" outlineLevel="0" collapsed="false">
      <c r="A59" s="23"/>
      <c r="B59" s="23"/>
      <c r="C59" s="23"/>
      <c r="D59" s="23"/>
      <c r="E59" s="23"/>
      <c r="F59" s="23"/>
      <c r="G59" s="23"/>
      <c r="H59" s="23"/>
      <c r="I59" s="23"/>
      <c r="J59" s="23"/>
      <c r="K59" s="23"/>
      <c r="L59" s="23"/>
      <c r="M59" s="23"/>
      <c r="N59" s="23"/>
      <c r="O59" s="23"/>
      <c r="P59" s="23"/>
      <c r="Q59" s="23"/>
      <c r="R59" s="23"/>
      <c r="S59" s="23"/>
      <c r="T59" s="23"/>
      <c r="U59" s="23"/>
      <c r="V59" s="23"/>
      <c r="W59" s="23"/>
      <c r="X59" s="23"/>
    </row>
    <row r="60" customFormat="false" ht="12" hidden="false" customHeight="true" outlineLevel="0" collapsed="false">
      <c r="A60" s="23"/>
      <c r="B60" s="23"/>
      <c r="C60" s="23"/>
      <c r="D60" s="23"/>
      <c r="E60" s="23"/>
      <c r="F60" s="23"/>
      <c r="G60" s="23"/>
      <c r="H60" s="23"/>
      <c r="I60" s="23"/>
      <c r="J60" s="23"/>
      <c r="K60" s="23"/>
      <c r="L60" s="23"/>
      <c r="M60" s="23"/>
      <c r="N60" s="23"/>
      <c r="O60" s="23"/>
      <c r="P60" s="23"/>
      <c r="Q60" s="23"/>
      <c r="R60" s="23"/>
      <c r="S60" s="23"/>
      <c r="T60" s="23"/>
      <c r="U60" s="23"/>
      <c r="V60" s="23"/>
      <c r="W60" s="23"/>
      <c r="X60" s="23"/>
    </row>
    <row r="61" customFormat="false" ht="12" hidden="false" customHeight="true" outlineLevel="0" collapsed="false">
      <c r="A61" s="23"/>
      <c r="B61" s="23"/>
      <c r="C61" s="23"/>
      <c r="D61" s="23"/>
      <c r="E61" s="23"/>
      <c r="F61" s="23"/>
      <c r="G61" s="23"/>
      <c r="H61" s="23"/>
      <c r="I61" s="23"/>
      <c r="J61" s="23"/>
      <c r="K61" s="23"/>
      <c r="L61" s="23"/>
      <c r="M61" s="23"/>
      <c r="N61" s="23"/>
      <c r="O61" s="23"/>
      <c r="P61" s="23"/>
      <c r="Q61" s="23"/>
      <c r="R61" s="23"/>
      <c r="S61" s="23"/>
      <c r="T61" s="23"/>
      <c r="U61" s="23"/>
      <c r="V61" s="23"/>
      <c r="W61" s="23"/>
      <c r="X61" s="23"/>
    </row>
    <row r="62" customFormat="false" ht="12" hidden="false" customHeight="true" outlineLevel="0" collapsed="false">
      <c r="A62" s="23"/>
      <c r="B62" s="23"/>
      <c r="C62" s="23"/>
      <c r="D62" s="23"/>
      <c r="E62" s="23"/>
      <c r="F62" s="23"/>
      <c r="G62" s="23"/>
      <c r="H62" s="23"/>
      <c r="I62" s="23"/>
      <c r="J62" s="23"/>
      <c r="K62" s="23"/>
      <c r="L62" s="23"/>
      <c r="M62" s="23"/>
      <c r="N62" s="23"/>
      <c r="O62" s="23"/>
      <c r="P62" s="23"/>
      <c r="Q62" s="23"/>
      <c r="R62" s="23"/>
      <c r="S62" s="23"/>
      <c r="T62" s="23"/>
      <c r="U62" s="23"/>
      <c r="V62" s="23"/>
      <c r="W62" s="23"/>
      <c r="X62" s="23"/>
    </row>
    <row r="63" customFormat="false" ht="12" hidden="false" customHeight="true" outlineLevel="0" collapsed="false">
      <c r="A63" s="23"/>
      <c r="B63" s="23"/>
      <c r="C63" s="23"/>
      <c r="D63" s="23"/>
      <c r="E63" s="23"/>
      <c r="F63" s="23"/>
      <c r="G63" s="23"/>
      <c r="H63" s="23"/>
      <c r="I63" s="23"/>
      <c r="J63" s="23"/>
      <c r="K63" s="23"/>
      <c r="L63" s="23"/>
      <c r="M63" s="23"/>
      <c r="N63" s="23"/>
      <c r="O63" s="23"/>
      <c r="P63" s="23"/>
      <c r="Q63" s="23"/>
      <c r="R63" s="23"/>
      <c r="S63" s="23"/>
      <c r="T63" s="23"/>
      <c r="U63" s="23"/>
      <c r="V63" s="23"/>
      <c r="W63" s="23"/>
      <c r="X63" s="23"/>
    </row>
    <row r="64" customFormat="false" ht="12" hidden="false" customHeight="true" outlineLevel="0" collapsed="false">
      <c r="A64" s="23"/>
      <c r="B64" s="23"/>
      <c r="C64" s="23"/>
      <c r="D64" s="23"/>
      <c r="E64" s="23"/>
      <c r="F64" s="23"/>
      <c r="G64" s="23"/>
      <c r="H64" s="23"/>
      <c r="I64" s="23"/>
      <c r="J64" s="23"/>
      <c r="K64" s="23"/>
      <c r="L64" s="23"/>
      <c r="M64" s="23"/>
      <c r="N64" s="23"/>
      <c r="O64" s="23"/>
      <c r="P64" s="23"/>
      <c r="Q64" s="23"/>
      <c r="R64" s="23"/>
      <c r="S64" s="23"/>
      <c r="T64" s="23"/>
      <c r="U64" s="23"/>
      <c r="V64" s="23"/>
      <c r="W64" s="23"/>
      <c r="X64" s="23"/>
    </row>
    <row r="65" customFormat="false" ht="12" hidden="false" customHeight="true" outlineLevel="0" collapsed="false">
      <c r="A65" s="23"/>
      <c r="B65" s="23"/>
      <c r="C65" s="23"/>
      <c r="D65" s="23"/>
      <c r="E65" s="23"/>
      <c r="F65" s="23"/>
      <c r="G65" s="23"/>
      <c r="H65" s="23"/>
      <c r="I65" s="23"/>
      <c r="J65" s="23"/>
      <c r="K65" s="23"/>
      <c r="L65" s="23"/>
      <c r="M65" s="23"/>
      <c r="N65" s="23"/>
      <c r="O65" s="23"/>
      <c r="P65" s="23"/>
      <c r="Q65" s="23"/>
      <c r="R65" s="23"/>
      <c r="S65" s="23"/>
      <c r="T65" s="23"/>
      <c r="U65" s="23"/>
      <c r="V65" s="23"/>
      <c r="W65" s="23"/>
      <c r="X65" s="23"/>
    </row>
    <row r="66" customFormat="false" ht="12" hidden="false" customHeight="true" outlineLevel="0" collapsed="false">
      <c r="A66" s="23"/>
      <c r="B66" s="23"/>
      <c r="C66" s="23"/>
      <c r="D66" s="23"/>
      <c r="E66" s="23"/>
      <c r="F66" s="23"/>
      <c r="G66" s="23"/>
      <c r="H66" s="23"/>
      <c r="I66" s="23"/>
      <c r="J66" s="23"/>
      <c r="K66" s="23"/>
      <c r="L66" s="23"/>
      <c r="M66" s="23"/>
      <c r="N66" s="23"/>
      <c r="O66" s="23"/>
      <c r="P66" s="23"/>
      <c r="Q66" s="23"/>
      <c r="R66" s="23"/>
      <c r="S66" s="23"/>
      <c r="T66" s="23"/>
      <c r="U66" s="23"/>
      <c r="V66" s="23"/>
      <c r="W66" s="23"/>
      <c r="X66" s="23"/>
    </row>
    <row r="67" customFormat="false" ht="12" hidden="false" customHeight="true" outlineLevel="0" collapsed="false">
      <c r="A67" s="23"/>
      <c r="B67" s="23"/>
      <c r="C67" s="23"/>
      <c r="D67" s="23"/>
      <c r="E67" s="23"/>
      <c r="F67" s="23"/>
      <c r="G67" s="23"/>
      <c r="H67" s="23"/>
      <c r="I67" s="23"/>
      <c r="J67" s="23"/>
      <c r="K67" s="23"/>
      <c r="L67" s="23"/>
      <c r="M67" s="23"/>
      <c r="N67" s="23"/>
      <c r="O67" s="23"/>
      <c r="P67" s="23"/>
      <c r="Q67" s="23"/>
      <c r="R67" s="23"/>
      <c r="S67" s="23"/>
      <c r="T67" s="23"/>
      <c r="U67" s="23"/>
      <c r="V67" s="23"/>
      <c r="W67" s="23"/>
      <c r="X67" s="23"/>
    </row>
    <row r="68" customFormat="false" ht="12" hidden="false" customHeight="true" outlineLevel="0" collapsed="false">
      <c r="A68" s="23"/>
      <c r="B68" s="23"/>
      <c r="C68" s="23"/>
      <c r="D68" s="23"/>
      <c r="E68" s="23"/>
      <c r="F68" s="23"/>
      <c r="G68" s="23"/>
      <c r="H68" s="23"/>
      <c r="I68" s="23"/>
      <c r="J68" s="23"/>
      <c r="K68" s="23"/>
      <c r="L68" s="23"/>
      <c r="M68" s="23"/>
      <c r="N68" s="23"/>
      <c r="O68" s="23"/>
      <c r="P68" s="23"/>
      <c r="Q68" s="23"/>
      <c r="R68" s="23"/>
      <c r="S68" s="23"/>
      <c r="T68" s="23"/>
      <c r="U68" s="23"/>
      <c r="V68" s="23"/>
      <c r="W68" s="23"/>
      <c r="X68" s="23"/>
    </row>
    <row r="69" customFormat="false" ht="12" hidden="false" customHeight="true" outlineLevel="0" collapsed="false">
      <c r="A69" s="23"/>
      <c r="B69" s="23"/>
      <c r="C69" s="23"/>
      <c r="D69" s="23"/>
      <c r="E69" s="23"/>
      <c r="F69" s="23"/>
      <c r="G69" s="23"/>
      <c r="H69" s="23"/>
      <c r="I69" s="23"/>
      <c r="J69" s="23"/>
      <c r="K69" s="23"/>
      <c r="L69" s="23"/>
      <c r="M69" s="23"/>
      <c r="N69" s="23"/>
      <c r="O69" s="23"/>
      <c r="P69" s="23"/>
      <c r="Q69" s="23"/>
      <c r="R69" s="23"/>
      <c r="S69" s="23"/>
      <c r="T69" s="23"/>
      <c r="U69" s="23"/>
      <c r="V69" s="23"/>
      <c r="W69" s="23"/>
      <c r="X69" s="23"/>
    </row>
    <row r="70" customFormat="false" ht="12" hidden="false" customHeight="true" outlineLevel="0" collapsed="false">
      <c r="A70" s="23"/>
      <c r="B70" s="23"/>
      <c r="C70" s="23"/>
      <c r="D70" s="23"/>
      <c r="E70" s="23"/>
      <c r="F70" s="23"/>
      <c r="G70" s="23"/>
      <c r="H70" s="23"/>
      <c r="I70" s="23"/>
      <c r="J70" s="23"/>
      <c r="K70" s="23"/>
      <c r="L70" s="23"/>
      <c r="M70" s="23"/>
      <c r="N70" s="23"/>
      <c r="O70" s="23"/>
      <c r="P70" s="23"/>
      <c r="Q70" s="23"/>
      <c r="R70" s="23"/>
      <c r="S70" s="23"/>
      <c r="T70" s="23"/>
      <c r="U70" s="23"/>
      <c r="V70" s="23"/>
      <c r="W70" s="23"/>
      <c r="X70" s="23"/>
    </row>
    <row r="71" customFormat="false" ht="12" hidden="false" customHeight="true" outlineLevel="0" collapsed="false">
      <c r="A71" s="23"/>
      <c r="B71" s="23"/>
      <c r="C71" s="23"/>
      <c r="D71" s="23"/>
      <c r="E71" s="23"/>
      <c r="F71" s="23"/>
      <c r="G71" s="23"/>
      <c r="H71" s="23"/>
      <c r="I71" s="23"/>
      <c r="J71" s="23"/>
      <c r="K71" s="23"/>
      <c r="L71" s="23"/>
      <c r="M71" s="23"/>
      <c r="N71" s="23"/>
      <c r="O71" s="23"/>
      <c r="P71" s="23"/>
      <c r="Q71" s="23"/>
      <c r="R71" s="23"/>
      <c r="S71" s="23"/>
      <c r="T71" s="23"/>
      <c r="U71" s="23"/>
      <c r="V71" s="23"/>
      <c r="W71" s="23"/>
      <c r="X71" s="23"/>
    </row>
    <row r="72" customFormat="false" ht="12" hidden="false" customHeight="true" outlineLevel="0" collapsed="false">
      <c r="A72" s="23"/>
      <c r="B72" s="23"/>
      <c r="C72" s="23"/>
      <c r="D72" s="23"/>
      <c r="E72" s="23"/>
      <c r="F72" s="23"/>
      <c r="G72" s="23"/>
      <c r="H72" s="23"/>
      <c r="I72" s="23"/>
      <c r="J72" s="23"/>
      <c r="K72" s="23"/>
      <c r="L72" s="23"/>
      <c r="M72" s="23"/>
      <c r="N72" s="23"/>
      <c r="O72" s="23"/>
      <c r="P72" s="23"/>
      <c r="Q72" s="23"/>
      <c r="R72" s="23"/>
      <c r="S72" s="23"/>
      <c r="T72" s="23"/>
      <c r="U72" s="23"/>
      <c r="V72" s="23"/>
      <c r="W72" s="23"/>
      <c r="X72" s="23"/>
    </row>
    <row r="73" customFormat="false" ht="12" hidden="false" customHeight="true" outlineLevel="0" collapsed="false">
      <c r="A73" s="23"/>
      <c r="B73" s="23"/>
      <c r="C73" s="23"/>
      <c r="D73" s="23"/>
      <c r="E73" s="23"/>
      <c r="F73" s="23"/>
      <c r="G73" s="23"/>
      <c r="H73" s="23"/>
      <c r="I73" s="23"/>
      <c r="J73" s="23"/>
      <c r="K73" s="23"/>
      <c r="L73" s="23"/>
      <c r="M73" s="23"/>
      <c r="N73" s="23"/>
      <c r="O73" s="23"/>
      <c r="P73" s="23"/>
      <c r="Q73" s="23"/>
      <c r="R73" s="23"/>
      <c r="S73" s="23"/>
      <c r="T73" s="23"/>
      <c r="U73" s="23"/>
      <c r="V73" s="23"/>
      <c r="W73" s="23"/>
      <c r="X73" s="23"/>
    </row>
    <row r="74" customFormat="false" ht="12" hidden="false" customHeight="true" outlineLevel="0" collapsed="false">
      <c r="A74" s="23"/>
      <c r="B74" s="23"/>
      <c r="C74" s="23"/>
      <c r="D74" s="23"/>
      <c r="E74" s="23"/>
      <c r="F74" s="23"/>
      <c r="G74" s="23"/>
      <c r="H74" s="23"/>
      <c r="I74" s="23"/>
      <c r="J74" s="23"/>
      <c r="K74" s="23"/>
      <c r="L74" s="23"/>
      <c r="M74" s="23"/>
      <c r="N74" s="23"/>
      <c r="O74" s="23"/>
      <c r="P74" s="23"/>
      <c r="Q74" s="23"/>
      <c r="R74" s="23"/>
      <c r="S74" s="23"/>
      <c r="T74" s="23"/>
      <c r="U74" s="23"/>
      <c r="V74" s="23"/>
      <c r="W74" s="23"/>
      <c r="X74" s="23"/>
    </row>
    <row r="75" customFormat="false" ht="12" hidden="false" customHeight="true" outlineLevel="0" collapsed="false">
      <c r="A75" s="23"/>
      <c r="B75" s="23"/>
      <c r="C75" s="23"/>
      <c r="D75" s="23"/>
      <c r="E75" s="23"/>
      <c r="F75" s="23"/>
      <c r="G75" s="23"/>
      <c r="H75" s="23"/>
      <c r="I75" s="23"/>
      <c r="J75" s="23"/>
      <c r="K75" s="23"/>
      <c r="L75" s="23"/>
      <c r="M75" s="23"/>
      <c r="N75" s="23"/>
      <c r="O75" s="23"/>
      <c r="P75" s="23"/>
      <c r="Q75" s="23"/>
      <c r="R75" s="23"/>
      <c r="S75" s="23"/>
      <c r="T75" s="23"/>
      <c r="U75" s="23"/>
      <c r="V75" s="23"/>
      <c r="W75" s="23"/>
      <c r="X75" s="23"/>
    </row>
    <row r="76" customFormat="false" ht="12" hidden="false" customHeight="true" outlineLevel="0" collapsed="false">
      <c r="A76" s="23"/>
      <c r="B76" s="23"/>
      <c r="C76" s="23"/>
      <c r="D76" s="23"/>
      <c r="E76" s="23"/>
      <c r="F76" s="23"/>
      <c r="G76" s="23"/>
      <c r="H76" s="23"/>
      <c r="I76" s="23"/>
      <c r="J76" s="23"/>
      <c r="K76" s="23"/>
      <c r="L76" s="23"/>
      <c r="M76" s="23"/>
      <c r="N76" s="23"/>
      <c r="O76" s="23"/>
      <c r="P76" s="23"/>
      <c r="Q76" s="23"/>
      <c r="R76" s="23"/>
      <c r="S76" s="23"/>
      <c r="T76" s="23"/>
      <c r="U76" s="23"/>
      <c r="V76" s="23"/>
      <c r="W76" s="23"/>
      <c r="X76" s="23"/>
    </row>
    <row r="77" customFormat="false" ht="12" hidden="false" customHeight="true" outlineLevel="0" collapsed="false">
      <c r="A77" s="23"/>
      <c r="B77" s="23"/>
      <c r="C77" s="23"/>
      <c r="D77" s="23"/>
      <c r="E77" s="23"/>
      <c r="F77" s="23"/>
      <c r="G77" s="23"/>
      <c r="H77" s="23"/>
      <c r="I77" s="23"/>
      <c r="J77" s="23"/>
      <c r="K77" s="23"/>
      <c r="L77" s="23"/>
      <c r="M77" s="23"/>
      <c r="N77" s="23"/>
      <c r="O77" s="23"/>
      <c r="P77" s="23"/>
      <c r="Q77" s="23"/>
      <c r="R77" s="23"/>
      <c r="S77" s="23"/>
      <c r="T77" s="23"/>
      <c r="U77" s="23"/>
      <c r="V77" s="23"/>
      <c r="W77" s="23"/>
      <c r="X77" s="23"/>
    </row>
    <row r="78" customFormat="false" ht="12" hidden="false" customHeight="true" outlineLevel="0" collapsed="false">
      <c r="A78" s="23"/>
      <c r="B78" s="23"/>
      <c r="C78" s="23"/>
      <c r="D78" s="23"/>
      <c r="E78" s="23"/>
      <c r="F78" s="23"/>
      <c r="G78" s="23"/>
      <c r="H78" s="23"/>
      <c r="I78" s="23"/>
      <c r="J78" s="23"/>
      <c r="K78" s="23"/>
      <c r="L78" s="23"/>
      <c r="M78" s="23"/>
      <c r="N78" s="23"/>
      <c r="O78" s="23"/>
      <c r="P78" s="23"/>
      <c r="Q78" s="23"/>
      <c r="R78" s="23"/>
      <c r="S78" s="23"/>
      <c r="T78" s="23"/>
      <c r="U78" s="23"/>
      <c r="V78" s="23"/>
      <c r="W78" s="23"/>
      <c r="X78" s="23"/>
    </row>
    <row r="79" customFormat="false" ht="12" hidden="false" customHeight="true" outlineLevel="0" collapsed="false">
      <c r="A79" s="23"/>
      <c r="B79" s="23"/>
      <c r="C79" s="23"/>
      <c r="D79" s="23"/>
      <c r="E79" s="23"/>
      <c r="F79" s="23"/>
      <c r="G79" s="23"/>
      <c r="H79" s="23"/>
      <c r="I79" s="23"/>
      <c r="J79" s="23"/>
      <c r="K79" s="23"/>
      <c r="L79" s="23"/>
      <c r="M79" s="23"/>
      <c r="N79" s="23"/>
      <c r="O79" s="23"/>
      <c r="P79" s="23"/>
      <c r="Q79" s="23"/>
      <c r="R79" s="23"/>
      <c r="S79" s="23"/>
      <c r="T79" s="23"/>
      <c r="U79" s="23"/>
      <c r="V79" s="23"/>
      <c r="W79" s="23"/>
      <c r="X79" s="23"/>
    </row>
    <row r="80" customFormat="false" ht="12" hidden="false" customHeight="true" outlineLevel="0" collapsed="false">
      <c r="A80" s="23"/>
      <c r="B80" s="23"/>
      <c r="C80" s="23"/>
      <c r="D80" s="23"/>
      <c r="E80" s="23"/>
      <c r="F80" s="23"/>
      <c r="G80" s="23"/>
      <c r="H80" s="23"/>
      <c r="I80" s="23"/>
      <c r="J80" s="23"/>
      <c r="K80" s="23"/>
      <c r="L80" s="23"/>
      <c r="M80" s="23"/>
      <c r="N80" s="23"/>
      <c r="O80" s="23"/>
      <c r="P80" s="23"/>
      <c r="Q80" s="23"/>
      <c r="R80" s="23"/>
      <c r="S80" s="23"/>
      <c r="T80" s="23"/>
      <c r="U80" s="23"/>
      <c r="V80" s="23"/>
      <c r="W80" s="23"/>
      <c r="X80" s="23"/>
    </row>
    <row r="81" customFormat="false" ht="12" hidden="false" customHeight="true" outlineLevel="0" collapsed="false">
      <c r="A81" s="23"/>
      <c r="B81" s="23"/>
      <c r="C81" s="23"/>
      <c r="D81" s="23"/>
      <c r="E81" s="23"/>
      <c r="F81" s="23"/>
      <c r="G81" s="23"/>
      <c r="H81" s="23"/>
      <c r="I81" s="23"/>
      <c r="J81" s="23"/>
      <c r="K81" s="23"/>
      <c r="L81" s="23"/>
      <c r="M81" s="23"/>
      <c r="N81" s="23"/>
      <c r="O81" s="23"/>
      <c r="P81" s="23"/>
      <c r="Q81" s="23"/>
      <c r="R81" s="23"/>
      <c r="S81" s="23"/>
      <c r="T81" s="23"/>
      <c r="U81" s="23"/>
      <c r="V81" s="23"/>
      <c r="W81" s="23"/>
      <c r="X81" s="23"/>
    </row>
    <row r="82" customFormat="false" ht="12" hidden="false" customHeight="true" outlineLevel="0" collapsed="false">
      <c r="A82" s="23"/>
      <c r="B82" s="23"/>
      <c r="C82" s="23"/>
      <c r="D82" s="23"/>
      <c r="E82" s="23"/>
      <c r="F82" s="23"/>
      <c r="G82" s="23"/>
      <c r="H82" s="23"/>
      <c r="I82" s="23"/>
      <c r="J82" s="23"/>
      <c r="K82" s="23"/>
      <c r="L82" s="23"/>
      <c r="M82" s="23"/>
      <c r="N82" s="23"/>
      <c r="O82" s="23"/>
      <c r="P82" s="23"/>
      <c r="Q82" s="23"/>
      <c r="R82" s="23"/>
      <c r="S82" s="23"/>
      <c r="T82" s="23"/>
      <c r="U82" s="23"/>
      <c r="V82" s="23"/>
      <c r="W82" s="23"/>
      <c r="X82" s="23"/>
    </row>
    <row r="83" customFormat="false" ht="12" hidden="false" customHeight="true" outlineLevel="0" collapsed="false">
      <c r="A83" s="23"/>
      <c r="B83" s="23"/>
      <c r="C83" s="23"/>
      <c r="D83" s="23"/>
      <c r="E83" s="23"/>
      <c r="F83" s="23"/>
      <c r="G83" s="23"/>
      <c r="H83" s="23"/>
      <c r="I83" s="23"/>
      <c r="J83" s="23"/>
      <c r="K83" s="23"/>
      <c r="L83" s="23"/>
      <c r="M83" s="23"/>
      <c r="N83" s="23"/>
      <c r="O83" s="23"/>
      <c r="P83" s="23"/>
      <c r="Q83" s="23"/>
      <c r="R83" s="23"/>
      <c r="S83" s="23"/>
      <c r="T83" s="23"/>
      <c r="U83" s="23"/>
      <c r="V83" s="23"/>
      <c r="W83" s="23"/>
      <c r="X83" s="23"/>
    </row>
    <row r="84" customFormat="false" ht="12" hidden="false" customHeight="true" outlineLevel="0" collapsed="false">
      <c r="A84" s="23"/>
      <c r="B84" s="23"/>
      <c r="C84" s="23"/>
      <c r="D84" s="23"/>
      <c r="E84" s="23"/>
      <c r="F84" s="23"/>
      <c r="G84" s="23"/>
      <c r="H84" s="23"/>
      <c r="I84" s="23"/>
      <c r="J84" s="23"/>
      <c r="K84" s="23"/>
      <c r="L84" s="23"/>
      <c r="M84" s="23"/>
      <c r="N84" s="23"/>
      <c r="O84" s="23"/>
      <c r="P84" s="23"/>
      <c r="Q84" s="23"/>
      <c r="R84" s="23"/>
      <c r="S84" s="23"/>
      <c r="T84" s="23"/>
      <c r="U84" s="23"/>
      <c r="V84" s="23"/>
      <c r="W84" s="23"/>
      <c r="X84" s="23"/>
    </row>
    <row r="85" customFormat="false" ht="12" hidden="false" customHeight="true" outlineLevel="0" collapsed="false">
      <c r="A85" s="23"/>
      <c r="B85" s="23"/>
      <c r="C85" s="23"/>
      <c r="D85" s="23"/>
      <c r="E85" s="23"/>
      <c r="F85" s="23"/>
      <c r="G85" s="23"/>
      <c r="H85" s="23"/>
      <c r="I85" s="23"/>
      <c r="J85" s="23"/>
      <c r="K85" s="23"/>
      <c r="L85" s="23"/>
      <c r="M85" s="23"/>
      <c r="N85" s="23"/>
      <c r="O85" s="23"/>
      <c r="P85" s="23"/>
      <c r="Q85" s="23"/>
      <c r="R85" s="23"/>
      <c r="S85" s="23"/>
      <c r="T85" s="23"/>
      <c r="U85" s="23"/>
      <c r="V85" s="23"/>
      <c r="W85" s="23"/>
      <c r="X85" s="23"/>
    </row>
    <row r="86" customFormat="false" ht="12" hidden="false" customHeight="true" outlineLevel="0" collapsed="false">
      <c r="A86" s="23"/>
      <c r="B86" s="23"/>
      <c r="C86" s="23"/>
      <c r="D86" s="23"/>
      <c r="E86" s="23"/>
      <c r="F86" s="23"/>
      <c r="G86" s="23"/>
      <c r="H86" s="23"/>
      <c r="I86" s="23"/>
      <c r="J86" s="23"/>
      <c r="K86" s="23"/>
      <c r="L86" s="23"/>
      <c r="M86" s="23"/>
      <c r="N86" s="23"/>
      <c r="O86" s="23"/>
      <c r="P86" s="23"/>
      <c r="Q86" s="23"/>
      <c r="R86" s="23"/>
      <c r="S86" s="23"/>
      <c r="T86" s="23"/>
      <c r="U86" s="23"/>
      <c r="V86" s="23"/>
      <c r="W86" s="23"/>
      <c r="X86" s="23"/>
    </row>
    <row r="87" customFormat="false" ht="12" hidden="false" customHeight="true" outlineLevel="0" collapsed="false">
      <c r="A87" s="23"/>
      <c r="B87" s="23"/>
      <c r="C87" s="23"/>
      <c r="D87" s="23"/>
      <c r="E87" s="23"/>
      <c r="F87" s="23"/>
      <c r="G87" s="23"/>
      <c r="H87" s="23"/>
      <c r="I87" s="23"/>
      <c r="J87" s="23"/>
      <c r="K87" s="23"/>
      <c r="L87" s="23"/>
      <c r="M87" s="23"/>
      <c r="N87" s="23"/>
      <c r="O87" s="23"/>
      <c r="P87" s="23"/>
      <c r="Q87" s="23"/>
      <c r="R87" s="23"/>
      <c r="S87" s="23"/>
      <c r="T87" s="23"/>
      <c r="U87" s="23"/>
      <c r="V87" s="23"/>
      <c r="W87" s="23"/>
      <c r="X87" s="23"/>
    </row>
    <row r="88" customFormat="false" ht="12" hidden="false" customHeight="true" outlineLevel="0" collapsed="false">
      <c r="A88" s="23"/>
      <c r="B88" s="23"/>
      <c r="C88" s="23"/>
      <c r="D88" s="23"/>
      <c r="E88" s="23"/>
      <c r="F88" s="23"/>
      <c r="G88" s="23"/>
      <c r="H88" s="23"/>
      <c r="I88" s="23"/>
      <c r="J88" s="23"/>
      <c r="K88" s="23"/>
      <c r="L88" s="23"/>
      <c r="M88" s="23"/>
      <c r="N88" s="23"/>
      <c r="O88" s="23"/>
      <c r="P88" s="23"/>
      <c r="Q88" s="23"/>
      <c r="R88" s="23"/>
      <c r="S88" s="23"/>
      <c r="T88" s="23"/>
      <c r="U88" s="23"/>
      <c r="V88" s="23"/>
      <c r="W88" s="23"/>
      <c r="X88" s="23"/>
    </row>
    <row r="89" customFormat="false" ht="12" hidden="false" customHeight="true" outlineLevel="0" collapsed="false">
      <c r="A89" s="23"/>
      <c r="B89" s="23"/>
      <c r="C89" s="23"/>
      <c r="D89" s="23"/>
      <c r="E89" s="23"/>
      <c r="F89" s="23"/>
      <c r="G89" s="23"/>
      <c r="H89" s="23"/>
      <c r="I89" s="23"/>
      <c r="J89" s="23"/>
      <c r="K89" s="23"/>
      <c r="L89" s="23"/>
      <c r="M89" s="23"/>
      <c r="N89" s="23"/>
      <c r="O89" s="23"/>
      <c r="P89" s="23"/>
      <c r="Q89" s="23"/>
      <c r="R89" s="23"/>
      <c r="S89" s="23"/>
      <c r="T89" s="23"/>
      <c r="U89" s="23"/>
      <c r="V89" s="23"/>
      <c r="W89" s="23"/>
      <c r="X89" s="23"/>
    </row>
    <row r="90" customFormat="false" ht="12" hidden="false" customHeight="true" outlineLevel="0" collapsed="false">
      <c r="A90" s="23"/>
      <c r="B90" s="23"/>
      <c r="C90" s="23"/>
      <c r="D90" s="23"/>
      <c r="E90" s="23"/>
      <c r="F90" s="23"/>
      <c r="G90" s="23"/>
      <c r="H90" s="23"/>
      <c r="I90" s="23"/>
      <c r="J90" s="23"/>
      <c r="K90" s="23"/>
      <c r="L90" s="23"/>
      <c r="M90" s="23"/>
      <c r="N90" s="23"/>
      <c r="O90" s="23"/>
      <c r="P90" s="23"/>
      <c r="Q90" s="23"/>
      <c r="R90" s="23"/>
      <c r="S90" s="23"/>
      <c r="T90" s="23"/>
      <c r="U90" s="23"/>
      <c r="V90" s="23"/>
      <c r="W90" s="23"/>
      <c r="X90" s="23"/>
    </row>
    <row r="91" customFormat="false" ht="12" hidden="false" customHeight="true" outlineLevel="0" collapsed="false">
      <c r="A91" s="23"/>
      <c r="B91" s="23"/>
      <c r="C91" s="23"/>
      <c r="D91" s="23"/>
      <c r="E91" s="23"/>
      <c r="F91" s="23"/>
      <c r="G91" s="23"/>
      <c r="H91" s="23"/>
      <c r="I91" s="23"/>
      <c r="J91" s="23"/>
      <c r="K91" s="23"/>
      <c r="L91" s="23"/>
      <c r="M91" s="23"/>
      <c r="N91" s="23"/>
      <c r="O91" s="23"/>
      <c r="P91" s="23"/>
      <c r="Q91" s="23"/>
      <c r="R91" s="23"/>
      <c r="S91" s="23"/>
      <c r="T91" s="23"/>
      <c r="U91" s="23"/>
      <c r="V91" s="23"/>
      <c r="W91" s="23"/>
      <c r="X91" s="23"/>
    </row>
    <row r="92" customFormat="false" ht="12" hidden="false" customHeight="true" outlineLevel="0" collapsed="false">
      <c r="A92" s="23"/>
      <c r="B92" s="23"/>
      <c r="C92" s="23"/>
      <c r="D92" s="23"/>
      <c r="E92" s="23"/>
      <c r="F92" s="23"/>
      <c r="G92" s="23"/>
      <c r="H92" s="23"/>
      <c r="I92" s="23"/>
      <c r="J92" s="23"/>
      <c r="K92" s="23"/>
      <c r="L92" s="23"/>
      <c r="M92" s="23"/>
      <c r="N92" s="23"/>
      <c r="O92" s="23"/>
      <c r="P92" s="23"/>
      <c r="Q92" s="23"/>
      <c r="R92" s="23"/>
      <c r="S92" s="23"/>
      <c r="T92" s="23"/>
      <c r="U92" s="23"/>
      <c r="V92" s="23"/>
      <c r="W92" s="23"/>
      <c r="X92" s="23"/>
    </row>
    <row r="93" customFormat="false" ht="12" hidden="false" customHeight="true" outlineLevel="0" collapsed="false">
      <c r="A93" s="23"/>
      <c r="B93" s="23"/>
      <c r="C93" s="23"/>
      <c r="D93" s="23"/>
      <c r="E93" s="23"/>
      <c r="F93" s="23"/>
      <c r="G93" s="23"/>
      <c r="H93" s="23"/>
      <c r="I93" s="23"/>
      <c r="J93" s="23"/>
      <c r="K93" s="23"/>
      <c r="L93" s="23"/>
      <c r="M93" s="23"/>
      <c r="N93" s="23"/>
      <c r="O93" s="23"/>
      <c r="P93" s="23"/>
      <c r="Q93" s="23"/>
      <c r="R93" s="23"/>
      <c r="S93" s="23"/>
      <c r="T93" s="23"/>
      <c r="U93" s="23"/>
      <c r="V93" s="23"/>
      <c r="W93" s="23"/>
      <c r="X93" s="23"/>
    </row>
    <row r="94" customFormat="false" ht="12" hidden="false" customHeight="true" outlineLevel="0" collapsed="false">
      <c r="A94" s="23"/>
      <c r="B94" s="23"/>
      <c r="C94" s="23"/>
      <c r="D94" s="23"/>
      <c r="E94" s="23"/>
      <c r="F94" s="23"/>
      <c r="G94" s="23"/>
      <c r="H94" s="23"/>
      <c r="I94" s="23"/>
      <c r="J94" s="23"/>
      <c r="K94" s="23"/>
      <c r="L94" s="23"/>
      <c r="M94" s="23"/>
      <c r="N94" s="23"/>
      <c r="O94" s="23"/>
      <c r="P94" s="23"/>
      <c r="Q94" s="23"/>
      <c r="R94" s="23"/>
      <c r="S94" s="23"/>
      <c r="T94" s="23"/>
      <c r="U94" s="23"/>
      <c r="V94" s="23"/>
      <c r="W94" s="23"/>
      <c r="X94" s="23"/>
    </row>
    <row r="95" customFormat="false" ht="12" hidden="false" customHeight="true" outlineLevel="0" collapsed="false">
      <c r="A95" s="23"/>
      <c r="B95" s="23"/>
      <c r="C95" s="23"/>
      <c r="D95" s="23"/>
      <c r="E95" s="23"/>
      <c r="F95" s="23"/>
      <c r="G95" s="23"/>
      <c r="H95" s="23"/>
      <c r="I95" s="23"/>
      <c r="J95" s="23"/>
      <c r="K95" s="23"/>
      <c r="L95" s="23"/>
      <c r="M95" s="23"/>
      <c r="N95" s="23"/>
      <c r="O95" s="23"/>
      <c r="P95" s="23"/>
      <c r="Q95" s="23"/>
      <c r="R95" s="23"/>
      <c r="S95" s="23"/>
      <c r="T95" s="23"/>
      <c r="U95" s="23"/>
      <c r="V95" s="23"/>
      <c r="W95" s="23"/>
      <c r="X95" s="23"/>
    </row>
    <row r="96" customFormat="false" ht="12" hidden="false" customHeight="true" outlineLevel="0" collapsed="false">
      <c r="A96" s="23"/>
      <c r="B96" s="23"/>
      <c r="C96" s="23"/>
      <c r="D96" s="23"/>
      <c r="E96" s="23"/>
      <c r="F96" s="23"/>
      <c r="G96" s="23"/>
      <c r="H96" s="23"/>
      <c r="I96" s="23"/>
      <c r="J96" s="23"/>
      <c r="K96" s="23"/>
      <c r="L96" s="23"/>
      <c r="M96" s="23"/>
      <c r="N96" s="23"/>
      <c r="O96" s="23"/>
      <c r="P96" s="23"/>
      <c r="Q96" s="23"/>
      <c r="R96" s="23"/>
      <c r="S96" s="23"/>
      <c r="T96" s="23"/>
      <c r="U96" s="23"/>
      <c r="V96" s="23"/>
      <c r="W96" s="23"/>
      <c r="X96" s="23"/>
    </row>
    <row r="97" customFormat="false" ht="12" hidden="false" customHeight="true" outlineLevel="0" collapsed="false">
      <c r="A97" s="23"/>
      <c r="B97" s="23"/>
      <c r="C97" s="23"/>
      <c r="D97" s="23"/>
      <c r="E97" s="23"/>
      <c r="F97" s="23"/>
      <c r="G97" s="23"/>
      <c r="H97" s="23"/>
      <c r="I97" s="23"/>
      <c r="J97" s="23"/>
      <c r="K97" s="23"/>
      <c r="L97" s="23"/>
      <c r="M97" s="23"/>
      <c r="N97" s="23"/>
      <c r="O97" s="23"/>
      <c r="P97" s="23"/>
      <c r="Q97" s="23"/>
      <c r="R97" s="23"/>
      <c r="S97" s="23"/>
      <c r="T97" s="23"/>
      <c r="U97" s="23"/>
      <c r="V97" s="23"/>
      <c r="W97" s="23"/>
      <c r="X97" s="23"/>
    </row>
    <row r="98" customFormat="false" ht="12" hidden="false" customHeight="true" outlineLevel="0" collapsed="false">
      <c r="A98" s="23"/>
      <c r="B98" s="23"/>
      <c r="C98" s="23"/>
      <c r="D98" s="23"/>
      <c r="E98" s="23"/>
      <c r="F98" s="23"/>
      <c r="G98" s="23"/>
      <c r="H98" s="23"/>
      <c r="I98" s="23"/>
      <c r="J98" s="23"/>
      <c r="K98" s="23"/>
      <c r="L98" s="23"/>
      <c r="M98" s="23"/>
      <c r="N98" s="23"/>
      <c r="O98" s="23"/>
      <c r="P98" s="23"/>
      <c r="Q98" s="23"/>
      <c r="R98" s="23"/>
      <c r="S98" s="23"/>
      <c r="T98" s="23"/>
      <c r="U98" s="23"/>
      <c r="V98" s="23"/>
      <c r="W98" s="23"/>
      <c r="X98" s="23"/>
    </row>
    <row r="99" customFormat="false" ht="12" hidden="false" customHeight="true" outlineLevel="0" collapsed="false">
      <c r="A99" s="23"/>
      <c r="B99" s="23"/>
      <c r="C99" s="23"/>
      <c r="D99" s="23"/>
      <c r="E99" s="23"/>
      <c r="F99" s="23"/>
      <c r="G99" s="23"/>
      <c r="H99" s="23"/>
      <c r="I99" s="23"/>
      <c r="J99" s="23"/>
      <c r="K99" s="23"/>
      <c r="L99" s="23"/>
      <c r="M99" s="23"/>
      <c r="N99" s="23"/>
      <c r="O99" s="23"/>
      <c r="P99" s="23"/>
      <c r="Q99" s="23"/>
      <c r="R99" s="23"/>
      <c r="S99" s="23"/>
      <c r="T99" s="23"/>
      <c r="U99" s="23"/>
      <c r="V99" s="23"/>
      <c r="W99" s="23"/>
      <c r="X99" s="23"/>
    </row>
    <row r="100" customFormat="false" ht="12" hidden="false" customHeight="true" outlineLevel="0" collapsed="false">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row>
    <row r="101" customFormat="false" ht="12" hidden="false" customHeight="true" outlineLevel="0" collapsed="false">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row>
    <row r="102" customFormat="false" ht="12" hidden="false" customHeight="true" outlineLevel="0" collapsed="false">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row>
    <row r="103" customFormat="false" ht="12" hidden="false" customHeight="true" outlineLevel="0" collapsed="false">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row>
    <row r="104" customFormat="false" ht="12" hidden="false" customHeight="true" outlineLevel="0" collapsed="false">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row>
    <row r="105" customFormat="false" ht="12" hidden="false" customHeight="true" outlineLevel="0" collapsed="false">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row>
    <row r="106" customFormat="false" ht="12" hidden="false" customHeight="true" outlineLevel="0" collapsed="false">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row>
    <row r="107" customFormat="false" ht="12" hidden="false" customHeight="true" outlineLevel="0" collapsed="false">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row>
    <row r="108" customFormat="false" ht="12" hidden="false" customHeight="true" outlineLevel="0" collapsed="false">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row>
    <row r="109" customFormat="false" ht="12" hidden="false" customHeight="true" outlineLevel="0" collapsed="false">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row>
    <row r="110" customFormat="false" ht="12" hidden="false" customHeight="true" outlineLevel="0" collapsed="false">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row>
    <row r="111" customFormat="false" ht="12" hidden="false" customHeight="true" outlineLevel="0" collapsed="false">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row>
    <row r="112" customFormat="false" ht="12" hidden="false" customHeight="true" outlineLevel="0" collapsed="false">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row>
    <row r="113" customFormat="false" ht="12" hidden="false" customHeight="true" outlineLevel="0" collapsed="false">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row>
    <row r="114" customFormat="false" ht="12" hidden="false" customHeight="true" outlineLevel="0" collapsed="false">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row>
    <row r="115" customFormat="false" ht="12" hidden="false" customHeight="true" outlineLevel="0" collapsed="false">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row>
    <row r="116" customFormat="false" ht="12" hidden="false" customHeight="true" outlineLevel="0" collapsed="false">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row>
    <row r="117" customFormat="false" ht="12" hidden="false" customHeight="true" outlineLevel="0" collapsed="false">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row>
    <row r="118" customFormat="false" ht="12" hidden="false" customHeight="true" outlineLevel="0" collapsed="false">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row>
    <row r="119" customFormat="false" ht="12" hidden="false" customHeight="true" outlineLevel="0" collapsed="false">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row>
    <row r="120" customFormat="false" ht="12" hidden="false" customHeight="true" outlineLevel="0" collapsed="false">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row>
    <row r="121" customFormat="false" ht="12" hidden="false" customHeight="true" outlineLevel="0" collapsed="false">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row>
    <row r="122" customFormat="false" ht="12" hidden="false" customHeight="true" outlineLevel="0" collapsed="false">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row>
    <row r="123" customFormat="false" ht="12" hidden="false" customHeight="true" outlineLevel="0" collapsed="false">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row>
    <row r="124" customFormat="false" ht="12" hidden="false" customHeight="true" outlineLevel="0" collapsed="false">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row>
    <row r="125" customFormat="false" ht="12" hidden="false" customHeight="true" outlineLevel="0" collapsed="false">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row>
    <row r="126" customFormat="false" ht="12" hidden="false" customHeight="true" outlineLevel="0" collapsed="false">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row>
    <row r="127" customFormat="false" ht="12" hidden="false" customHeight="true" outlineLevel="0" collapsed="false">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row>
    <row r="128" customFormat="false" ht="12" hidden="false" customHeight="true" outlineLevel="0" collapsed="false">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row>
    <row r="129" customFormat="false" ht="12" hidden="false" customHeight="true" outlineLevel="0" collapsed="false">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row>
    <row r="130" customFormat="false" ht="12" hidden="false" customHeight="true" outlineLevel="0" collapsed="false">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row>
    <row r="131" customFormat="false" ht="12" hidden="false" customHeight="true" outlineLevel="0" collapsed="false">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row>
    <row r="132" customFormat="false" ht="12" hidden="false" customHeight="true" outlineLevel="0" collapsed="false">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row>
    <row r="133" customFormat="false" ht="12" hidden="false" customHeight="true" outlineLevel="0" collapsed="false">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row>
    <row r="134" customFormat="false" ht="12" hidden="false" customHeight="true" outlineLevel="0" collapsed="false">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row>
    <row r="135" customFormat="false" ht="12" hidden="false" customHeight="true" outlineLevel="0" collapsed="false">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row>
    <row r="136" customFormat="false" ht="12" hidden="false" customHeight="true" outlineLevel="0" collapsed="false">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row>
    <row r="137" customFormat="false" ht="12" hidden="false" customHeight="true" outlineLevel="0" collapsed="false">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row>
    <row r="138" customFormat="false" ht="12" hidden="false" customHeight="true" outlineLevel="0" collapsed="false">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row>
    <row r="139" customFormat="false" ht="12" hidden="false" customHeight="true" outlineLevel="0" collapsed="false">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row>
    <row r="140" customFormat="false" ht="12" hidden="false" customHeight="true" outlineLevel="0" collapsed="false">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row>
    <row r="141" customFormat="false" ht="12" hidden="false" customHeight="true" outlineLevel="0" collapsed="false">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row>
    <row r="142" customFormat="false" ht="12" hidden="false" customHeight="true" outlineLevel="0" collapsed="false">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row>
    <row r="143" customFormat="false" ht="12" hidden="false" customHeight="true" outlineLevel="0" collapsed="false">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row>
    <row r="144" customFormat="false" ht="12" hidden="false" customHeight="true" outlineLevel="0" collapsed="false">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row>
    <row r="145" customFormat="false" ht="12" hidden="false" customHeight="true" outlineLevel="0" collapsed="false">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row>
    <row r="146" customFormat="false" ht="12" hidden="false" customHeight="true" outlineLevel="0" collapsed="false">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row>
    <row r="147" customFormat="false" ht="12" hidden="false" customHeight="true" outlineLevel="0" collapsed="false">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row>
    <row r="148" customFormat="false" ht="12" hidden="false" customHeight="true" outlineLevel="0" collapsed="false">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row>
    <row r="149" customFormat="false" ht="12" hidden="false" customHeight="true" outlineLevel="0" collapsed="false">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row>
    <row r="150" customFormat="false" ht="12" hidden="false" customHeight="true" outlineLevel="0" collapsed="false">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row>
    <row r="151" customFormat="false" ht="12" hidden="false" customHeight="true" outlineLevel="0" collapsed="false">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row>
    <row r="152" customFormat="false" ht="12" hidden="false" customHeight="true" outlineLevel="0" collapsed="false">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row>
    <row r="153" customFormat="false" ht="12" hidden="false" customHeight="true" outlineLevel="0" collapsed="false">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row>
    <row r="154" customFormat="false" ht="12" hidden="false" customHeight="true" outlineLevel="0" collapsed="false">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row>
    <row r="155" customFormat="false" ht="12" hidden="false" customHeight="true" outlineLevel="0" collapsed="false">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row>
    <row r="156" customFormat="false" ht="12" hidden="false" customHeight="true" outlineLevel="0" collapsed="false">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row>
    <row r="157" customFormat="false" ht="12" hidden="false" customHeight="true" outlineLevel="0" collapsed="false">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row>
    <row r="158" customFormat="false" ht="12" hidden="false" customHeight="true" outlineLevel="0" collapsed="false">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row>
    <row r="159" customFormat="false" ht="12" hidden="false" customHeight="true" outlineLevel="0" collapsed="false">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row>
    <row r="160" customFormat="false" ht="12" hidden="false" customHeight="true" outlineLevel="0" collapsed="false">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row>
    <row r="161" customFormat="false" ht="12" hidden="false" customHeight="true" outlineLevel="0" collapsed="false">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row>
    <row r="162" customFormat="false" ht="12" hidden="false" customHeight="true" outlineLevel="0" collapsed="false">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row>
    <row r="163" customFormat="false" ht="12" hidden="false" customHeight="true" outlineLevel="0" collapsed="false">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row>
    <row r="164" customFormat="false" ht="12" hidden="false" customHeight="true" outlineLevel="0" collapsed="false">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row>
    <row r="165" customFormat="false" ht="12" hidden="false" customHeight="true" outlineLevel="0" collapsed="false">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row>
    <row r="166" customFormat="false" ht="12" hidden="false" customHeight="true" outlineLevel="0" collapsed="false">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row>
    <row r="167" customFormat="false" ht="12" hidden="false" customHeight="true" outlineLevel="0" collapsed="false">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row>
    <row r="168" customFormat="false" ht="12" hidden="false" customHeight="true" outlineLevel="0" collapsed="false">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row>
    <row r="169" customFormat="false" ht="12" hidden="false" customHeight="true" outlineLevel="0" collapsed="false">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row>
    <row r="170" customFormat="false" ht="12" hidden="false" customHeight="true" outlineLevel="0" collapsed="false">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row>
    <row r="171" customFormat="false" ht="12" hidden="false" customHeight="true" outlineLevel="0" collapsed="false">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row>
    <row r="172" customFormat="false" ht="12" hidden="false" customHeight="true" outlineLevel="0" collapsed="false">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row>
    <row r="173" customFormat="false" ht="12" hidden="false" customHeight="true" outlineLevel="0" collapsed="false">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row>
    <row r="174" customFormat="false" ht="12" hidden="false" customHeight="true" outlineLevel="0" collapsed="false">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row>
    <row r="175" customFormat="false" ht="12" hidden="false" customHeight="true" outlineLevel="0" collapsed="false">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row>
    <row r="176" customFormat="false" ht="12" hidden="false" customHeight="true" outlineLevel="0" collapsed="false">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row>
    <row r="177" customFormat="false" ht="12" hidden="false" customHeight="true" outlineLevel="0" collapsed="false">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row>
    <row r="178" customFormat="false" ht="12" hidden="false" customHeight="true" outlineLevel="0" collapsed="false">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row>
    <row r="179" customFormat="false" ht="12" hidden="false" customHeight="true" outlineLevel="0" collapsed="false">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row>
    <row r="180" customFormat="false" ht="12" hidden="false" customHeight="true" outlineLevel="0" collapsed="false">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row>
    <row r="181" customFormat="false" ht="12" hidden="false" customHeight="true" outlineLevel="0" collapsed="false">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row>
    <row r="182" customFormat="false" ht="12" hidden="false" customHeight="true" outlineLevel="0" collapsed="false">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row>
    <row r="183" customFormat="false" ht="12" hidden="false" customHeight="true" outlineLevel="0" collapsed="false">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row>
    <row r="184" customFormat="false" ht="12" hidden="false" customHeight="true" outlineLevel="0" collapsed="false">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row>
    <row r="185" customFormat="false" ht="12" hidden="false" customHeight="true" outlineLevel="0" collapsed="false">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row>
    <row r="186" customFormat="false" ht="12" hidden="false" customHeight="true" outlineLevel="0" collapsed="false">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row>
    <row r="187" customFormat="false" ht="12" hidden="false" customHeight="true" outlineLevel="0" collapsed="false">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row>
    <row r="188" customFormat="false" ht="12" hidden="false" customHeight="true" outlineLevel="0" collapsed="false">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row>
    <row r="189" customFormat="false" ht="12" hidden="false" customHeight="true" outlineLevel="0" collapsed="false">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row>
    <row r="190" customFormat="false" ht="12" hidden="false" customHeight="true" outlineLevel="0" collapsed="false">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row>
    <row r="191" customFormat="false" ht="12" hidden="false" customHeight="true" outlineLevel="0" collapsed="false">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row>
    <row r="192" customFormat="false" ht="12" hidden="false" customHeight="true" outlineLevel="0" collapsed="false">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row>
    <row r="193" customFormat="false" ht="12" hidden="false" customHeight="true" outlineLevel="0" collapsed="false">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row>
    <row r="194" customFormat="false" ht="12" hidden="false" customHeight="true" outlineLevel="0" collapsed="false">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row>
    <row r="195" customFormat="false" ht="12" hidden="false" customHeight="true" outlineLevel="0" collapsed="false">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row>
    <row r="196" customFormat="false" ht="12" hidden="false" customHeight="true" outlineLevel="0" collapsed="false">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row>
    <row r="197" customFormat="false" ht="12" hidden="false" customHeight="true" outlineLevel="0" collapsed="false">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row>
    <row r="198" customFormat="false" ht="12" hidden="false" customHeight="true" outlineLevel="0" collapsed="false">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row>
    <row r="199" customFormat="false" ht="12" hidden="false" customHeight="true" outlineLevel="0" collapsed="false">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row>
    <row r="200" customFormat="false" ht="12" hidden="false" customHeight="true" outlineLevel="0" collapsed="false">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row>
    <row r="201" customFormat="false" ht="12" hidden="false" customHeight="true" outlineLevel="0" collapsed="false">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row>
    <row r="202" customFormat="false" ht="12" hidden="false" customHeight="true" outlineLevel="0" collapsed="false">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row>
    <row r="203" customFormat="false" ht="12" hidden="false" customHeight="true" outlineLevel="0" collapsed="false">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row>
    <row r="204" customFormat="false" ht="12" hidden="false" customHeight="true" outlineLevel="0" collapsed="false">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row>
    <row r="205" customFormat="false" ht="12" hidden="false" customHeight="true" outlineLevel="0" collapsed="false">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row>
    <row r="206" customFormat="false" ht="12" hidden="false" customHeight="true" outlineLevel="0" collapsed="false">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row>
    <row r="207" customFormat="false" ht="12" hidden="false" customHeight="true" outlineLevel="0" collapsed="false">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row>
    <row r="208" customFormat="false" ht="12" hidden="false" customHeight="true" outlineLevel="0" collapsed="false">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row>
    <row r="209" customFormat="false" ht="12" hidden="false" customHeight="true" outlineLevel="0" collapsed="false">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row>
    <row r="210" customFormat="false" ht="12" hidden="false" customHeight="true" outlineLevel="0" collapsed="false">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row>
    <row r="211" customFormat="false" ht="12" hidden="false" customHeight="true" outlineLevel="0" collapsed="false">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row>
    <row r="212" customFormat="false" ht="12" hidden="false" customHeight="true" outlineLevel="0" collapsed="false">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row>
    <row r="213" customFormat="false" ht="12" hidden="false" customHeight="true" outlineLevel="0" collapsed="false">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row>
    <row r="214" customFormat="false" ht="12" hidden="false" customHeight="true" outlineLevel="0" collapsed="false">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row>
    <row r="215" customFormat="false" ht="12" hidden="false" customHeight="true" outlineLevel="0" collapsed="false">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row>
    <row r="216" customFormat="false" ht="12" hidden="false" customHeight="true" outlineLevel="0" collapsed="false">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row>
    <row r="217" customFormat="false" ht="12" hidden="false" customHeight="true" outlineLevel="0" collapsed="false">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row>
    <row r="218" customFormat="false" ht="12" hidden="false" customHeight="true" outlineLevel="0" collapsed="false">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row>
    <row r="219" customFormat="false" ht="12" hidden="false" customHeight="true" outlineLevel="0" collapsed="false">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row>
    <row r="220" customFormat="false" ht="12" hidden="false" customHeight="true" outlineLevel="0" collapsed="false">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row>
    <row r="221" customFormat="false" ht="12" hidden="false" customHeight="true" outlineLevel="0" collapsed="false">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row>
    <row r="222" customFormat="false" ht="12" hidden="false" customHeight="true" outlineLevel="0" collapsed="false">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row>
    <row r="223" customFormat="false" ht="12" hidden="false" customHeight="true" outlineLevel="0" collapsed="false">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row>
    <row r="224" customFormat="false" ht="12" hidden="false" customHeight="true" outlineLevel="0" collapsed="false">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row>
    <row r="225" customFormat="false" ht="12" hidden="false" customHeight="true" outlineLevel="0" collapsed="false">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row>
    <row r="226" customFormat="false" ht="12" hidden="false" customHeight="true" outlineLevel="0" collapsed="false">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row>
    <row r="227" customFormat="false" ht="12" hidden="false" customHeight="true" outlineLevel="0" collapsed="false">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row>
    <row r="228" customFormat="false" ht="12" hidden="false" customHeight="true" outlineLevel="0" collapsed="false">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row>
    <row r="229" customFormat="false" ht="12" hidden="false" customHeight="true" outlineLevel="0" collapsed="false">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row>
    <row r="230" customFormat="false" ht="12" hidden="false" customHeight="true" outlineLevel="0" collapsed="false">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row>
    <row r="231" customFormat="false" ht="12" hidden="false" customHeight="true" outlineLevel="0" collapsed="false">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row>
    <row r="232" customFormat="false" ht="12" hidden="false" customHeight="true" outlineLevel="0" collapsed="false">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row>
    <row r="233" customFormat="false" ht="12" hidden="false" customHeight="true" outlineLevel="0" collapsed="false">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row>
    <row r="234" customFormat="false" ht="12" hidden="false" customHeight="true" outlineLevel="0" collapsed="false">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row>
    <row r="235" customFormat="false" ht="12" hidden="false" customHeight="true" outlineLevel="0" collapsed="false">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row>
    <row r="236" customFormat="false" ht="12" hidden="false" customHeight="true" outlineLevel="0" collapsed="false">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row>
    <row r="237" customFormat="false" ht="12" hidden="false" customHeight="true" outlineLevel="0" collapsed="false">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row>
    <row r="238" customFormat="false" ht="12" hidden="false" customHeight="true" outlineLevel="0" collapsed="false">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row>
    <row r="239" customFormat="false" ht="12" hidden="false" customHeight="true" outlineLevel="0" collapsed="false">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row>
    <row r="240" customFormat="false" ht="12" hidden="false" customHeight="true" outlineLevel="0" collapsed="false">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row>
    <row r="241" customFormat="false" ht="12" hidden="false" customHeight="true" outlineLevel="0" collapsed="false">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row>
    <row r="242" customFormat="false" ht="12" hidden="false" customHeight="true" outlineLevel="0" collapsed="false">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row>
    <row r="243" customFormat="false" ht="12" hidden="false" customHeight="true" outlineLevel="0" collapsed="false">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row>
    <row r="244" customFormat="false" ht="12" hidden="false" customHeight="true" outlineLevel="0" collapsed="false">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row>
    <row r="245" customFormat="false" ht="12" hidden="false" customHeight="true" outlineLevel="0" collapsed="false">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row>
    <row r="246" customFormat="false" ht="12" hidden="false" customHeight="true" outlineLevel="0" collapsed="false">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row>
    <row r="247" customFormat="false" ht="12" hidden="false" customHeight="true" outlineLevel="0" collapsed="false">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row>
    <row r="248" customFormat="false" ht="12" hidden="false" customHeight="true" outlineLevel="0" collapsed="false">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row>
    <row r="249" customFormat="false" ht="12" hidden="false" customHeight="true" outlineLevel="0" collapsed="false">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row>
    <row r="250" customFormat="false" ht="12" hidden="false" customHeight="true" outlineLevel="0" collapsed="false">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row>
    <row r="251" customFormat="false" ht="12" hidden="false" customHeight="true" outlineLevel="0" collapsed="false">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row>
    <row r="252" customFormat="false" ht="12" hidden="false" customHeight="true" outlineLevel="0" collapsed="false">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row>
    <row r="253" customFormat="false" ht="12" hidden="false" customHeight="true" outlineLevel="0" collapsed="false">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row>
    <row r="254" customFormat="false" ht="12" hidden="false" customHeight="true" outlineLevel="0" collapsed="false">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row>
    <row r="255" customFormat="false" ht="12" hidden="false" customHeight="true" outlineLevel="0" collapsed="false">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row>
    <row r="256" customFormat="false" ht="12" hidden="false" customHeight="true" outlineLevel="0" collapsed="false">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row>
    <row r="257" customFormat="false" ht="12" hidden="false" customHeight="true" outlineLevel="0" collapsed="false">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row>
    <row r="258" customFormat="false" ht="12" hidden="false" customHeight="true" outlineLevel="0" collapsed="false">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row>
    <row r="259" customFormat="false" ht="12" hidden="false" customHeight="true" outlineLevel="0" collapsed="false">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row>
    <row r="260" customFormat="false" ht="12" hidden="false" customHeight="true" outlineLevel="0" collapsed="false">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row>
    <row r="261" customFormat="false" ht="12" hidden="false" customHeight="true" outlineLevel="0" collapsed="false">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row>
    <row r="262" customFormat="false" ht="12" hidden="false" customHeight="true" outlineLevel="0" collapsed="false">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row>
    <row r="263" customFormat="false" ht="12" hidden="false" customHeight="true" outlineLevel="0" collapsed="false">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row>
    <row r="264" customFormat="false" ht="12" hidden="false" customHeight="true" outlineLevel="0" collapsed="false">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row>
    <row r="265" customFormat="false" ht="12" hidden="false" customHeight="true" outlineLevel="0" collapsed="false">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row>
    <row r="266" customFormat="false" ht="12" hidden="false" customHeight="true" outlineLevel="0" collapsed="false">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row>
    <row r="267" customFormat="false" ht="12" hidden="false" customHeight="true" outlineLevel="0" collapsed="false">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row>
    <row r="268" customFormat="false" ht="12" hidden="false" customHeight="true" outlineLevel="0" collapsed="false">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row>
    <row r="269" customFormat="false" ht="12" hidden="false" customHeight="true" outlineLevel="0" collapsed="false">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row>
    <row r="270" customFormat="false" ht="12" hidden="false" customHeight="true" outlineLevel="0" collapsed="false">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row>
    <row r="271" customFormat="false" ht="12" hidden="false" customHeight="true" outlineLevel="0" collapsed="false">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row>
    <row r="272" customFormat="false" ht="12" hidden="false" customHeight="true" outlineLevel="0" collapsed="false">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row>
    <row r="273" customFormat="false" ht="12" hidden="false" customHeight="true" outlineLevel="0" collapsed="false">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row>
    <row r="274" customFormat="false" ht="12" hidden="false" customHeight="true" outlineLevel="0" collapsed="false">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row>
    <row r="275" customFormat="false" ht="12" hidden="false" customHeight="true" outlineLevel="0" collapsed="false">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row>
    <row r="276" customFormat="false" ht="12" hidden="false" customHeight="true" outlineLevel="0" collapsed="false">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row>
    <row r="277" customFormat="false" ht="12" hidden="false" customHeight="true" outlineLevel="0" collapsed="false">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row>
    <row r="278" customFormat="false" ht="12" hidden="false" customHeight="true" outlineLevel="0" collapsed="false">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row>
    <row r="279" customFormat="false" ht="12" hidden="false" customHeight="true" outlineLevel="0" collapsed="false">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row>
    <row r="280" customFormat="false" ht="12" hidden="false" customHeight="true" outlineLevel="0" collapsed="false">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row>
    <row r="281" customFormat="false" ht="12" hidden="false" customHeight="true" outlineLevel="0" collapsed="false">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row>
    <row r="282" customFormat="false" ht="12" hidden="false" customHeight="true" outlineLevel="0" collapsed="false">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row>
    <row r="283" customFormat="false" ht="12" hidden="false" customHeight="true" outlineLevel="0" collapsed="false">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row>
    <row r="284" customFormat="false" ht="12" hidden="false" customHeight="true" outlineLevel="0" collapsed="false">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row>
    <row r="285" customFormat="false" ht="12" hidden="false" customHeight="true" outlineLevel="0" collapsed="false">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row>
    <row r="286" customFormat="false" ht="12" hidden="false" customHeight="true" outlineLevel="0" collapsed="false">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row>
    <row r="287" customFormat="false" ht="12" hidden="false" customHeight="true" outlineLevel="0" collapsed="false">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row>
    <row r="288" customFormat="false" ht="12" hidden="false" customHeight="true" outlineLevel="0" collapsed="false">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row>
    <row r="289" customFormat="false" ht="12" hidden="false" customHeight="true" outlineLevel="0" collapsed="false">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row>
    <row r="290" customFormat="false" ht="12" hidden="false" customHeight="true" outlineLevel="0" collapsed="false">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row>
    <row r="291" customFormat="false" ht="12" hidden="false" customHeight="true" outlineLevel="0" collapsed="false">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row>
    <row r="292" customFormat="false" ht="12" hidden="false" customHeight="true" outlineLevel="0" collapsed="false">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row>
    <row r="293" customFormat="false" ht="12" hidden="false" customHeight="true" outlineLevel="0" collapsed="false">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row>
    <row r="294" customFormat="false" ht="12" hidden="false" customHeight="true" outlineLevel="0" collapsed="false">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row>
    <row r="295" customFormat="false" ht="12" hidden="false" customHeight="true" outlineLevel="0" collapsed="false">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row>
    <row r="296" customFormat="false" ht="12" hidden="false" customHeight="true" outlineLevel="0" collapsed="false">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row>
    <row r="297" customFormat="false" ht="12" hidden="false" customHeight="true" outlineLevel="0" collapsed="false">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row>
    <row r="298" customFormat="false" ht="12" hidden="false" customHeight="true" outlineLevel="0" collapsed="false">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row>
    <row r="299" customFormat="false" ht="12" hidden="false" customHeight="true" outlineLevel="0" collapsed="false">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row>
    <row r="300" customFormat="false" ht="12" hidden="false" customHeight="true" outlineLevel="0" collapsed="false">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row>
    <row r="301" customFormat="false" ht="12" hidden="false" customHeight="true" outlineLevel="0" collapsed="false">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row>
    <row r="302" customFormat="false" ht="12" hidden="false" customHeight="true" outlineLevel="0" collapsed="false">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row>
    <row r="303" customFormat="false" ht="12" hidden="false" customHeight="true" outlineLevel="0" collapsed="false">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row>
    <row r="304" customFormat="false" ht="12" hidden="false" customHeight="true" outlineLevel="0" collapsed="false">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row>
    <row r="305" customFormat="false" ht="12" hidden="false" customHeight="true" outlineLevel="0" collapsed="false">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row>
    <row r="306" customFormat="false" ht="12" hidden="false" customHeight="true" outlineLevel="0" collapsed="false">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row>
    <row r="307" customFormat="false" ht="12" hidden="false" customHeight="true" outlineLevel="0" collapsed="false">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row>
    <row r="308" customFormat="false" ht="12" hidden="false" customHeight="true" outlineLevel="0" collapsed="false">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row>
    <row r="309" customFormat="false" ht="12" hidden="false" customHeight="true" outlineLevel="0" collapsed="false">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row>
    <row r="310" customFormat="false" ht="12" hidden="false" customHeight="true" outlineLevel="0" collapsed="false">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row>
    <row r="311" customFormat="false" ht="12" hidden="false" customHeight="true" outlineLevel="0" collapsed="false">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row>
    <row r="312" customFormat="false" ht="12" hidden="false" customHeight="true" outlineLevel="0" collapsed="false">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row>
    <row r="313" customFormat="false" ht="12" hidden="false" customHeight="true" outlineLevel="0" collapsed="false">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row>
    <row r="314" customFormat="false" ht="12" hidden="false" customHeight="true" outlineLevel="0" collapsed="false">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row>
    <row r="315" customFormat="false" ht="12" hidden="false" customHeight="true" outlineLevel="0" collapsed="false">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row>
    <row r="316" customFormat="false" ht="12" hidden="false" customHeight="true" outlineLevel="0" collapsed="false">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row>
    <row r="317" customFormat="false" ht="12" hidden="false" customHeight="true" outlineLevel="0" collapsed="false">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row>
    <row r="318" customFormat="false" ht="12" hidden="false" customHeight="true" outlineLevel="0" collapsed="false">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row>
    <row r="319" customFormat="false" ht="12" hidden="false" customHeight="true" outlineLevel="0" collapsed="false">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row>
    <row r="320" customFormat="false" ht="12" hidden="false" customHeight="true" outlineLevel="0" collapsed="false">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row>
    <row r="321" customFormat="false" ht="12" hidden="false" customHeight="true" outlineLevel="0" collapsed="false">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row>
    <row r="322" customFormat="false" ht="12" hidden="false" customHeight="true" outlineLevel="0" collapsed="false">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row>
    <row r="323" customFormat="false" ht="12" hidden="false" customHeight="true" outlineLevel="0" collapsed="false">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row>
    <row r="324" customFormat="false" ht="12" hidden="false" customHeight="true" outlineLevel="0" collapsed="false">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row>
    <row r="325" customFormat="false" ht="12" hidden="false" customHeight="true" outlineLevel="0" collapsed="false">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row>
    <row r="326" customFormat="false" ht="12" hidden="false" customHeight="true" outlineLevel="0" collapsed="false">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row>
    <row r="327" customFormat="false" ht="12" hidden="false" customHeight="true" outlineLevel="0" collapsed="false">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row>
    <row r="328" customFormat="false" ht="12" hidden="false" customHeight="true" outlineLevel="0" collapsed="false">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row>
    <row r="329" customFormat="false" ht="12" hidden="false" customHeight="true" outlineLevel="0" collapsed="false">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row>
    <row r="330" customFormat="false" ht="12" hidden="false" customHeight="true" outlineLevel="0" collapsed="false">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row>
    <row r="331" customFormat="false" ht="12" hidden="false" customHeight="true" outlineLevel="0" collapsed="false">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row>
    <row r="332" customFormat="false" ht="12" hidden="false" customHeight="true" outlineLevel="0" collapsed="false">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row>
    <row r="333" customFormat="false" ht="12" hidden="false" customHeight="true" outlineLevel="0" collapsed="false">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row>
    <row r="334" customFormat="false" ht="12" hidden="false" customHeight="true" outlineLevel="0" collapsed="false">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row>
    <row r="335" customFormat="false" ht="12" hidden="false" customHeight="true" outlineLevel="0" collapsed="false">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row>
    <row r="336" customFormat="false" ht="12" hidden="false" customHeight="true" outlineLevel="0" collapsed="false">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row>
    <row r="337" customFormat="false" ht="12" hidden="false" customHeight="true" outlineLevel="0" collapsed="false">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row>
    <row r="338" customFormat="false" ht="12" hidden="false" customHeight="true" outlineLevel="0" collapsed="false">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row>
    <row r="339" customFormat="false" ht="12" hidden="false" customHeight="true" outlineLevel="0" collapsed="false">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row>
    <row r="340" customFormat="false" ht="12" hidden="false" customHeight="true" outlineLevel="0" collapsed="false">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row>
    <row r="341" customFormat="false" ht="12" hidden="false" customHeight="true" outlineLevel="0" collapsed="false">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row>
    <row r="342" customFormat="false" ht="12" hidden="false" customHeight="true" outlineLevel="0" collapsed="false">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row>
    <row r="343" customFormat="false" ht="12" hidden="false" customHeight="true" outlineLevel="0" collapsed="false">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row>
    <row r="344" customFormat="false" ht="12" hidden="false" customHeight="true" outlineLevel="0" collapsed="false">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row>
    <row r="345" customFormat="false" ht="12" hidden="false" customHeight="true" outlineLevel="0" collapsed="false">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row>
    <row r="346" customFormat="false" ht="12" hidden="false" customHeight="true" outlineLevel="0" collapsed="false">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row>
    <row r="347" customFormat="false" ht="12" hidden="false" customHeight="true" outlineLevel="0" collapsed="false">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row>
    <row r="348" customFormat="false" ht="12" hidden="false" customHeight="true" outlineLevel="0" collapsed="false">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row>
    <row r="349" customFormat="false" ht="12" hidden="false" customHeight="true" outlineLevel="0" collapsed="false">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row>
    <row r="350" customFormat="false" ht="12" hidden="false" customHeight="true" outlineLevel="0" collapsed="false">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row>
    <row r="351" customFormat="false" ht="12" hidden="false" customHeight="true" outlineLevel="0" collapsed="false">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row>
    <row r="352" customFormat="false" ht="12" hidden="false" customHeight="true" outlineLevel="0" collapsed="false">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row>
    <row r="353" customFormat="false" ht="12" hidden="false" customHeight="true" outlineLevel="0" collapsed="false">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row>
    <row r="354" customFormat="false" ht="12" hidden="false" customHeight="true" outlineLevel="0" collapsed="false">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row>
    <row r="355" customFormat="false" ht="12" hidden="false" customHeight="true" outlineLevel="0" collapsed="false">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row>
    <row r="356" customFormat="false" ht="12" hidden="false" customHeight="true" outlineLevel="0" collapsed="false">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row>
    <row r="357" customFormat="false" ht="12" hidden="false" customHeight="true" outlineLevel="0" collapsed="false">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row>
    <row r="358" customFormat="false" ht="12" hidden="false" customHeight="true" outlineLevel="0" collapsed="false">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row>
    <row r="359" customFormat="false" ht="12" hidden="false" customHeight="true" outlineLevel="0" collapsed="false">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row>
    <row r="360" customFormat="false" ht="12" hidden="false" customHeight="true" outlineLevel="0" collapsed="false">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row>
    <row r="361" customFormat="false" ht="12" hidden="false" customHeight="true" outlineLevel="0" collapsed="false">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row>
    <row r="362" customFormat="false" ht="12" hidden="false" customHeight="true" outlineLevel="0" collapsed="false">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row>
    <row r="363" customFormat="false" ht="12" hidden="false" customHeight="true" outlineLevel="0" collapsed="false">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row>
    <row r="364" customFormat="false" ht="12" hidden="false" customHeight="true" outlineLevel="0" collapsed="false">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row>
    <row r="365" customFormat="false" ht="12" hidden="false" customHeight="true" outlineLevel="0" collapsed="false">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row>
    <row r="366" customFormat="false" ht="12" hidden="false" customHeight="true" outlineLevel="0" collapsed="false">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row>
    <row r="367" customFormat="false" ht="12" hidden="false" customHeight="true" outlineLevel="0" collapsed="false">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row>
    <row r="368" customFormat="false" ht="12" hidden="false" customHeight="true" outlineLevel="0" collapsed="false">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row>
    <row r="369" customFormat="false" ht="12" hidden="false" customHeight="true" outlineLevel="0" collapsed="false">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row>
    <row r="370" customFormat="false" ht="12" hidden="false" customHeight="true" outlineLevel="0" collapsed="false">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row>
    <row r="371" customFormat="false" ht="12" hidden="false" customHeight="true" outlineLevel="0" collapsed="false">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row>
    <row r="372" customFormat="false" ht="12" hidden="false" customHeight="true" outlineLevel="0" collapsed="false">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row>
    <row r="373" customFormat="false" ht="12" hidden="false" customHeight="true" outlineLevel="0" collapsed="false">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row>
    <row r="374" customFormat="false" ht="12" hidden="false" customHeight="true" outlineLevel="0" collapsed="false">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row>
    <row r="375" customFormat="false" ht="12" hidden="false" customHeight="true" outlineLevel="0" collapsed="false">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row>
    <row r="376" customFormat="false" ht="12" hidden="false" customHeight="true" outlineLevel="0" collapsed="false">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row>
    <row r="377" customFormat="false" ht="12" hidden="false" customHeight="true" outlineLevel="0" collapsed="false">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row>
    <row r="378" customFormat="false" ht="12" hidden="false" customHeight="true" outlineLevel="0" collapsed="false">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row>
    <row r="379" customFormat="false" ht="12" hidden="false" customHeight="true" outlineLevel="0" collapsed="false">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row>
    <row r="380" customFormat="false" ht="12" hidden="false" customHeight="true" outlineLevel="0" collapsed="false">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row>
    <row r="381" customFormat="false" ht="12" hidden="false" customHeight="true" outlineLevel="0" collapsed="false">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row>
    <row r="382" customFormat="false" ht="12" hidden="false" customHeight="true" outlineLevel="0" collapsed="false">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row>
    <row r="383" customFormat="false" ht="12" hidden="false" customHeight="true" outlineLevel="0" collapsed="false">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row>
    <row r="384" customFormat="false" ht="12" hidden="false" customHeight="true" outlineLevel="0" collapsed="false">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row>
    <row r="385" customFormat="false" ht="12" hidden="false" customHeight="true" outlineLevel="0" collapsed="false">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row>
    <row r="386" customFormat="false" ht="12" hidden="false" customHeight="true" outlineLevel="0" collapsed="false">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row>
    <row r="387" customFormat="false" ht="12" hidden="false" customHeight="true" outlineLevel="0" collapsed="false">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row>
    <row r="388" customFormat="false" ht="12" hidden="false" customHeight="true" outlineLevel="0" collapsed="false">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row>
    <row r="389" customFormat="false" ht="12" hidden="false" customHeight="true" outlineLevel="0" collapsed="false">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row>
    <row r="390" customFormat="false" ht="12" hidden="false" customHeight="true" outlineLevel="0" collapsed="false">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row>
    <row r="391" customFormat="false" ht="12" hidden="false" customHeight="true" outlineLevel="0" collapsed="false">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row>
    <row r="392" customFormat="false" ht="12" hidden="false" customHeight="true" outlineLevel="0" collapsed="false">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row>
    <row r="393" customFormat="false" ht="12" hidden="false" customHeight="true" outlineLevel="0" collapsed="false">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row>
    <row r="394" customFormat="false" ht="12" hidden="false" customHeight="true" outlineLevel="0" collapsed="false">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row>
    <row r="395" customFormat="false" ht="12" hidden="false" customHeight="true" outlineLevel="0" collapsed="false">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row>
    <row r="396" customFormat="false" ht="12" hidden="false" customHeight="true" outlineLevel="0" collapsed="false">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row>
    <row r="397" customFormat="false" ht="12" hidden="false" customHeight="true" outlineLevel="0" collapsed="false">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row>
    <row r="398" customFormat="false" ht="12" hidden="false" customHeight="true" outlineLevel="0" collapsed="false">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row>
    <row r="399" customFormat="false" ht="12" hidden="false" customHeight="true" outlineLevel="0" collapsed="false">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row>
    <row r="400" customFormat="false" ht="12" hidden="false" customHeight="true" outlineLevel="0" collapsed="false">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row>
    <row r="401" customFormat="false" ht="12" hidden="false" customHeight="true" outlineLevel="0" collapsed="false">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row>
    <row r="402" customFormat="false" ht="12" hidden="false" customHeight="true" outlineLevel="0" collapsed="false">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row>
    <row r="403" customFormat="false" ht="12" hidden="false" customHeight="true" outlineLevel="0" collapsed="false">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row>
    <row r="404" customFormat="false" ht="12" hidden="false" customHeight="true" outlineLevel="0" collapsed="false">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row>
    <row r="405" customFormat="false" ht="12" hidden="false" customHeight="true" outlineLevel="0" collapsed="false">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row>
    <row r="406" customFormat="false" ht="12" hidden="false" customHeight="true" outlineLevel="0" collapsed="false">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row>
    <row r="407" customFormat="false" ht="12" hidden="false" customHeight="true" outlineLevel="0" collapsed="false">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row>
    <row r="408" customFormat="false" ht="12" hidden="false" customHeight="true" outlineLevel="0" collapsed="false">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row>
    <row r="409" customFormat="false" ht="12" hidden="false" customHeight="true" outlineLevel="0" collapsed="false">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row>
    <row r="410" customFormat="false" ht="12" hidden="false" customHeight="true" outlineLevel="0" collapsed="false">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row>
    <row r="411" customFormat="false" ht="12" hidden="false" customHeight="true" outlineLevel="0" collapsed="false">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row>
    <row r="412" customFormat="false" ht="12" hidden="false" customHeight="true" outlineLevel="0" collapsed="false">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row>
    <row r="413" customFormat="false" ht="12" hidden="false" customHeight="true" outlineLevel="0" collapsed="false">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row>
    <row r="414" customFormat="false" ht="12" hidden="false" customHeight="true" outlineLevel="0" collapsed="false">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row>
    <row r="415" customFormat="false" ht="12" hidden="false" customHeight="true" outlineLevel="0" collapsed="false">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row>
    <row r="416" customFormat="false" ht="12" hidden="false" customHeight="true" outlineLevel="0" collapsed="false">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row>
    <row r="417" customFormat="false" ht="12" hidden="false" customHeight="true" outlineLevel="0" collapsed="false">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row>
    <row r="418" customFormat="false" ht="12" hidden="false" customHeight="true" outlineLevel="0" collapsed="false">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row>
    <row r="419" customFormat="false" ht="12" hidden="false" customHeight="true" outlineLevel="0" collapsed="false">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row>
    <row r="420" customFormat="false" ht="12" hidden="false" customHeight="true" outlineLevel="0" collapsed="false">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row>
    <row r="421" customFormat="false" ht="12" hidden="false" customHeight="true" outlineLevel="0" collapsed="false">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row>
    <row r="422" customFormat="false" ht="12" hidden="false" customHeight="true" outlineLevel="0" collapsed="false">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row>
    <row r="423" customFormat="false" ht="12" hidden="false" customHeight="true" outlineLevel="0" collapsed="false">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row>
    <row r="424" customFormat="false" ht="12" hidden="false" customHeight="true" outlineLevel="0" collapsed="false">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row>
    <row r="425" customFormat="false" ht="12" hidden="false" customHeight="true" outlineLevel="0" collapsed="false">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row>
    <row r="426" customFormat="false" ht="12" hidden="false" customHeight="true" outlineLevel="0" collapsed="false">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row>
    <row r="427" customFormat="false" ht="12" hidden="false" customHeight="true" outlineLevel="0" collapsed="false">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row>
    <row r="428" customFormat="false" ht="12" hidden="false" customHeight="true" outlineLevel="0" collapsed="false">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row>
    <row r="429" customFormat="false" ht="12" hidden="false" customHeight="true" outlineLevel="0" collapsed="false">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row>
    <row r="430" customFormat="false" ht="12" hidden="false" customHeight="true" outlineLevel="0" collapsed="false">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row>
    <row r="431" customFormat="false" ht="12" hidden="false" customHeight="true" outlineLevel="0" collapsed="false">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row>
    <row r="432" customFormat="false" ht="12" hidden="false" customHeight="true" outlineLevel="0" collapsed="false">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row>
    <row r="433" customFormat="false" ht="12" hidden="false" customHeight="true" outlineLevel="0" collapsed="false">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row>
    <row r="434" customFormat="false" ht="12" hidden="false" customHeight="true" outlineLevel="0" collapsed="false">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row>
    <row r="435" customFormat="false" ht="12" hidden="false" customHeight="true" outlineLevel="0" collapsed="false">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row>
    <row r="436" customFormat="false" ht="12" hidden="false" customHeight="true" outlineLevel="0" collapsed="false">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row>
    <row r="437" customFormat="false" ht="12" hidden="false" customHeight="true" outlineLevel="0" collapsed="false">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row>
    <row r="438" customFormat="false" ht="12" hidden="false" customHeight="true" outlineLevel="0" collapsed="false">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row>
    <row r="439" customFormat="false" ht="12" hidden="false" customHeight="true" outlineLevel="0" collapsed="false">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row>
    <row r="440" customFormat="false" ht="12" hidden="false" customHeight="true" outlineLevel="0" collapsed="false">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row>
    <row r="441" customFormat="false" ht="12" hidden="false" customHeight="true" outlineLevel="0" collapsed="false">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row>
    <row r="442" customFormat="false" ht="12" hidden="false" customHeight="true" outlineLevel="0" collapsed="false">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row>
    <row r="443" customFormat="false" ht="12" hidden="false" customHeight="true" outlineLevel="0" collapsed="false">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row>
    <row r="444" customFormat="false" ht="12" hidden="false" customHeight="true" outlineLevel="0" collapsed="false">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row>
    <row r="445" customFormat="false" ht="12" hidden="false" customHeight="true" outlineLevel="0" collapsed="false">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row>
    <row r="446" customFormat="false" ht="12" hidden="false" customHeight="true" outlineLevel="0" collapsed="false">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row>
    <row r="447" customFormat="false" ht="12" hidden="false" customHeight="true" outlineLevel="0" collapsed="false">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row>
    <row r="448" customFormat="false" ht="12" hidden="false" customHeight="true" outlineLevel="0" collapsed="false">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row>
    <row r="449" customFormat="false" ht="12" hidden="false" customHeight="true" outlineLevel="0" collapsed="false">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row>
    <row r="450" customFormat="false" ht="12" hidden="false" customHeight="true" outlineLevel="0" collapsed="false">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row>
    <row r="451" customFormat="false" ht="12" hidden="false" customHeight="true" outlineLevel="0" collapsed="false">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row>
    <row r="452" customFormat="false" ht="12" hidden="false" customHeight="true" outlineLevel="0" collapsed="false">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row>
    <row r="453" customFormat="false" ht="12" hidden="false" customHeight="true" outlineLevel="0" collapsed="false">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row>
    <row r="454" customFormat="false" ht="12" hidden="false" customHeight="true" outlineLevel="0" collapsed="false">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row>
    <row r="455" customFormat="false" ht="12" hidden="false" customHeight="true" outlineLevel="0" collapsed="false">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row>
    <row r="456" customFormat="false" ht="12" hidden="false" customHeight="true" outlineLevel="0" collapsed="false">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row>
    <row r="457" customFormat="false" ht="12" hidden="false" customHeight="true" outlineLevel="0" collapsed="false">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row>
    <row r="458" customFormat="false" ht="12" hidden="false" customHeight="true" outlineLevel="0" collapsed="false">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row>
    <row r="459" customFormat="false" ht="12" hidden="false" customHeight="true" outlineLevel="0" collapsed="false">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row>
    <row r="460" customFormat="false" ht="12" hidden="false" customHeight="true" outlineLevel="0" collapsed="false">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row>
    <row r="461" customFormat="false" ht="12" hidden="false" customHeight="true" outlineLevel="0" collapsed="false">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row>
    <row r="462" customFormat="false" ht="12" hidden="false" customHeight="true" outlineLevel="0" collapsed="false">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row>
    <row r="463" customFormat="false" ht="12" hidden="false" customHeight="true" outlineLevel="0" collapsed="false">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row>
    <row r="464" customFormat="false" ht="12" hidden="false" customHeight="true" outlineLevel="0" collapsed="false">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row>
    <row r="465" customFormat="false" ht="12" hidden="false" customHeight="true" outlineLevel="0" collapsed="false">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row>
    <row r="466" customFormat="false" ht="12" hidden="false" customHeight="true" outlineLevel="0" collapsed="false">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row>
    <row r="467" customFormat="false" ht="12" hidden="false" customHeight="true" outlineLevel="0" collapsed="false">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row>
    <row r="468" customFormat="false" ht="12" hidden="false" customHeight="true" outlineLevel="0" collapsed="false">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row>
    <row r="469" customFormat="false" ht="12" hidden="false" customHeight="true" outlineLevel="0" collapsed="false">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row>
    <row r="470" customFormat="false" ht="12" hidden="false" customHeight="true" outlineLevel="0" collapsed="false">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row>
    <row r="471" customFormat="false" ht="12" hidden="false" customHeight="true" outlineLevel="0" collapsed="false">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row>
    <row r="472" customFormat="false" ht="12" hidden="false" customHeight="true" outlineLevel="0" collapsed="false">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row>
    <row r="473" customFormat="false" ht="12" hidden="false" customHeight="true" outlineLevel="0" collapsed="false">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row>
    <row r="474" customFormat="false" ht="12" hidden="false" customHeight="true" outlineLevel="0" collapsed="false">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row>
    <row r="475" customFormat="false" ht="12" hidden="false" customHeight="true" outlineLevel="0" collapsed="false">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row>
    <row r="476" customFormat="false" ht="12" hidden="false" customHeight="true" outlineLevel="0" collapsed="false">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row>
    <row r="477" customFormat="false" ht="12" hidden="false" customHeight="true" outlineLevel="0" collapsed="false">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row>
    <row r="478" customFormat="false" ht="12" hidden="false" customHeight="true" outlineLevel="0" collapsed="false">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row>
    <row r="479" customFormat="false" ht="12" hidden="false" customHeight="true" outlineLevel="0" collapsed="false">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row>
    <row r="480" customFormat="false" ht="12" hidden="false" customHeight="true" outlineLevel="0" collapsed="false">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row>
    <row r="481" customFormat="false" ht="12" hidden="false" customHeight="true" outlineLevel="0" collapsed="false">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row>
    <row r="482" customFormat="false" ht="12" hidden="false" customHeight="true" outlineLevel="0" collapsed="false">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row>
    <row r="483" customFormat="false" ht="12" hidden="false" customHeight="true" outlineLevel="0" collapsed="false">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row>
    <row r="484" customFormat="false" ht="12" hidden="false" customHeight="true" outlineLevel="0" collapsed="false">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row>
    <row r="485" customFormat="false" ht="12" hidden="false" customHeight="true" outlineLevel="0" collapsed="false">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row>
    <row r="486" customFormat="false" ht="12" hidden="false" customHeight="true" outlineLevel="0" collapsed="false">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row>
    <row r="487" customFormat="false" ht="12" hidden="false" customHeight="true" outlineLevel="0" collapsed="false">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row>
    <row r="488" customFormat="false" ht="12" hidden="false" customHeight="true" outlineLevel="0" collapsed="false">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row>
    <row r="489" customFormat="false" ht="12" hidden="false" customHeight="true" outlineLevel="0" collapsed="false">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row>
    <row r="490" customFormat="false" ht="12" hidden="false" customHeight="true" outlineLevel="0" collapsed="false">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row>
    <row r="491" customFormat="false" ht="12" hidden="false" customHeight="true" outlineLevel="0" collapsed="false">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row>
    <row r="492" customFormat="false" ht="12" hidden="false" customHeight="true" outlineLevel="0" collapsed="false">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row>
    <row r="493" customFormat="false" ht="12" hidden="false" customHeight="true" outlineLevel="0" collapsed="false">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row>
    <row r="494" customFormat="false" ht="12" hidden="false" customHeight="true" outlineLevel="0" collapsed="false">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row>
    <row r="495" customFormat="false" ht="12" hidden="false" customHeight="true" outlineLevel="0" collapsed="false">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row>
    <row r="496" customFormat="false" ht="12" hidden="false" customHeight="true" outlineLevel="0" collapsed="false">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row>
    <row r="497" customFormat="false" ht="12" hidden="false" customHeight="true" outlineLevel="0" collapsed="false">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row>
    <row r="498" customFormat="false" ht="12" hidden="false" customHeight="true" outlineLevel="0" collapsed="false">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row>
    <row r="499" customFormat="false" ht="12" hidden="false" customHeight="true" outlineLevel="0" collapsed="false">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row>
    <row r="500" customFormat="false" ht="12" hidden="false" customHeight="true" outlineLevel="0" collapsed="false">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row>
    <row r="501" customFormat="false" ht="12" hidden="false" customHeight="true" outlineLevel="0" collapsed="false">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row>
    <row r="502" customFormat="false" ht="12" hidden="false" customHeight="true" outlineLevel="0" collapsed="false">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row>
    <row r="503" customFormat="false" ht="12" hidden="false" customHeight="true" outlineLevel="0" collapsed="false">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row>
    <row r="504" customFormat="false" ht="12" hidden="false" customHeight="true" outlineLevel="0" collapsed="false">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row>
    <row r="505" customFormat="false" ht="12" hidden="false" customHeight="true" outlineLevel="0" collapsed="false">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row>
    <row r="506" customFormat="false" ht="12" hidden="false" customHeight="true" outlineLevel="0" collapsed="false">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row>
    <row r="507" customFormat="false" ht="12" hidden="false" customHeight="true" outlineLevel="0" collapsed="false">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row>
    <row r="508" customFormat="false" ht="12" hidden="false" customHeight="true" outlineLevel="0" collapsed="false">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row>
    <row r="509" customFormat="false" ht="12" hidden="false" customHeight="true" outlineLevel="0" collapsed="false">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row>
    <row r="510" customFormat="false" ht="12" hidden="false" customHeight="true" outlineLevel="0" collapsed="false">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row>
    <row r="511" customFormat="false" ht="12" hidden="false" customHeight="true" outlineLevel="0" collapsed="false">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row>
    <row r="512" customFormat="false" ht="12" hidden="false" customHeight="true" outlineLevel="0" collapsed="false">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row>
    <row r="513" customFormat="false" ht="12" hidden="false" customHeight="true" outlineLevel="0" collapsed="false">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row>
    <row r="514" customFormat="false" ht="12" hidden="false" customHeight="true" outlineLevel="0" collapsed="false">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row>
    <row r="515" customFormat="false" ht="12" hidden="false" customHeight="true" outlineLevel="0" collapsed="false">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row>
    <row r="516" customFormat="false" ht="12" hidden="false" customHeight="true" outlineLevel="0" collapsed="false">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row>
    <row r="517" customFormat="false" ht="12" hidden="false" customHeight="true" outlineLevel="0" collapsed="false">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row>
    <row r="518" customFormat="false" ht="12" hidden="false" customHeight="true" outlineLevel="0" collapsed="false">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row>
    <row r="519" customFormat="false" ht="12" hidden="false" customHeight="true" outlineLevel="0" collapsed="false">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row>
    <row r="520" customFormat="false" ht="12" hidden="false" customHeight="true" outlineLevel="0" collapsed="false">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row>
    <row r="521" customFormat="false" ht="12" hidden="false" customHeight="true" outlineLevel="0" collapsed="false">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row>
    <row r="522" customFormat="false" ht="12" hidden="false" customHeight="true" outlineLevel="0" collapsed="false">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row>
    <row r="523" customFormat="false" ht="12" hidden="false" customHeight="true" outlineLevel="0" collapsed="false">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row>
    <row r="524" customFormat="false" ht="12" hidden="false" customHeight="true" outlineLevel="0" collapsed="false">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row>
    <row r="525" customFormat="false" ht="12" hidden="false" customHeight="true" outlineLevel="0" collapsed="false">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row>
    <row r="526" customFormat="false" ht="12" hidden="false" customHeight="true" outlineLevel="0" collapsed="false">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row>
    <row r="527" customFormat="false" ht="12" hidden="false" customHeight="true" outlineLevel="0" collapsed="false">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row>
    <row r="528" customFormat="false" ht="12" hidden="false" customHeight="true" outlineLevel="0" collapsed="false">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row>
    <row r="529" customFormat="false" ht="12" hidden="false" customHeight="true" outlineLevel="0" collapsed="false">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row>
    <row r="530" customFormat="false" ht="12" hidden="false" customHeight="true" outlineLevel="0" collapsed="false">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row>
    <row r="531" customFormat="false" ht="12" hidden="false" customHeight="true" outlineLevel="0" collapsed="false">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row>
    <row r="532" customFormat="false" ht="12" hidden="false" customHeight="true" outlineLevel="0" collapsed="false">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row>
    <row r="533" customFormat="false" ht="12" hidden="false" customHeight="true" outlineLevel="0" collapsed="false">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row>
    <row r="534" customFormat="false" ht="12" hidden="false" customHeight="true" outlineLevel="0" collapsed="false">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row>
    <row r="535" customFormat="false" ht="12" hidden="false" customHeight="true" outlineLevel="0" collapsed="false">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row>
    <row r="536" customFormat="false" ht="12" hidden="false" customHeight="true" outlineLevel="0" collapsed="false">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row>
    <row r="537" customFormat="false" ht="12" hidden="false" customHeight="true" outlineLevel="0" collapsed="false">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row>
    <row r="538" customFormat="false" ht="12" hidden="false" customHeight="true" outlineLevel="0" collapsed="false">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row>
    <row r="539" customFormat="false" ht="12" hidden="false" customHeight="true" outlineLevel="0" collapsed="false">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row>
    <row r="540" customFormat="false" ht="12" hidden="false" customHeight="true" outlineLevel="0" collapsed="false">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row>
    <row r="541" customFormat="false" ht="12" hidden="false" customHeight="true" outlineLevel="0" collapsed="false">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row>
    <row r="542" customFormat="false" ht="12" hidden="false" customHeight="true" outlineLevel="0" collapsed="false">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row>
    <row r="543" customFormat="false" ht="12" hidden="false" customHeight="true" outlineLevel="0" collapsed="false">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row>
    <row r="544" customFormat="false" ht="12" hidden="false" customHeight="true" outlineLevel="0" collapsed="false">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row>
    <row r="545" customFormat="false" ht="12" hidden="false" customHeight="true" outlineLevel="0" collapsed="false">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row>
    <row r="546" customFormat="false" ht="12" hidden="false" customHeight="true" outlineLevel="0" collapsed="false">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row>
    <row r="547" customFormat="false" ht="12" hidden="false" customHeight="true" outlineLevel="0" collapsed="false">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row>
    <row r="548" customFormat="false" ht="12" hidden="false" customHeight="true" outlineLevel="0" collapsed="false">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row>
    <row r="549" customFormat="false" ht="12" hidden="false" customHeight="true" outlineLevel="0" collapsed="false">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row>
    <row r="550" customFormat="false" ht="12" hidden="false" customHeight="true" outlineLevel="0" collapsed="false">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row>
    <row r="551" customFormat="false" ht="12" hidden="false" customHeight="true" outlineLevel="0" collapsed="false">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row>
    <row r="552" customFormat="false" ht="12" hidden="false" customHeight="true" outlineLevel="0" collapsed="false">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row>
    <row r="553" customFormat="false" ht="12" hidden="false" customHeight="true" outlineLevel="0" collapsed="false">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row>
    <row r="554" customFormat="false" ht="12" hidden="false" customHeight="true" outlineLevel="0" collapsed="false">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row>
    <row r="555" customFormat="false" ht="12" hidden="false" customHeight="true" outlineLevel="0" collapsed="false">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row>
    <row r="556" customFormat="false" ht="12" hidden="false" customHeight="true" outlineLevel="0" collapsed="false">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row>
    <row r="557" customFormat="false" ht="12" hidden="false" customHeight="true" outlineLevel="0" collapsed="false">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row>
    <row r="558" customFormat="false" ht="12" hidden="false" customHeight="true" outlineLevel="0" collapsed="false">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row>
    <row r="559" customFormat="false" ht="12" hidden="false" customHeight="true" outlineLevel="0" collapsed="false">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row>
    <row r="560" customFormat="false" ht="12" hidden="false" customHeight="true" outlineLevel="0" collapsed="false">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row>
    <row r="561" customFormat="false" ht="12" hidden="false" customHeight="true" outlineLevel="0" collapsed="false">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row>
    <row r="562" customFormat="false" ht="12" hidden="false" customHeight="true" outlineLevel="0" collapsed="false">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row>
    <row r="563" customFormat="false" ht="12" hidden="false" customHeight="true" outlineLevel="0" collapsed="false">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row>
    <row r="564" customFormat="false" ht="12" hidden="false" customHeight="true" outlineLevel="0" collapsed="false">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row>
    <row r="565" customFormat="false" ht="12" hidden="false" customHeight="true" outlineLevel="0" collapsed="false">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row>
    <row r="566" customFormat="false" ht="12" hidden="false" customHeight="true" outlineLevel="0" collapsed="false">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row>
    <row r="567" customFormat="false" ht="12" hidden="false" customHeight="true" outlineLevel="0" collapsed="false">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row>
    <row r="568" customFormat="false" ht="12" hidden="false" customHeight="true" outlineLevel="0" collapsed="false">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row>
    <row r="569" customFormat="false" ht="12" hidden="false" customHeight="true" outlineLevel="0" collapsed="false">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row>
    <row r="570" customFormat="false" ht="12" hidden="false" customHeight="true" outlineLevel="0" collapsed="false">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row>
    <row r="571" customFormat="false" ht="12" hidden="false" customHeight="true" outlineLevel="0" collapsed="false">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row>
    <row r="572" customFormat="false" ht="12" hidden="false" customHeight="true" outlineLevel="0" collapsed="false">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row>
    <row r="573" customFormat="false" ht="12" hidden="false" customHeight="true" outlineLevel="0" collapsed="false">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row>
    <row r="574" customFormat="false" ht="12" hidden="false" customHeight="true" outlineLevel="0" collapsed="false">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row>
    <row r="575" customFormat="false" ht="12" hidden="false" customHeight="true" outlineLevel="0" collapsed="false">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row>
    <row r="576" customFormat="false" ht="12" hidden="false" customHeight="true" outlineLevel="0" collapsed="false">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row>
    <row r="577" customFormat="false" ht="12" hidden="false" customHeight="true" outlineLevel="0" collapsed="false">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row>
    <row r="578" customFormat="false" ht="12" hidden="false" customHeight="true" outlineLevel="0" collapsed="false">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row>
    <row r="579" customFormat="false" ht="12" hidden="false" customHeight="true" outlineLevel="0" collapsed="false">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row>
    <row r="580" customFormat="false" ht="12" hidden="false" customHeight="true" outlineLevel="0" collapsed="false">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row>
    <row r="581" customFormat="false" ht="12" hidden="false" customHeight="true" outlineLevel="0" collapsed="false">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row>
    <row r="582" customFormat="false" ht="12" hidden="false" customHeight="true" outlineLevel="0" collapsed="false">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row>
    <row r="583" customFormat="false" ht="12" hidden="false" customHeight="true" outlineLevel="0" collapsed="false">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row>
    <row r="584" customFormat="false" ht="12" hidden="false" customHeight="true" outlineLevel="0" collapsed="false">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row>
    <row r="585" customFormat="false" ht="12" hidden="false" customHeight="true" outlineLevel="0" collapsed="false">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row>
    <row r="586" customFormat="false" ht="12" hidden="false" customHeight="true" outlineLevel="0" collapsed="false">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row>
    <row r="587" customFormat="false" ht="12" hidden="false" customHeight="true" outlineLevel="0" collapsed="false">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row>
    <row r="588" customFormat="false" ht="12" hidden="false" customHeight="true" outlineLevel="0" collapsed="false">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row>
    <row r="589" customFormat="false" ht="12" hidden="false" customHeight="true" outlineLevel="0" collapsed="false">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row>
    <row r="590" customFormat="false" ht="12" hidden="false" customHeight="true" outlineLevel="0" collapsed="false">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row>
    <row r="591" customFormat="false" ht="12" hidden="false" customHeight="true" outlineLevel="0" collapsed="false">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row>
    <row r="592" customFormat="false" ht="12" hidden="false" customHeight="true" outlineLevel="0" collapsed="false">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row>
    <row r="593" customFormat="false" ht="12" hidden="false" customHeight="true" outlineLevel="0" collapsed="false">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row>
    <row r="594" customFormat="false" ht="12" hidden="false" customHeight="true" outlineLevel="0" collapsed="false">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row>
    <row r="595" customFormat="false" ht="12" hidden="false" customHeight="true" outlineLevel="0" collapsed="false">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row>
    <row r="596" customFormat="false" ht="12" hidden="false" customHeight="true" outlineLevel="0" collapsed="false">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row>
    <row r="597" customFormat="false" ht="12" hidden="false" customHeight="true" outlineLevel="0" collapsed="false">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row>
    <row r="598" customFormat="false" ht="12" hidden="false" customHeight="true" outlineLevel="0" collapsed="false">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row>
    <row r="599" customFormat="false" ht="12" hidden="false" customHeight="true" outlineLevel="0" collapsed="false">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row>
    <row r="600" customFormat="false" ht="12" hidden="false" customHeight="true" outlineLevel="0" collapsed="false">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row>
    <row r="601" customFormat="false" ht="12" hidden="false" customHeight="true" outlineLevel="0" collapsed="false">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row>
    <row r="602" customFormat="false" ht="12" hidden="false" customHeight="true" outlineLevel="0" collapsed="false">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row>
    <row r="603" customFormat="false" ht="12" hidden="false" customHeight="true" outlineLevel="0" collapsed="false">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row>
    <row r="604" customFormat="false" ht="12" hidden="false" customHeight="true" outlineLevel="0" collapsed="false">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row>
    <row r="605" customFormat="false" ht="12" hidden="false" customHeight="true" outlineLevel="0" collapsed="false">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row>
    <row r="606" customFormat="false" ht="12" hidden="false" customHeight="true" outlineLevel="0" collapsed="false">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row>
    <row r="607" customFormat="false" ht="12" hidden="false" customHeight="true" outlineLevel="0" collapsed="false">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row>
    <row r="608" customFormat="false" ht="12" hidden="false" customHeight="true" outlineLevel="0" collapsed="false">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row>
    <row r="609" customFormat="false" ht="12" hidden="false" customHeight="true" outlineLevel="0" collapsed="false">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row>
    <row r="610" customFormat="false" ht="12" hidden="false" customHeight="true" outlineLevel="0" collapsed="false">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row>
    <row r="611" customFormat="false" ht="12" hidden="false" customHeight="true" outlineLevel="0" collapsed="false">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row>
    <row r="612" customFormat="false" ht="12" hidden="false" customHeight="true" outlineLevel="0" collapsed="false">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row>
    <row r="613" customFormat="false" ht="12" hidden="false" customHeight="true" outlineLevel="0" collapsed="false">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row>
    <row r="614" customFormat="false" ht="12" hidden="false" customHeight="true" outlineLevel="0" collapsed="false">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row>
    <row r="615" customFormat="false" ht="12" hidden="false" customHeight="true" outlineLevel="0" collapsed="false">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row>
    <row r="616" customFormat="false" ht="12" hidden="false" customHeight="true" outlineLevel="0" collapsed="false">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row>
    <row r="617" customFormat="false" ht="12" hidden="false" customHeight="true" outlineLevel="0" collapsed="false">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row>
    <row r="618" customFormat="false" ht="12" hidden="false" customHeight="true" outlineLevel="0" collapsed="false">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row>
    <row r="619" customFormat="false" ht="12" hidden="false" customHeight="true" outlineLevel="0" collapsed="false">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row>
    <row r="620" customFormat="false" ht="12" hidden="false" customHeight="true" outlineLevel="0" collapsed="false">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row>
    <row r="621" customFormat="false" ht="12" hidden="false" customHeight="true" outlineLevel="0" collapsed="false">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row>
    <row r="622" customFormat="false" ht="12" hidden="false" customHeight="true" outlineLevel="0" collapsed="false">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row>
    <row r="623" customFormat="false" ht="12" hidden="false" customHeight="true" outlineLevel="0" collapsed="false">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row>
    <row r="624" customFormat="false" ht="12" hidden="false" customHeight="true" outlineLevel="0" collapsed="false">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row>
    <row r="625" customFormat="false" ht="12" hidden="false" customHeight="true" outlineLevel="0" collapsed="false">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row>
    <row r="626" customFormat="false" ht="12" hidden="false" customHeight="true" outlineLevel="0" collapsed="false">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row>
    <row r="627" customFormat="false" ht="12" hidden="false" customHeight="true" outlineLevel="0" collapsed="false">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row>
    <row r="628" customFormat="false" ht="12" hidden="false" customHeight="true" outlineLevel="0" collapsed="false">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row>
    <row r="629" customFormat="false" ht="12" hidden="false" customHeight="true" outlineLevel="0" collapsed="false">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row>
    <row r="630" customFormat="false" ht="12" hidden="false" customHeight="true" outlineLevel="0" collapsed="false">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row>
    <row r="631" customFormat="false" ht="12" hidden="false" customHeight="true" outlineLevel="0" collapsed="false">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row>
    <row r="632" customFormat="false" ht="12" hidden="false" customHeight="true" outlineLevel="0" collapsed="false">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row>
    <row r="633" customFormat="false" ht="12" hidden="false" customHeight="true" outlineLevel="0" collapsed="false">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row>
    <row r="634" customFormat="false" ht="12" hidden="false" customHeight="true" outlineLevel="0" collapsed="false">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row>
    <row r="635" customFormat="false" ht="12" hidden="false" customHeight="true" outlineLevel="0" collapsed="false">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row>
    <row r="636" customFormat="false" ht="12" hidden="false" customHeight="true" outlineLevel="0" collapsed="false">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row>
    <row r="637" customFormat="false" ht="12" hidden="false" customHeight="true" outlineLevel="0" collapsed="false">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row>
    <row r="638" customFormat="false" ht="12" hidden="false" customHeight="true" outlineLevel="0" collapsed="false">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row>
    <row r="639" customFormat="false" ht="12" hidden="false" customHeight="true" outlineLevel="0" collapsed="false">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row>
    <row r="640" customFormat="false" ht="12" hidden="false" customHeight="true" outlineLevel="0" collapsed="false">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row>
    <row r="641" customFormat="false" ht="12" hidden="false" customHeight="true" outlineLevel="0" collapsed="false">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row>
    <row r="642" customFormat="false" ht="12" hidden="false" customHeight="true" outlineLevel="0" collapsed="false">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row>
    <row r="643" customFormat="false" ht="12" hidden="false" customHeight="true" outlineLevel="0" collapsed="false">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row>
    <row r="644" customFormat="false" ht="12" hidden="false" customHeight="true" outlineLevel="0" collapsed="false">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row>
    <row r="645" customFormat="false" ht="12" hidden="false" customHeight="true" outlineLevel="0" collapsed="false">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row>
    <row r="646" customFormat="false" ht="12" hidden="false" customHeight="true" outlineLevel="0" collapsed="false">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row>
    <row r="647" customFormat="false" ht="12" hidden="false" customHeight="true" outlineLevel="0" collapsed="false">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row>
    <row r="648" customFormat="false" ht="12" hidden="false" customHeight="true" outlineLevel="0" collapsed="false">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row>
    <row r="649" customFormat="false" ht="12" hidden="false" customHeight="true" outlineLevel="0" collapsed="false">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row>
    <row r="650" customFormat="false" ht="12" hidden="false" customHeight="true" outlineLevel="0" collapsed="false">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row>
    <row r="651" customFormat="false" ht="12" hidden="false" customHeight="true" outlineLevel="0" collapsed="false">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row>
    <row r="652" customFormat="false" ht="12" hidden="false" customHeight="true" outlineLevel="0" collapsed="false">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row>
    <row r="653" customFormat="false" ht="12" hidden="false" customHeight="true" outlineLevel="0" collapsed="false">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row>
    <row r="654" customFormat="false" ht="12" hidden="false" customHeight="true" outlineLevel="0" collapsed="false">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row>
    <row r="655" customFormat="false" ht="12" hidden="false" customHeight="true" outlineLevel="0" collapsed="false">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row>
    <row r="656" customFormat="false" ht="12" hidden="false" customHeight="true" outlineLevel="0" collapsed="false">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row>
    <row r="657" customFormat="false" ht="12" hidden="false" customHeight="true" outlineLevel="0" collapsed="false">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row>
    <row r="658" customFormat="false" ht="12" hidden="false" customHeight="true" outlineLevel="0" collapsed="false">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row>
    <row r="659" customFormat="false" ht="12" hidden="false" customHeight="true" outlineLevel="0" collapsed="false">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row>
    <row r="660" customFormat="false" ht="12" hidden="false" customHeight="true" outlineLevel="0" collapsed="false">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row>
    <row r="661" customFormat="false" ht="12" hidden="false" customHeight="true" outlineLevel="0" collapsed="false">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row>
    <row r="662" customFormat="false" ht="12" hidden="false" customHeight="true" outlineLevel="0" collapsed="false">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row>
    <row r="663" customFormat="false" ht="12" hidden="false" customHeight="true" outlineLevel="0" collapsed="false">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row>
    <row r="664" customFormat="false" ht="12" hidden="false" customHeight="true" outlineLevel="0" collapsed="false">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row>
    <row r="665" customFormat="false" ht="12" hidden="false" customHeight="true" outlineLevel="0" collapsed="false">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row>
    <row r="666" customFormat="false" ht="12" hidden="false" customHeight="true" outlineLevel="0" collapsed="false">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row>
    <row r="667" customFormat="false" ht="12" hidden="false" customHeight="true" outlineLevel="0" collapsed="false">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row>
    <row r="668" customFormat="false" ht="12" hidden="false" customHeight="true" outlineLevel="0" collapsed="false">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row>
    <row r="669" customFormat="false" ht="12" hidden="false" customHeight="true" outlineLevel="0" collapsed="false">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row>
    <row r="670" customFormat="false" ht="12" hidden="false" customHeight="true" outlineLevel="0" collapsed="false">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row>
    <row r="671" customFormat="false" ht="12" hidden="false" customHeight="true" outlineLevel="0" collapsed="false">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row>
    <row r="672" customFormat="false" ht="12" hidden="false" customHeight="true" outlineLevel="0" collapsed="false">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row>
    <row r="673" customFormat="false" ht="12" hidden="false" customHeight="true" outlineLevel="0" collapsed="false">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row>
    <row r="674" customFormat="false" ht="12" hidden="false" customHeight="true" outlineLevel="0" collapsed="false">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row>
    <row r="675" customFormat="false" ht="12" hidden="false" customHeight="true" outlineLevel="0" collapsed="false">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row>
    <row r="676" customFormat="false" ht="12" hidden="false" customHeight="true" outlineLevel="0" collapsed="false">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row>
    <row r="677" customFormat="false" ht="12" hidden="false" customHeight="true" outlineLevel="0" collapsed="false">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row>
    <row r="678" customFormat="false" ht="12" hidden="false" customHeight="true" outlineLevel="0" collapsed="false">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row>
    <row r="679" customFormat="false" ht="12" hidden="false" customHeight="true" outlineLevel="0" collapsed="false">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row>
    <row r="680" customFormat="false" ht="12" hidden="false" customHeight="true" outlineLevel="0" collapsed="false">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row>
    <row r="681" customFormat="false" ht="12" hidden="false" customHeight="true" outlineLevel="0" collapsed="false">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row>
    <row r="682" customFormat="false" ht="12" hidden="false" customHeight="true" outlineLevel="0" collapsed="false">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row>
    <row r="683" customFormat="false" ht="12" hidden="false" customHeight="true" outlineLevel="0" collapsed="false">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row>
    <row r="684" customFormat="false" ht="12" hidden="false" customHeight="true" outlineLevel="0" collapsed="false">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row>
    <row r="685" customFormat="false" ht="12" hidden="false" customHeight="true" outlineLevel="0" collapsed="false">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row>
    <row r="686" customFormat="false" ht="12" hidden="false" customHeight="true" outlineLevel="0" collapsed="false">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row>
    <row r="687" customFormat="false" ht="12" hidden="false" customHeight="true" outlineLevel="0" collapsed="false">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row>
    <row r="688" customFormat="false" ht="12" hidden="false" customHeight="true" outlineLevel="0" collapsed="false">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row>
    <row r="689" customFormat="false" ht="12" hidden="false" customHeight="true" outlineLevel="0" collapsed="false">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row>
    <row r="690" customFormat="false" ht="12" hidden="false" customHeight="true" outlineLevel="0" collapsed="false">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row>
    <row r="691" customFormat="false" ht="12" hidden="false" customHeight="true" outlineLevel="0" collapsed="false">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row>
    <row r="692" customFormat="false" ht="12" hidden="false" customHeight="true" outlineLevel="0" collapsed="false">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row>
    <row r="693" customFormat="false" ht="12" hidden="false" customHeight="true" outlineLevel="0" collapsed="false">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row>
    <row r="694" customFormat="false" ht="12" hidden="false" customHeight="true" outlineLevel="0" collapsed="false">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row>
    <row r="695" customFormat="false" ht="12" hidden="false" customHeight="true" outlineLevel="0" collapsed="false">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row>
    <row r="696" customFormat="false" ht="12" hidden="false" customHeight="true" outlineLevel="0" collapsed="false">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row>
    <row r="697" customFormat="false" ht="12" hidden="false" customHeight="true" outlineLevel="0" collapsed="false">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row>
    <row r="698" customFormat="false" ht="12" hidden="false" customHeight="true" outlineLevel="0" collapsed="false">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row>
    <row r="699" customFormat="false" ht="12" hidden="false" customHeight="true" outlineLevel="0" collapsed="false">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row>
    <row r="700" customFormat="false" ht="12" hidden="false" customHeight="true" outlineLevel="0" collapsed="false">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row>
    <row r="701" customFormat="false" ht="12" hidden="false" customHeight="true" outlineLevel="0" collapsed="false">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row>
    <row r="702" customFormat="false" ht="12" hidden="false" customHeight="true" outlineLevel="0" collapsed="false">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row>
    <row r="703" customFormat="false" ht="12" hidden="false" customHeight="true" outlineLevel="0" collapsed="false">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row>
    <row r="704" customFormat="false" ht="12" hidden="false" customHeight="true" outlineLevel="0" collapsed="false">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row>
    <row r="705" customFormat="false" ht="12" hidden="false" customHeight="true" outlineLevel="0" collapsed="false">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row>
    <row r="706" customFormat="false" ht="12" hidden="false" customHeight="true" outlineLevel="0" collapsed="false">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row>
    <row r="707" customFormat="false" ht="12" hidden="false" customHeight="true" outlineLevel="0" collapsed="false">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row>
    <row r="708" customFormat="false" ht="12" hidden="false" customHeight="true" outlineLevel="0" collapsed="false">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row>
    <row r="709" customFormat="false" ht="12" hidden="false" customHeight="true" outlineLevel="0" collapsed="false">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row>
    <row r="710" customFormat="false" ht="12" hidden="false" customHeight="true" outlineLevel="0" collapsed="false">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row>
    <row r="711" customFormat="false" ht="12" hidden="false" customHeight="true" outlineLevel="0" collapsed="false">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row>
    <row r="712" customFormat="false" ht="12" hidden="false" customHeight="true" outlineLevel="0" collapsed="false">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row>
    <row r="713" customFormat="false" ht="12" hidden="false" customHeight="true" outlineLevel="0" collapsed="false">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row>
    <row r="714" customFormat="false" ht="12" hidden="false" customHeight="true" outlineLevel="0" collapsed="false">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row>
    <row r="715" customFormat="false" ht="12" hidden="false" customHeight="true" outlineLevel="0" collapsed="false">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row>
    <row r="716" customFormat="false" ht="12" hidden="false" customHeight="true" outlineLevel="0" collapsed="false">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row>
    <row r="717" customFormat="false" ht="12" hidden="false" customHeight="true" outlineLevel="0" collapsed="false">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row>
    <row r="718" customFormat="false" ht="12" hidden="false" customHeight="true" outlineLevel="0" collapsed="false">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row>
    <row r="719" customFormat="false" ht="12" hidden="false" customHeight="true" outlineLevel="0" collapsed="false">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row>
    <row r="720" customFormat="false" ht="12" hidden="false" customHeight="true" outlineLevel="0" collapsed="false">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row>
    <row r="721" customFormat="false" ht="12" hidden="false" customHeight="true" outlineLevel="0" collapsed="false">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row>
    <row r="722" customFormat="false" ht="12" hidden="false" customHeight="true" outlineLevel="0" collapsed="false">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row>
    <row r="723" customFormat="false" ht="12" hidden="false" customHeight="true" outlineLevel="0" collapsed="false">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row>
    <row r="724" customFormat="false" ht="12" hidden="false" customHeight="true" outlineLevel="0" collapsed="false">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row>
    <row r="725" customFormat="false" ht="12" hidden="false" customHeight="true" outlineLevel="0" collapsed="false">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row>
    <row r="726" customFormat="false" ht="12" hidden="false" customHeight="true" outlineLevel="0" collapsed="false">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row>
    <row r="727" customFormat="false" ht="12" hidden="false" customHeight="true" outlineLevel="0" collapsed="false">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row>
    <row r="728" customFormat="false" ht="12" hidden="false" customHeight="true" outlineLevel="0" collapsed="false">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row>
    <row r="729" customFormat="false" ht="12" hidden="false" customHeight="true" outlineLevel="0" collapsed="false">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row>
    <row r="730" customFormat="false" ht="12" hidden="false" customHeight="true" outlineLevel="0" collapsed="false">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row>
    <row r="731" customFormat="false" ht="12" hidden="false" customHeight="true" outlineLevel="0" collapsed="false">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row>
    <row r="732" customFormat="false" ht="12" hidden="false" customHeight="true" outlineLevel="0" collapsed="false">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row>
    <row r="733" customFormat="false" ht="12" hidden="false" customHeight="true" outlineLevel="0" collapsed="false">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row>
    <row r="734" customFormat="false" ht="12" hidden="false" customHeight="true" outlineLevel="0" collapsed="false">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row>
    <row r="735" customFormat="false" ht="12" hidden="false" customHeight="true" outlineLevel="0" collapsed="false">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row>
    <row r="736" customFormat="false" ht="12" hidden="false" customHeight="true" outlineLevel="0" collapsed="false">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row>
    <row r="737" customFormat="false" ht="12" hidden="false" customHeight="true" outlineLevel="0" collapsed="false">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row>
    <row r="738" customFormat="false" ht="12" hidden="false" customHeight="true" outlineLevel="0" collapsed="false">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row>
    <row r="739" customFormat="false" ht="12" hidden="false" customHeight="true" outlineLevel="0" collapsed="false">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row>
    <row r="740" customFormat="false" ht="12" hidden="false" customHeight="true" outlineLevel="0" collapsed="false">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row>
    <row r="741" customFormat="false" ht="12" hidden="false" customHeight="true" outlineLevel="0" collapsed="false">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row>
    <row r="742" customFormat="false" ht="12" hidden="false" customHeight="true" outlineLevel="0" collapsed="false">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row>
    <row r="743" customFormat="false" ht="12" hidden="false" customHeight="true" outlineLevel="0" collapsed="false">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row>
    <row r="744" customFormat="false" ht="12" hidden="false" customHeight="true" outlineLevel="0" collapsed="false">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row>
    <row r="745" customFormat="false" ht="12" hidden="false" customHeight="true" outlineLevel="0" collapsed="false">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row>
    <row r="746" customFormat="false" ht="12" hidden="false" customHeight="true" outlineLevel="0" collapsed="false">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row>
    <row r="747" customFormat="false" ht="12" hidden="false" customHeight="true" outlineLevel="0" collapsed="false">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row>
    <row r="748" customFormat="false" ht="12" hidden="false" customHeight="true" outlineLevel="0" collapsed="false">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row>
    <row r="749" customFormat="false" ht="12" hidden="false" customHeight="true" outlineLevel="0" collapsed="false">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row>
    <row r="750" customFormat="false" ht="12" hidden="false" customHeight="true" outlineLevel="0" collapsed="false">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row>
    <row r="751" customFormat="false" ht="12" hidden="false" customHeight="true" outlineLevel="0" collapsed="false">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row>
    <row r="752" customFormat="false" ht="12" hidden="false" customHeight="true" outlineLevel="0" collapsed="false">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row>
    <row r="753" customFormat="false" ht="12" hidden="false" customHeight="true" outlineLevel="0" collapsed="false">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row>
    <row r="754" customFormat="false" ht="12" hidden="false" customHeight="true" outlineLevel="0" collapsed="false">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row>
    <row r="755" customFormat="false" ht="12" hidden="false" customHeight="true" outlineLevel="0" collapsed="false">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row>
    <row r="756" customFormat="false" ht="12" hidden="false" customHeight="true" outlineLevel="0" collapsed="false">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row>
    <row r="757" customFormat="false" ht="12" hidden="false" customHeight="true" outlineLevel="0" collapsed="false">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row>
    <row r="758" customFormat="false" ht="12" hidden="false" customHeight="true" outlineLevel="0" collapsed="false">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row>
    <row r="759" customFormat="false" ht="12" hidden="false" customHeight="true" outlineLevel="0" collapsed="false">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row>
    <row r="760" customFormat="false" ht="12" hidden="false" customHeight="true" outlineLevel="0" collapsed="false">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row>
    <row r="761" customFormat="false" ht="12" hidden="false" customHeight="true" outlineLevel="0" collapsed="false">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row>
    <row r="762" customFormat="false" ht="12" hidden="false" customHeight="true" outlineLevel="0" collapsed="false">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row>
    <row r="763" customFormat="false" ht="12" hidden="false" customHeight="true" outlineLevel="0" collapsed="false">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row>
    <row r="764" customFormat="false" ht="12" hidden="false" customHeight="true" outlineLevel="0" collapsed="false">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row>
    <row r="765" customFormat="false" ht="12" hidden="false" customHeight="true" outlineLevel="0" collapsed="false">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row>
    <row r="766" customFormat="false" ht="12" hidden="false" customHeight="true" outlineLevel="0" collapsed="false">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row>
    <row r="767" customFormat="false" ht="12" hidden="false" customHeight="true" outlineLevel="0" collapsed="false">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row>
    <row r="768" customFormat="false" ht="12" hidden="false" customHeight="true" outlineLevel="0" collapsed="false">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row>
    <row r="769" customFormat="false" ht="12" hidden="false" customHeight="true" outlineLevel="0" collapsed="false">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row>
    <row r="770" customFormat="false" ht="12" hidden="false" customHeight="true" outlineLevel="0" collapsed="false">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row>
    <row r="771" customFormat="false" ht="12" hidden="false" customHeight="true" outlineLevel="0" collapsed="false">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row>
    <row r="772" customFormat="false" ht="12" hidden="false" customHeight="true" outlineLevel="0" collapsed="false">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row>
    <row r="773" customFormat="false" ht="12" hidden="false" customHeight="true" outlineLevel="0" collapsed="false">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row>
    <row r="774" customFormat="false" ht="12" hidden="false" customHeight="true" outlineLevel="0" collapsed="false">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row>
    <row r="775" customFormat="false" ht="12" hidden="false" customHeight="true" outlineLevel="0" collapsed="false">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row>
    <row r="776" customFormat="false" ht="12" hidden="false" customHeight="true" outlineLevel="0" collapsed="false">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row>
    <row r="777" customFormat="false" ht="12" hidden="false" customHeight="true" outlineLevel="0" collapsed="false">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row>
    <row r="778" customFormat="false" ht="12" hidden="false" customHeight="true" outlineLevel="0" collapsed="false">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row>
    <row r="779" customFormat="false" ht="12" hidden="false" customHeight="true" outlineLevel="0" collapsed="false">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row>
    <row r="780" customFormat="false" ht="12" hidden="false" customHeight="true" outlineLevel="0" collapsed="false">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row>
    <row r="781" customFormat="false" ht="12" hidden="false" customHeight="true" outlineLevel="0" collapsed="false">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row>
    <row r="782" customFormat="false" ht="12" hidden="false" customHeight="true" outlineLevel="0" collapsed="false">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row>
    <row r="783" customFormat="false" ht="12" hidden="false" customHeight="true" outlineLevel="0" collapsed="false">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row>
    <row r="784" customFormat="false" ht="12" hidden="false" customHeight="true" outlineLevel="0" collapsed="false">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row>
    <row r="785" customFormat="false" ht="12" hidden="false" customHeight="true" outlineLevel="0" collapsed="false">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row>
    <row r="786" customFormat="false" ht="12" hidden="false" customHeight="true" outlineLevel="0" collapsed="false">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row>
    <row r="787" customFormat="false" ht="12" hidden="false" customHeight="true" outlineLevel="0" collapsed="false">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row>
    <row r="788" customFormat="false" ht="12" hidden="false" customHeight="true" outlineLevel="0" collapsed="false">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row>
    <row r="789" customFormat="false" ht="12" hidden="false" customHeight="true" outlineLevel="0" collapsed="false">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row>
    <row r="790" customFormat="false" ht="12" hidden="false" customHeight="true" outlineLevel="0" collapsed="false">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row>
    <row r="791" customFormat="false" ht="12" hidden="false" customHeight="true" outlineLevel="0" collapsed="false">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row>
    <row r="792" customFormat="false" ht="12" hidden="false" customHeight="true" outlineLevel="0" collapsed="false">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row>
    <row r="793" customFormat="false" ht="12" hidden="false" customHeight="true" outlineLevel="0" collapsed="false">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row>
    <row r="794" customFormat="false" ht="12" hidden="false" customHeight="true" outlineLevel="0" collapsed="false">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row>
    <row r="795" customFormat="false" ht="12" hidden="false" customHeight="true" outlineLevel="0" collapsed="false">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row>
    <row r="796" customFormat="false" ht="12" hidden="false" customHeight="true" outlineLevel="0" collapsed="false">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row>
    <row r="797" customFormat="false" ht="12" hidden="false" customHeight="true" outlineLevel="0" collapsed="false">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row>
    <row r="798" customFormat="false" ht="12" hidden="false" customHeight="true" outlineLevel="0" collapsed="false">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row>
    <row r="799" customFormat="false" ht="12" hidden="false" customHeight="true" outlineLevel="0" collapsed="false">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row>
    <row r="800" customFormat="false" ht="12" hidden="false" customHeight="true" outlineLevel="0" collapsed="false">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row>
    <row r="801" customFormat="false" ht="12" hidden="false" customHeight="true" outlineLevel="0" collapsed="false">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row>
    <row r="802" customFormat="false" ht="12" hidden="false" customHeight="true" outlineLevel="0" collapsed="false">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row>
    <row r="803" customFormat="false" ht="12" hidden="false" customHeight="true" outlineLevel="0" collapsed="false">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row>
    <row r="804" customFormat="false" ht="12" hidden="false" customHeight="true" outlineLevel="0" collapsed="false">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row>
    <row r="805" customFormat="false" ht="12" hidden="false" customHeight="true" outlineLevel="0" collapsed="false">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row>
    <row r="806" customFormat="false" ht="12" hidden="false" customHeight="true" outlineLevel="0" collapsed="false">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row>
    <row r="807" customFormat="false" ht="12" hidden="false" customHeight="true" outlineLevel="0" collapsed="false">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row>
    <row r="808" customFormat="false" ht="12" hidden="false" customHeight="true" outlineLevel="0" collapsed="false">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row>
    <row r="809" customFormat="false" ht="12" hidden="false" customHeight="true" outlineLevel="0" collapsed="false">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row>
    <row r="810" customFormat="false" ht="12" hidden="false" customHeight="true" outlineLevel="0" collapsed="false">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row>
    <row r="811" customFormat="false" ht="12" hidden="false" customHeight="true" outlineLevel="0" collapsed="false">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row>
    <row r="812" customFormat="false" ht="12" hidden="false" customHeight="true" outlineLevel="0" collapsed="false">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row>
    <row r="813" customFormat="false" ht="12" hidden="false" customHeight="true" outlineLevel="0" collapsed="false">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row>
    <row r="814" customFormat="false" ht="12" hidden="false" customHeight="true" outlineLevel="0" collapsed="false">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row>
    <row r="815" customFormat="false" ht="12" hidden="false" customHeight="true" outlineLevel="0" collapsed="false">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row>
    <row r="816" customFormat="false" ht="12" hidden="false" customHeight="true" outlineLevel="0" collapsed="false">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row>
    <row r="817" customFormat="false" ht="12" hidden="false" customHeight="true" outlineLevel="0" collapsed="false">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row>
    <row r="818" customFormat="false" ht="12" hidden="false" customHeight="true" outlineLevel="0" collapsed="false">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row>
    <row r="819" customFormat="false" ht="12" hidden="false" customHeight="true" outlineLevel="0" collapsed="false">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row>
    <row r="820" customFormat="false" ht="12" hidden="false" customHeight="true" outlineLevel="0" collapsed="false">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row>
    <row r="821" customFormat="false" ht="12" hidden="false" customHeight="true" outlineLevel="0" collapsed="false">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row>
    <row r="822" customFormat="false" ht="12" hidden="false" customHeight="true" outlineLevel="0" collapsed="false">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row>
    <row r="823" customFormat="false" ht="12" hidden="false" customHeight="true" outlineLevel="0" collapsed="false">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row>
    <row r="824" customFormat="false" ht="12" hidden="false" customHeight="true" outlineLevel="0" collapsed="false">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row>
    <row r="825" customFormat="false" ht="12" hidden="false" customHeight="true" outlineLevel="0" collapsed="false">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row>
    <row r="826" customFormat="false" ht="12" hidden="false" customHeight="true" outlineLevel="0" collapsed="false">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row>
    <row r="827" customFormat="false" ht="12" hidden="false" customHeight="true" outlineLevel="0" collapsed="false">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row>
    <row r="828" customFormat="false" ht="12" hidden="false" customHeight="true" outlineLevel="0" collapsed="false">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row>
    <row r="829" customFormat="false" ht="12" hidden="false" customHeight="true" outlineLevel="0" collapsed="false">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row>
    <row r="830" customFormat="false" ht="12" hidden="false" customHeight="true" outlineLevel="0" collapsed="false">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row>
    <row r="831" customFormat="false" ht="12" hidden="false" customHeight="true" outlineLevel="0" collapsed="false">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row>
    <row r="832" customFormat="false" ht="12" hidden="false" customHeight="true" outlineLevel="0" collapsed="false">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row>
    <row r="833" customFormat="false" ht="12" hidden="false" customHeight="true" outlineLevel="0" collapsed="false">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row>
    <row r="834" customFormat="false" ht="12" hidden="false" customHeight="true" outlineLevel="0" collapsed="false">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row>
    <row r="835" customFormat="false" ht="12" hidden="false" customHeight="true" outlineLevel="0" collapsed="false">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row>
    <row r="836" customFormat="false" ht="12" hidden="false" customHeight="true" outlineLevel="0" collapsed="false">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row>
    <row r="837" customFormat="false" ht="12" hidden="false" customHeight="true" outlineLevel="0" collapsed="false">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row>
    <row r="838" customFormat="false" ht="12" hidden="false" customHeight="true" outlineLevel="0" collapsed="false">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row>
    <row r="839" customFormat="false" ht="12" hidden="false" customHeight="true" outlineLevel="0" collapsed="false">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row>
    <row r="840" customFormat="false" ht="12" hidden="false" customHeight="true" outlineLevel="0" collapsed="false">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row>
    <row r="841" customFormat="false" ht="12" hidden="false" customHeight="true" outlineLevel="0" collapsed="false">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row>
    <row r="842" customFormat="false" ht="12" hidden="false" customHeight="true" outlineLevel="0" collapsed="false">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row>
    <row r="843" customFormat="false" ht="12" hidden="false" customHeight="true" outlineLevel="0" collapsed="false">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row>
    <row r="844" customFormat="false" ht="12" hidden="false" customHeight="true" outlineLevel="0" collapsed="false">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row>
    <row r="845" customFormat="false" ht="12" hidden="false" customHeight="true" outlineLevel="0" collapsed="false">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row>
    <row r="846" customFormat="false" ht="12" hidden="false" customHeight="true" outlineLevel="0" collapsed="false">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row>
    <row r="847" customFormat="false" ht="12" hidden="false" customHeight="true" outlineLevel="0" collapsed="false">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row>
    <row r="848" customFormat="false" ht="12" hidden="false" customHeight="true" outlineLevel="0" collapsed="false">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row>
    <row r="849" customFormat="false" ht="12" hidden="false" customHeight="true" outlineLevel="0" collapsed="false">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row>
    <row r="850" customFormat="false" ht="12" hidden="false" customHeight="true" outlineLevel="0" collapsed="false">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row>
    <row r="851" customFormat="false" ht="12" hidden="false" customHeight="true" outlineLevel="0" collapsed="false">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row>
    <row r="852" customFormat="false" ht="12" hidden="false" customHeight="true" outlineLevel="0" collapsed="false">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row>
    <row r="853" customFormat="false" ht="12" hidden="false" customHeight="true" outlineLevel="0" collapsed="false">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row>
    <row r="854" customFormat="false" ht="12" hidden="false" customHeight="true" outlineLevel="0" collapsed="false">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row>
    <row r="855" customFormat="false" ht="12" hidden="false" customHeight="true" outlineLevel="0" collapsed="false">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row>
    <row r="856" customFormat="false" ht="12" hidden="false" customHeight="true" outlineLevel="0" collapsed="false">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row>
    <row r="857" customFormat="false" ht="12" hidden="false" customHeight="true" outlineLevel="0" collapsed="false">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row>
    <row r="858" customFormat="false" ht="12" hidden="false" customHeight="true" outlineLevel="0" collapsed="false">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row>
    <row r="859" customFormat="false" ht="12" hidden="false" customHeight="true" outlineLevel="0" collapsed="false">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row>
    <row r="860" customFormat="false" ht="12" hidden="false" customHeight="true" outlineLevel="0" collapsed="false">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row>
    <row r="861" customFormat="false" ht="12" hidden="false" customHeight="true" outlineLevel="0" collapsed="false">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row>
    <row r="862" customFormat="false" ht="12" hidden="false" customHeight="true" outlineLevel="0" collapsed="false">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row>
    <row r="863" customFormat="false" ht="12" hidden="false" customHeight="true" outlineLevel="0" collapsed="false">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row>
    <row r="864" customFormat="false" ht="12" hidden="false" customHeight="true" outlineLevel="0" collapsed="false">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row>
    <row r="865" customFormat="false" ht="12" hidden="false" customHeight="true" outlineLevel="0" collapsed="false">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row>
    <row r="866" customFormat="false" ht="12" hidden="false" customHeight="true" outlineLevel="0" collapsed="false">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row>
    <row r="867" customFormat="false" ht="12" hidden="false" customHeight="true" outlineLevel="0" collapsed="false">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row>
    <row r="868" customFormat="false" ht="12" hidden="false" customHeight="true" outlineLevel="0" collapsed="false">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row>
    <row r="869" customFormat="false" ht="12" hidden="false" customHeight="true" outlineLevel="0" collapsed="false">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row>
    <row r="870" customFormat="false" ht="12" hidden="false" customHeight="true" outlineLevel="0" collapsed="false">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row>
    <row r="871" customFormat="false" ht="12" hidden="false" customHeight="true" outlineLevel="0" collapsed="false">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row>
    <row r="872" customFormat="false" ht="12" hidden="false" customHeight="true" outlineLevel="0" collapsed="false">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row>
    <row r="873" customFormat="false" ht="12" hidden="false" customHeight="true" outlineLevel="0" collapsed="false">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row>
    <row r="874" customFormat="false" ht="12" hidden="false" customHeight="true" outlineLevel="0" collapsed="false">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row>
    <row r="875" customFormat="false" ht="12" hidden="false" customHeight="true" outlineLevel="0" collapsed="false">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row>
    <row r="876" customFormat="false" ht="12" hidden="false" customHeight="true" outlineLevel="0" collapsed="false">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row>
    <row r="877" customFormat="false" ht="12" hidden="false" customHeight="true" outlineLevel="0" collapsed="false">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row>
    <row r="878" customFormat="false" ht="12" hidden="false" customHeight="true" outlineLevel="0" collapsed="false">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row>
    <row r="879" customFormat="false" ht="12" hidden="false" customHeight="true" outlineLevel="0" collapsed="false">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row>
    <row r="880" customFormat="false" ht="12" hidden="false" customHeight="true" outlineLevel="0" collapsed="false">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row>
    <row r="881" customFormat="false" ht="12" hidden="false" customHeight="true" outlineLevel="0" collapsed="false">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row>
    <row r="882" customFormat="false" ht="12" hidden="false" customHeight="true" outlineLevel="0" collapsed="false">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row>
    <row r="883" customFormat="false" ht="12" hidden="false" customHeight="true" outlineLevel="0" collapsed="false">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row>
    <row r="884" customFormat="false" ht="12" hidden="false" customHeight="true" outlineLevel="0" collapsed="false">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row>
    <row r="885" customFormat="false" ht="12" hidden="false" customHeight="true" outlineLevel="0" collapsed="false">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row>
    <row r="886" customFormat="false" ht="12" hidden="false" customHeight="true" outlineLevel="0" collapsed="false">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row>
    <row r="887" customFormat="false" ht="12" hidden="false" customHeight="true" outlineLevel="0" collapsed="false">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row>
    <row r="888" customFormat="false" ht="12" hidden="false" customHeight="true" outlineLevel="0" collapsed="false">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row>
    <row r="889" customFormat="false" ht="12" hidden="false" customHeight="true" outlineLevel="0" collapsed="false">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row>
    <row r="890" customFormat="false" ht="12" hidden="false" customHeight="true" outlineLevel="0" collapsed="false">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row>
    <row r="891" customFormat="false" ht="12" hidden="false" customHeight="true" outlineLevel="0" collapsed="false">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row>
    <row r="892" customFormat="false" ht="12" hidden="false" customHeight="true" outlineLevel="0" collapsed="false">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row>
    <row r="893" customFormat="false" ht="12" hidden="false" customHeight="true" outlineLevel="0" collapsed="false">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row>
    <row r="894" customFormat="false" ht="12" hidden="false" customHeight="true" outlineLevel="0" collapsed="false">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row>
    <row r="895" customFormat="false" ht="12" hidden="false" customHeight="true" outlineLevel="0" collapsed="false">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row>
    <row r="896" customFormat="false" ht="12" hidden="false" customHeight="true" outlineLevel="0" collapsed="false">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row>
    <row r="897" customFormat="false" ht="12" hidden="false" customHeight="true" outlineLevel="0" collapsed="false">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row>
    <row r="898" customFormat="false" ht="12" hidden="false" customHeight="true" outlineLevel="0" collapsed="false">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row>
    <row r="899" customFormat="false" ht="12" hidden="false" customHeight="true" outlineLevel="0" collapsed="false">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row>
    <row r="900" customFormat="false" ht="12" hidden="false" customHeight="true" outlineLevel="0" collapsed="false">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row>
    <row r="901" customFormat="false" ht="12" hidden="false" customHeight="true" outlineLevel="0" collapsed="false">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row>
    <row r="902" customFormat="false" ht="12" hidden="false" customHeight="true" outlineLevel="0" collapsed="false">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row>
    <row r="903" customFormat="false" ht="12" hidden="false" customHeight="true" outlineLevel="0" collapsed="false">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row>
    <row r="904" customFormat="false" ht="12" hidden="false" customHeight="true" outlineLevel="0" collapsed="false">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row>
    <row r="905" customFormat="false" ht="12" hidden="false" customHeight="true" outlineLevel="0" collapsed="false">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row>
    <row r="906" customFormat="false" ht="12" hidden="false" customHeight="true" outlineLevel="0" collapsed="false">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row>
    <row r="907" customFormat="false" ht="12" hidden="false" customHeight="true" outlineLevel="0" collapsed="false">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row>
    <row r="908" customFormat="false" ht="12" hidden="false" customHeight="true" outlineLevel="0" collapsed="false">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row>
    <row r="909" customFormat="false" ht="12" hidden="false" customHeight="true" outlineLevel="0" collapsed="false">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row>
    <row r="910" customFormat="false" ht="12" hidden="false" customHeight="true" outlineLevel="0" collapsed="false">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row>
    <row r="911" customFormat="false" ht="12" hidden="false" customHeight="true" outlineLevel="0" collapsed="false">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row>
    <row r="912" customFormat="false" ht="12" hidden="false" customHeight="true" outlineLevel="0" collapsed="false">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row>
    <row r="913" customFormat="false" ht="12" hidden="false" customHeight="true" outlineLevel="0" collapsed="false">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row>
    <row r="914" customFormat="false" ht="12" hidden="false" customHeight="true" outlineLevel="0" collapsed="false">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row>
    <row r="915" customFormat="false" ht="12" hidden="false" customHeight="true" outlineLevel="0" collapsed="false">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row>
    <row r="916" customFormat="false" ht="12" hidden="false" customHeight="true" outlineLevel="0" collapsed="false">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row>
    <row r="917" customFormat="false" ht="12" hidden="false" customHeight="true" outlineLevel="0" collapsed="false">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row>
    <row r="918" customFormat="false" ht="12" hidden="false" customHeight="true" outlineLevel="0" collapsed="false">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row>
    <row r="919" customFormat="false" ht="12" hidden="false" customHeight="true" outlineLevel="0" collapsed="false">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row>
    <row r="920" customFormat="false" ht="12" hidden="false" customHeight="true" outlineLevel="0" collapsed="false">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row>
    <row r="921" customFormat="false" ht="12" hidden="false" customHeight="true" outlineLevel="0" collapsed="false">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row>
    <row r="922" customFormat="false" ht="12" hidden="false" customHeight="true" outlineLevel="0" collapsed="false">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row>
    <row r="923" customFormat="false" ht="12" hidden="false" customHeight="true" outlineLevel="0" collapsed="false">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row>
    <row r="924" customFormat="false" ht="12" hidden="false" customHeight="true" outlineLevel="0" collapsed="false">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row>
    <row r="925" customFormat="false" ht="12" hidden="false" customHeight="true" outlineLevel="0" collapsed="false">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row>
    <row r="926" customFormat="false" ht="12" hidden="false" customHeight="true" outlineLevel="0" collapsed="false">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row>
    <row r="927" customFormat="false" ht="12" hidden="false" customHeight="true" outlineLevel="0" collapsed="false">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row>
    <row r="928" customFormat="false" ht="12" hidden="false" customHeight="true" outlineLevel="0" collapsed="false">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row>
    <row r="929" customFormat="false" ht="12" hidden="false" customHeight="true" outlineLevel="0" collapsed="false">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row>
    <row r="930" customFormat="false" ht="12" hidden="false" customHeight="true" outlineLevel="0" collapsed="false">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row>
    <row r="931" customFormat="false" ht="12" hidden="false" customHeight="true" outlineLevel="0" collapsed="false">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row>
    <row r="932" customFormat="false" ht="12" hidden="false" customHeight="true" outlineLevel="0" collapsed="false">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row>
    <row r="933" customFormat="false" ht="12" hidden="false" customHeight="true" outlineLevel="0" collapsed="false">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row>
    <row r="934" customFormat="false" ht="12" hidden="false" customHeight="true" outlineLevel="0" collapsed="false">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row>
    <row r="935" customFormat="false" ht="12" hidden="false" customHeight="true" outlineLevel="0" collapsed="false">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row>
    <row r="936" customFormat="false" ht="12" hidden="false" customHeight="true" outlineLevel="0" collapsed="false">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row>
    <row r="937" customFormat="false" ht="12" hidden="false" customHeight="true" outlineLevel="0" collapsed="false">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row>
    <row r="938" customFormat="false" ht="12" hidden="false" customHeight="true" outlineLevel="0" collapsed="false">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row>
    <row r="939" customFormat="false" ht="12" hidden="false" customHeight="true" outlineLevel="0" collapsed="false">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row>
    <row r="940" customFormat="false" ht="12" hidden="false" customHeight="true" outlineLevel="0" collapsed="false">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row>
    <row r="941" customFormat="false" ht="12" hidden="false" customHeight="true" outlineLevel="0" collapsed="false">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row>
    <row r="942" customFormat="false" ht="12" hidden="false" customHeight="true" outlineLevel="0" collapsed="false">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row>
    <row r="943" customFormat="false" ht="12" hidden="false" customHeight="true" outlineLevel="0" collapsed="false">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row>
    <row r="944" customFormat="false" ht="12" hidden="false" customHeight="true" outlineLevel="0" collapsed="false">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row>
    <row r="945" customFormat="false" ht="12" hidden="false" customHeight="true" outlineLevel="0" collapsed="false">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row>
    <row r="946" customFormat="false" ht="12" hidden="false" customHeight="true" outlineLevel="0" collapsed="false">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row>
    <row r="947" customFormat="false" ht="12" hidden="false" customHeight="true" outlineLevel="0" collapsed="false">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row>
    <row r="948" customFormat="false" ht="12" hidden="false" customHeight="true" outlineLevel="0" collapsed="false">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row>
    <row r="949" customFormat="false" ht="12" hidden="false" customHeight="true" outlineLevel="0" collapsed="false">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row>
    <row r="950" customFormat="false" ht="12" hidden="false" customHeight="true" outlineLevel="0" collapsed="false">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row>
    <row r="951" customFormat="false" ht="12" hidden="false" customHeight="true" outlineLevel="0" collapsed="false">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row>
    <row r="952" customFormat="false" ht="12" hidden="false" customHeight="true" outlineLevel="0" collapsed="false">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row>
  </sheetData>
  <sheetProtection algorithmName="SHA-512" hashValue="Xbt2r5+gWvY+u1i/GT4FLZzP6tekWMCEKxgzXUCEPlSzjG9LBNWkNJNvk2dY3NqWix5JVUL4TjgmgjlqbgfPJw==" saltValue="i2GfEScuL8C9DDPvzXuhPw==" spinCount="100000" sheet="true" objects="true" scenarios="true"/>
  <mergeCells count="1">
    <mergeCell ref="B5:G5"/>
  </mergeCells>
  <conditionalFormatting sqref="E19">
    <cfRule type="expression" priority="2" aboveAverage="0" equalAverage="0" bottom="0" percent="0" rank="0" text="" dxfId="0">
      <formula>LEN(TRIM(F19))&gt;0</formula>
    </cfRule>
  </conditionalFormatting>
  <conditionalFormatting sqref="D23">
    <cfRule type="cellIs" priority="3" operator="equal" aboveAverage="0" equalAverage="0" bottom="0" percent="0" rank="0" text="" dxfId="1">
      <formula>"SI"</formula>
    </cfRule>
    <cfRule type="cellIs" priority="4" operator="equal" aboveAverage="0" equalAverage="0" bottom="0" percent="0" rank="0" text="" dxfId="2">
      <formula>"NO"</formula>
    </cfRule>
  </conditionalFormatting>
  <dataValidations count="1">
    <dataValidation allowBlank="true" error="Debe seleccionar un tipo dentro del desplegable." errorStyle="stop" errorTitle="Error" operator="equal" showDropDown="false" showErrorMessage="true" showInputMessage="false" sqref="D8:D17" type="list">
      <formula1>"--,Página Web,Documento no web"</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74"/>
  <sheetViews>
    <sheetView showFormulas="false" showGridLines="true" showRowColHeaders="true" showZeros="true" rightToLeft="false" tabSelected="false" showOutlineSymbols="true" defaultGridColor="true" view="normal" topLeftCell="A16" colorId="64" zoomScale="85" zoomScaleNormal="85" zoomScalePageLayoutView="100" workbookViewId="0">
      <selection pane="topLeft" activeCell="B9" activeCellId="0" sqref="B9"/>
    </sheetView>
  </sheetViews>
  <sheetFormatPr defaultColWidth="11.5703125" defaultRowHeight="12.75" customHeight="true" zeroHeight="false" outlineLevelRow="0" outlineLevelCol="0"/>
  <cols>
    <col collapsed="false" customWidth="true" hidden="false" outlineLevel="0" max="1" min="1" style="71" width="6.29"/>
    <col collapsed="false" customWidth="true" hidden="false" outlineLevel="0" max="2" min="2" style="22" width="16.14"/>
    <col collapsed="false" customWidth="true" hidden="false" outlineLevel="0" max="3" min="3" style="22" width="64.14"/>
    <col collapsed="false" customWidth="true" hidden="false" outlineLevel="0" max="4" min="4" style="71" width="18.29"/>
    <col collapsed="false" customWidth="true" hidden="false" outlineLevel="0" max="5" min="5" style="71" width="6.29"/>
    <col collapsed="false" customWidth="true" hidden="false" outlineLevel="0" max="6" min="6" style="22" width="16.43"/>
    <col collapsed="false" customWidth="true" hidden="false" outlineLevel="0" max="7" min="7" style="22" width="14.71"/>
    <col collapsed="false" customWidth="true" hidden="false" outlineLevel="0" max="8" min="8" style="22" width="12.57"/>
    <col collapsed="false" customWidth="true" hidden="false" outlineLevel="0" max="9" min="9" style="22" width="11.71"/>
    <col collapsed="false" customWidth="true" hidden="false" outlineLevel="0" max="10" min="10" style="22" width="17.29"/>
    <col collapsed="false" customWidth="true" hidden="false" outlineLevel="0" max="11" min="11" style="22" width="14.57"/>
    <col collapsed="false" customWidth="true" hidden="false" outlineLevel="0" max="12" min="12" style="22" width="12.57"/>
    <col collapsed="false" customWidth="true" hidden="false" outlineLevel="0" max="13" min="13" style="22" width="15.42"/>
    <col collapsed="false" customWidth="true" hidden="false" outlineLevel="0" max="14" min="14" style="22" width="12.29"/>
    <col collapsed="false" customWidth="true" hidden="false" outlineLevel="0" max="15" min="15" style="22" width="12.57"/>
    <col collapsed="false" customWidth="true" hidden="false" outlineLevel="0" max="16" min="16" style="22" width="19.57"/>
    <col collapsed="false" customWidth="true" hidden="false" outlineLevel="0" max="17" min="17" style="22" width="6.85"/>
    <col collapsed="false" customWidth="true" hidden="false" outlineLevel="0" max="18" min="18" style="22" width="4.71"/>
    <col collapsed="false" customWidth="true" hidden="false" outlineLevel="0" max="19" min="19" style="22" width="12.86"/>
    <col collapsed="false" customWidth="true" hidden="false" outlineLevel="0" max="20" min="20" style="22" width="12.15"/>
    <col collapsed="false" customWidth="true" hidden="false" outlineLevel="0" max="21" min="21" style="22" width="6.71"/>
    <col collapsed="false" customWidth="true" hidden="false" outlineLevel="0" max="22" min="22" style="22" width="5.57"/>
    <col collapsed="false" customWidth="true" hidden="false" outlineLevel="0" max="23" min="23" style="22" width="12"/>
    <col collapsed="false" customWidth="true" hidden="false" outlineLevel="0" max="24" min="24" style="22" width="11.85"/>
    <col collapsed="false" customWidth="true" hidden="false" outlineLevel="0" max="25" min="25" style="22" width="7.29"/>
    <col collapsed="false" customWidth="true" hidden="false" outlineLevel="0" max="64" min="26" style="22" width="14.42"/>
    <col collapsed="false" customWidth="false" hidden="false" outlineLevel="0" max="16384" min="65" style="22" width="11.57"/>
  </cols>
  <sheetData>
    <row r="1" customFormat="false" ht="13.5" hidden="false" customHeight="true" outlineLevel="0" collapsed="false">
      <c r="A1" s="72"/>
      <c r="B1" s="73"/>
      <c r="C1" s="73"/>
      <c r="D1" s="74"/>
      <c r="E1" s="75"/>
      <c r="F1" s="23"/>
      <c r="G1" s="23"/>
      <c r="H1" s="23"/>
      <c r="I1" s="23"/>
      <c r="J1" s="23"/>
      <c r="K1" s="23"/>
      <c r="L1" s="23"/>
      <c r="M1" s="23"/>
      <c r="N1" s="23"/>
      <c r="O1" s="23"/>
      <c r="P1" s="23"/>
      <c r="Q1" s="23"/>
      <c r="R1" s="23"/>
      <c r="S1" s="23"/>
      <c r="T1" s="23"/>
      <c r="U1" s="23"/>
      <c r="V1" s="23"/>
      <c r="W1" s="23"/>
      <c r="X1" s="23"/>
      <c r="Y1" s="23"/>
      <c r="Z1" s="23"/>
    </row>
    <row r="2" customFormat="false" ht="27" hidden="false" customHeight="true" outlineLevel="0" collapsed="false">
      <c r="A2" s="72"/>
      <c r="B2" s="24" t="s">
        <v>0</v>
      </c>
      <c r="C2" s="76"/>
      <c r="D2" s="74"/>
      <c r="E2" s="75"/>
      <c r="P2" s="23"/>
      <c r="Q2" s="23"/>
      <c r="R2" s="23"/>
      <c r="S2" s="23"/>
      <c r="T2" s="23"/>
      <c r="U2" s="23"/>
      <c r="V2" s="23"/>
      <c r="W2" s="23"/>
      <c r="X2" s="23"/>
      <c r="Y2" s="23"/>
      <c r="Z2" s="23"/>
    </row>
    <row r="3" customFormat="false" ht="25.5" hidden="false" customHeight="true" outlineLevel="0" collapsed="false">
      <c r="A3" s="72"/>
      <c r="B3" s="25" t="s">
        <v>2</v>
      </c>
      <c r="C3" s="76"/>
      <c r="D3" s="74"/>
      <c r="E3" s="75"/>
    </row>
    <row r="4" s="22" customFormat="true" ht="25.5" hidden="false" customHeight="true" outlineLevel="0" collapsed="false">
      <c r="A4" s="71"/>
      <c r="B4" s="2"/>
      <c r="C4" s="27"/>
      <c r="K4" s="23"/>
      <c r="N4" s="23"/>
      <c r="O4" s="23"/>
    </row>
    <row r="5" customFormat="false" ht="27.75" hidden="false" customHeight="true" outlineLevel="0" collapsed="false">
      <c r="B5" s="9" t="s">
        <v>97</v>
      </c>
      <c r="C5" s="9"/>
      <c r="D5" s="77"/>
      <c r="E5" s="78"/>
      <c r="F5" s="77"/>
      <c r="G5" s="77"/>
      <c r="H5" s="77"/>
      <c r="I5" s="77"/>
      <c r="J5" s="77"/>
      <c r="K5" s="77"/>
      <c r="L5" s="77"/>
      <c r="M5" s="77"/>
      <c r="N5" s="28"/>
      <c r="O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1.25" hidden="false" customHeight="true" outlineLevel="0" collapsed="false">
      <c r="B6" s="79"/>
      <c r="C6" s="79"/>
      <c r="D6" s="79"/>
      <c r="E6" s="80"/>
      <c r="F6" s="79"/>
      <c r="G6" s="79"/>
      <c r="H6" s="79"/>
      <c r="I6" s="79"/>
      <c r="J6" s="79"/>
      <c r="K6" s="79"/>
      <c r="L6" s="79"/>
      <c r="M6" s="79"/>
      <c r="N6" s="23"/>
      <c r="O6" s="23"/>
    </row>
    <row r="7" customFormat="false" ht="12" hidden="false" customHeight="true" outlineLevel="0" collapsed="false">
      <c r="B7" s="23"/>
      <c r="C7" s="23"/>
      <c r="D7" s="23"/>
      <c r="E7" s="75"/>
      <c r="F7" s="23"/>
      <c r="G7" s="23"/>
      <c r="H7" s="23"/>
      <c r="I7" s="23"/>
      <c r="J7" s="23"/>
      <c r="K7" s="23"/>
      <c r="L7" s="23"/>
      <c r="M7" s="23"/>
      <c r="N7" s="23"/>
      <c r="O7" s="23"/>
    </row>
    <row r="8" customFormat="false" ht="18.75" hidden="false" customHeight="true" outlineLevel="0" collapsed="false">
      <c r="B8" s="81" t="s">
        <v>98</v>
      </c>
      <c r="C8" s="23"/>
      <c r="D8" s="75"/>
      <c r="E8" s="75"/>
      <c r="F8" s="23"/>
      <c r="G8" s="23"/>
      <c r="H8" s="23"/>
      <c r="I8" s="23"/>
      <c r="J8" s="23"/>
      <c r="K8" s="23"/>
      <c r="L8" s="23"/>
      <c r="M8" s="23"/>
      <c r="N8" s="23"/>
      <c r="O8" s="23"/>
    </row>
    <row r="9" customFormat="false" ht="30" hidden="false" customHeight="true" outlineLevel="0" collapsed="false">
      <c r="B9" s="82" t="s">
        <v>99</v>
      </c>
      <c r="C9" s="82"/>
      <c r="D9" s="82"/>
      <c r="E9" s="82"/>
      <c r="F9" s="82"/>
      <c r="G9" s="82"/>
      <c r="H9" s="82"/>
      <c r="I9" s="82"/>
      <c r="J9" s="82"/>
      <c r="K9" s="82"/>
      <c r="L9" s="82"/>
      <c r="M9" s="82"/>
      <c r="N9" s="23"/>
      <c r="O9" s="23"/>
    </row>
    <row r="10" customFormat="false" ht="16.5" hidden="false" customHeight="true" outlineLevel="0" collapsed="false">
      <c r="B10" s="23"/>
      <c r="C10" s="23"/>
      <c r="D10" s="75"/>
      <c r="E10" s="75"/>
      <c r="K10" s="23"/>
      <c r="L10" s="23"/>
      <c r="M10" s="23"/>
      <c r="N10" s="23"/>
      <c r="O10" s="23"/>
      <c r="P10" s="23"/>
      <c r="Q10" s="23"/>
      <c r="R10" s="23"/>
      <c r="U10" s="23"/>
      <c r="V10" s="23"/>
      <c r="W10" s="23"/>
      <c r="X10" s="23"/>
      <c r="Y10" s="23"/>
    </row>
    <row r="11" customFormat="false" ht="24.75" hidden="false" customHeight="true" outlineLevel="0" collapsed="false">
      <c r="B11" s="83" t="s">
        <v>100</v>
      </c>
      <c r="C11" s="83"/>
      <c r="D11" s="76"/>
      <c r="E11" s="22"/>
      <c r="F11" s="83" t="s">
        <v>101</v>
      </c>
      <c r="G11" s="84" t="s">
        <v>102</v>
      </c>
      <c r="H11" s="85" t="s">
        <v>103</v>
      </c>
      <c r="I11" s="72"/>
      <c r="J11" s="83" t="s">
        <v>104</v>
      </c>
      <c r="K11" s="84" t="s">
        <v>102</v>
      </c>
      <c r="L11" s="85" t="s">
        <v>103</v>
      </c>
      <c r="M11" s="23"/>
      <c r="N11" s="23"/>
      <c r="O11" s="86"/>
      <c r="P11" s="23"/>
      <c r="Q11" s="23"/>
      <c r="R11" s="23"/>
      <c r="U11" s="23"/>
      <c r="V11" s="23"/>
      <c r="W11" s="23"/>
      <c r="X11" s="23"/>
      <c r="Y11" s="23"/>
    </row>
    <row r="12" customFormat="false" ht="12" hidden="false" customHeight="true" outlineLevel="0" collapsed="false">
      <c r="B12" s="87" t="s">
        <v>105</v>
      </c>
      <c r="C12" s="88" t="n">
        <f aca="false">COUNTIF(B21:B65,B12)</f>
        <v>3</v>
      </c>
      <c r="D12" s="76"/>
      <c r="E12" s="22"/>
      <c r="F12" s="89" t="s">
        <v>106</v>
      </c>
      <c r="G12" s="90" t="n">
        <f aca="false">J23+J40+J57</f>
        <v>0</v>
      </c>
      <c r="H12" s="91" t="n">
        <f aca="false">IF(($G$15+$K$15)=0,0,G12/($G$15+$K$15))</f>
        <v>0</v>
      </c>
      <c r="I12" s="76"/>
      <c r="J12" s="92" t="s">
        <v>107</v>
      </c>
      <c r="K12" s="90" t="n">
        <f aca="false">G23+G40+G57</f>
        <v>0</v>
      </c>
      <c r="L12" s="91" t="n">
        <f aca="false">IF(($G$15+$K$15)=0,0,K12/($G$15+$K$15))</f>
        <v>0</v>
      </c>
      <c r="M12" s="23"/>
      <c r="N12" s="93" t="s">
        <v>108</v>
      </c>
      <c r="O12" s="94" t="s">
        <v>109</v>
      </c>
      <c r="P12" s="23"/>
      <c r="Q12" s="23"/>
      <c r="R12" s="23"/>
      <c r="U12" s="23"/>
      <c r="V12" s="23"/>
      <c r="W12" s="23"/>
      <c r="X12" s="23"/>
      <c r="Y12" s="23"/>
    </row>
    <row r="13" customFormat="false" ht="12" hidden="false" customHeight="true" outlineLevel="0" collapsed="false">
      <c r="B13" s="87"/>
      <c r="C13" s="88"/>
      <c r="D13" s="76"/>
      <c r="E13" s="22"/>
      <c r="F13" s="89" t="s">
        <v>110</v>
      </c>
      <c r="G13" s="90" t="n">
        <f aca="false">I23+I40+I57</f>
        <v>0</v>
      </c>
      <c r="H13" s="91" t="n">
        <f aca="false">IF(($G$15+$K$15)=0,0,G13/($G$15+$K$15))</f>
        <v>0</v>
      </c>
      <c r="I13" s="76"/>
      <c r="J13" s="92" t="s">
        <v>111</v>
      </c>
      <c r="K13" s="90" t="n">
        <f aca="false">F23+F40+F57</f>
        <v>0</v>
      </c>
      <c r="L13" s="91" t="n">
        <f aca="false">IF(($G$15+$K$15)=0,0,K13/($G$15+$K$15))</f>
        <v>0</v>
      </c>
      <c r="M13" s="23"/>
      <c r="N13" s="95" t="s">
        <v>112</v>
      </c>
      <c r="O13" s="94" t="s">
        <v>113</v>
      </c>
      <c r="P13" s="23"/>
      <c r="Q13" s="23"/>
      <c r="R13" s="23"/>
      <c r="U13" s="23"/>
      <c r="V13" s="23"/>
      <c r="W13" s="23"/>
      <c r="X13" s="23"/>
      <c r="Y13" s="23"/>
    </row>
    <row r="14" customFormat="false" ht="12" hidden="false" customHeight="true" outlineLevel="0" collapsed="false">
      <c r="B14" s="96" t="s">
        <v>114</v>
      </c>
      <c r="C14" s="97" t="n">
        <f aca="false">C12+C13</f>
        <v>3</v>
      </c>
      <c r="D14" s="76"/>
      <c r="E14" s="22"/>
      <c r="F14" s="89" t="s">
        <v>115</v>
      </c>
      <c r="G14" s="90" t="n">
        <f aca="false">H23+H40+H57</f>
        <v>15</v>
      </c>
      <c r="H14" s="91" t="n">
        <f aca="false">IF(($G$15+$K$15)=0,0,G14/($G$15+$K$15))</f>
        <v>1</v>
      </c>
      <c r="I14" s="76"/>
      <c r="J14" s="98" t="s">
        <v>116</v>
      </c>
      <c r="K14" s="99" t="n">
        <f aca="false">K23+K40+K57</f>
        <v>3</v>
      </c>
      <c r="L14" s="91" t="n">
        <f aca="false">IF(($G$15+$K$15)=0,0,K14/($G$15+$K$15))</f>
        <v>0.2</v>
      </c>
      <c r="M14" s="23"/>
      <c r="N14" s="100" t="s">
        <v>117</v>
      </c>
      <c r="O14" s="94" t="s">
        <v>118</v>
      </c>
      <c r="P14" s="23"/>
      <c r="Q14" s="23"/>
      <c r="R14" s="23"/>
      <c r="U14" s="23"/>
      <c r="V14" s="23"/>
      <c r="W14" s="23"/>
      <c r="X14" s="23"/>
      <c r="Y14" s="23"/>
    </row>
    <row r="15" customFormat="false" ht="12" hidden="false" customHeight="true" outlineLevel="0" collapsed="false">
      <c r="B15" s="72"/>
      <c r="C15" s="76"/>
      <c r="D15" s="76"/>
      <c r="E15" s="22"/>
      <c r="F15" s="96" t="s">
        <v>114</v>
      </c>
      <c r="G15" s="101" t="n">
        <f aca="false">SUM(G12:G14)</f>
        <v>15</v>
      </c>
      <c r="H15" s="102" t="n">
        <f aca="false">SUM(H12:H14)</f>
        <v>1</v>
      </c>
      <c r="I15" s="76"/>
      <c r="J15" s="96" t="s">
        <v>114</v>
      </c>
      <c r="K15" s="101" t="n">
        <f aca="false">SUM(K12:K13)</f>
        <v>0</v>
      </c>
      <c r="L15" s="102" t="n">
        <f aca="false">SUM(L12:L13)</f>
        <v>0</v>
      </c>
      <c r="M15" s="23"/>
      <c r="N15" s="23"/>
      <c r="O15" s="23"/>
      <c r="P15" s="23"/>
      <c r="Q15" s="23"/>
      <c r="R15" s="23"/>
      <c r="U15" s="23"/>
      <c r="V15" s="23"/>
      <c r="W15" s="23"/>
      <c r="X15" s="23"/>
      <c r="Y15" s="23"/>
    </row>
    <row r="16" customFormat="false" ht="12" hidden="false" customHeight="true" outlineLevel="0" collapsed="false">
      <c r="B16" s="72"/>
      <c r="C16" s="76"/>
      <c r="D16" s="76"/>
      <c r="E16" s="22"/>
      <c r="F16" s="103"/>
      <c r="G16" s="103"/>
      <c r="H16" s="104"/>
      <c r="I16" s="76"/>
      <c r="J16" s="103"/>
      <c r="K16" s="103"/>
      <c r="L16" s="104"/>
      <c r="M16" s="23"/>
      <c r="N16" s="23"/>
      <c r="O16" s="23"/>
      <c r="P16" s="23"/>
      <c r="Q16" s="23"/>
      <c r="R16" s="23"/>
      <c r="U16" s="23"/>
      <c r="V16" s="23"/>
      <c r="W16" s="23"/>
      <c r="X16" s="23"/>
      <c r="Y16" s="23"/>
    </row>
    <row r="17" s="22" customFormat="true" ht="31.5" hidden="false" customHeight="true" outlineLevel="0" collapsed="false">
      <c r="A17" s="105" t="s">
        <v>119</v>
      </c>
      <c r="B17" s="106" t="s">
        <v>105</v>
      </c>
      <c r="C17" s="107" t="s">
        <v>120</v>
      </c>
      <c r="D17" s="108" t="s">
        <v>121</v>
      </c>
      <c r="F17" s="109" t="s">
        <v>122</v>
      </c>
      <c r="G17" s="109"/>
      <c r="H17" s="109"/>
      <c r="I17" s="109"/>
      <c r="J17" s="109"/>
      <c r="K17" s="103"/>
      <c r="L17" s="104"/>
      <c r="M17" s="23"/>
      <c r="N17" s="23"/>
      <c r="O17" s="23"/>
      <c r="P17" s="23"/>
      <c r="Q17" s="23"/>
      <c r="R17" s="23"/>
      <c r="U17" s="23"/>
      <c r="V17" s="23"/>
      <c r="W17" s="23"/>
      <c r="X17" s="23"/>
      <c r="Y17" s="23"/>
    </row>
    <row r="18" s="22" customFormat="true" ht="16.5" hidden="false" customHeight="true" outlineLevel="0" collapsed="false">
      <c r="A18" s="110" t="s">
        <v>123</v>
      </c>
      <c r="B18" s="110" t="s">
        <v>123</v>
      </c>
      <c r="C18" s="110" t="s">
        <v>123</v>
      </c>
      <c r="D18" s="111" t="s">
        <v>112</v>
      </c>
      <c r="F18" s="109"/>
      <c r="G18" s="109"/>
      <c r="H18" s="109"/>
      <c r="I18" s="109"/>
      <c r="J18" s="109"/>
      <c r="K18" s="103"/>
      <c r="L18" s="104"/>
      <c r="M18" s="23"/>
      <c r="N18" s="23"/>
      <c r="O18" s="23"/>
      <c r="P18" s="23"/>
      <c r="Q18" s="23"/>
      <c r="R18" s="23"/>
      <c r="U18" s="23"/>
      <c r="V18" s="23"/>
      <c r="W18" s="23"/>
      <c r="X18" s="23"/>
      <c r="Y18" s="23"/>
    </row>
    <row r="19" customFormat="false" ht="12" hidden="false" customHeight="true" outlineLevel="0" collapsed="false">
      <c r="B19" s="23"/>
      <c r="C19" s="23"/>
      <c r="D19" s="75"/>
      <c r="E19" s="22"/>
      <c r="F19" s="109"/>
      <c r="G19" s="109"/>
      <c r="H19" s="109"/>
      <c r="I19" s="109"/>
      <c r="J19" s="109"/>
      <c r="K19" s="103"/>
      <c r="L19" s="104"/>
      <c r="M19" s="23"/>
      <c r="N19" s="23"/>
      <c r="O19" s="23"/>
      <c r="P19" s="23"/>
      <c r="Q19" s="23"/>
      <c r="R19" s="23"/>
      <c r="U19" s="23"/>
      <c r="V19" s="23"/>
      <c r="W19" s="23"/>
      <c r="X19" s="23"/>
      <c r="Y19" s="23"/>
    </row>
    <row r="20" customFormat="false" ht="12" hidden="false" customHeight="true" outlineLevel="0" collapsed="false">
      <c r="B20" s="23"/>
      <c r="C20" s="23"/>
      <c r="D20" s="75"/>
      <c r="E20" s="112"/>
      <c r="F20" s="109"/>
      <c r="G20" s="109"/>
      <c r="H20" s="109"/>
      <c r="I20" s="109"/>
      <c r="J20" s="109"/>
      <c r="K20" s="23"/>
      <c r="L20" s="23"/>
      <c r="M20" s="23"/>
    </row>
    <row r="21" customFormat="false" ht="29.25" hidden="false" customHeight="true" outlineLevel="0" collapsed="false">
      <c r="A21" s="105" t="s">
        <v>119</v>
      </c>
      <c r="B21" s="106" t="s">
        <v>105</v>
      </c>
      <c r="C21" s="107" t="s">
        <v>124</v>
      </c>
      <c r="D21" s="108" t="s">
        <v>125</v>
      </c>
      <c r="K21" s="23"/>
      <c r="L21" s="23"/>
    </row>
    <row r="22" customFormat="false" ht="12" hidden="false" customHeight="true" outlineLevel="0" collapsed="false">
      <c r="A22" s="110" t="n">
        <f aca="false" t="array" ref="A22:A22">IFERROR(INDEX('03.Muestra'!$B$8:$B$17,SMALL(IF("Página Web"='03.Muestra'!$D$8:$D$17,ROW('03.Muestra'!$B$8:$B$17)-MIN(ROW('03.Muestra'!$D$8:$D$17))+1,""),ROW()-21)),"")</f>
        <v>1</v>
      </c>
      <c r="B22" s="113" t="str">
        <f aca="false" t="array" ref="B22:B22">IFERROR(INDEX('03.Muestra'!$C$8:$C$17,SMALL(IF("Página Web"='03.Muestra'!$D$8:$D$17,ROW('03.Muestra'!$C$8:$C$17)-MIN(ROW('03.Muestra'!$D$8:$D$17))+1,""),ROW()-21)),"")</f>
        <v>Inicio</v>
      </c>
      <c r="C22" s="113" t="str">
        <f aca="false" t="array" ref="C22:C22">IFERROR(INDEX('03.Muestra'!$F$8:$F$17,SMALL(IF("Página Web"='03.Muestra'!$D$8:$D$17,ROW('03.Muestra'!$F$8:$F$17)-MIN(ROW('03.Muestra'!$D$8:$D$17))+1,""),ROW()-21)),"")</f>
        <v>https://institutodelpelo.com/</v>
      </c>
      <c r="D22" s="114" t="s">
        <v>112</v>
      </c>
      <c r="E22" s="75" t="str">
        <f aca="false">IF(D22&lt;&gt;"",IF(AND(B22&lt;&gt;"",C22&lt;&gt;""),"","ERR"),"")</f>
        <v/>
      </c>
      <c r="F22" s="115" t="s">
        <v>108</v>
      </c>
      <c r="G22" s="100" t="s">
        <v>117</v>
      </c>
      <c r="H22" s="95" t="s">
        <v>112</v>
      </c>
      <c r="I22" s="116" t="s">
        <v>110</v>
      </c>
      <c r="J22" s="117" t="s">
        <v>106</v>
      </c>
      <c r="K22" s="23"/>
      <c r="L22" s="23"/>
    </row>
    <row r="23" customFormat="false" ht="12" hidden="false" customHeight="true" outlineLevel="0" collapsed="false">
      <c r="A23" s="110" t="n">
        <f aca="false" t="array" ref="A23:A23">IFERROR(INDEX('03.Muestra'!$B$8:$B$17,SMALL(IF("Página Web"='03.Muestra'!$D$8:$D$17,ROW('03.Muestra'!$B$8:$B$17)-MIN(ROW('03.Muestra'!$D$8:$D$17))+1,""),ROW()-21)),"")</f>
        <v>2</v>
      </c>
      <c r="B23" s="113" t="str">
        <f aca="false" t="array" ref="B23:B23">IFERROR(INDEX('03.Muestra'!$C$8:$C$17,SMALL(IF("Página Web"='03.Muestra'!$D$8:$D$17,ROW('03.Muestra'!$C$8:$C$17)-MIN(ROW('03.Muestra'!$D$8:$D$17))+1,""),ROW()-21)),"")</f>
        <v>Nuestro método</v>
      </c>
      <c r="C23" s="113" t="str">
        <f aca="false" t="array" ref="C23:C23">IFERROR(INDEX('03.Muestra'!$F$8:$F$17,SMALL(IF("Página Web"='03.Muestra'!$D$8:$D$17,ROW('03.Muestra'!$F$8:$F$17)-MIN(ROW('03.Muestra'!$D$8:$D$17))+1,""),ROW()-21)),"")</f>
        <v>https://institutodelpelo.com/nuestro-metodo/</v>
      </c>
      <c r="D23" s="114" t="s">
        <v>112</v>
      </c>
      <c r="E23" s="75" t="str">
        <f aca="false">IF(D23&lt;&gt;"",IF(AND(B23&lt;&gt;"",C23&lt;&gt;""),"","ERR"),"")</f>
        <v/>
      </c>
      <c r="F23" s="118" t="n">
        <f aca="true">COUNTIF($D22:INDIRECT("$D" &amp;  SUM(ROW()-1,'03.Muestra'!$D$20)-1),F22)</f>
        <v>0</v>
      </c>
      <c r="G23" s="118" t="n">
        <f aca="true">COUNTIF($D22:INDIRECT("$D" &amp;  SUM(ROW()-1,'03.Muestra'!$D$20)-1),G22)</f>
        <v>0</v>
      </c>
      <c r="H23" s="118" t="n">
        <f aca="true">COUNTIF($D22:INDIRECT("$D" &amp;  SUM(ROW()-1,'03.Muestra'!$D$20)-1),H22)</f>
        <v>5</v>
      </c>
      <c r="I23" s="118" t="n">
        <f aca="true">COUNTIF($D22:INDIRECT("$D" &amp;  SUM(ROW()-1,'03.Muestra'!$D$20)-1),I22)</f>
        <v>0</v>
      </c>
      <c r="J23" s="118" t="n">
        <f aca="true">COUNTIF($D22:INDIRECT("$D" &amp;  SUM(ROW()-1,'03.Muestra'!$D$20)-1),J22)</f>
        <v>0</v>
      </c>
      <c r="K23" s="119" t="n">
        <f aca="true">IF(COUNTIF('03.Muestra'!$D$8:$D$17,"Página Web")=0,0,COUNTBLANK($D22:INDIRECT("$D" &amp;  SUM(ROW()-1,COUNTIF('03.Muestra'!$D$8:$D$17,"Página Web"))-1)))</f>
        <v>1</v>
      </c>
      <c r="L23" s="23"/>
    </row>
    <row r="24" customFormat="false" ht="12" hidden="false" customHeight="true" outlineLevel="0" collapsed="false">
      <c r="A24" s="110" t="n">
        <f aca="false" t="array" ref="A24:A24">IFERROR(INDEX('03.Muestra'!$B$8:$B$17,SMALL(IF("Página Web"='03.Muestra'!$D$8:$D$17,ROW('03.Muestra'!$B$8:$B$17)-MIN(ROW('03.Muestra'!$D$8:$D$17))+1,""),ROW()-21)),"")</f>
        <v>3</v>
      </c>
      <c r="B24" s="113" t="str">
        <f aca="false" t="array" ref="B24:B24">IFERROR(INDEX('03.Muestra'!$C$8:$C$17,SMALL(IF("Página Web"='03.Muestra'!$D$8:$D$17,ROW('03.Muestra'!$C$8:$C$17)-MIN(ROW('03.Muestra'!$D$8:$D$17))+1,""),ROW()-21)),"")</f>
        <v>Contacto</v>
      </c>
      <c r="C24" s="113" t="str">
        <f aca="false" t="array" ref="C24:C24">IFERROR(INDEX('03.Muestra'!$F$8:$F$17,SMALL(IF("Página Web"='03.Muestra'!$D$8:$D$17,ROW('03.Muestra'!$F$8:$F$17)-MIN(ROW('03.Muestra'!$D$8:$D$17))+1,""),ROW()-21)),"")</f>
        <v>https://institutodelpelo.com/contacto/</v>
      </c>
      <c r="D24" s="114" t="s">
        <v>112</v>
      </c>
      <c r="E24" s="75" t="str">
        <f aca="false">IF(D24&lt;&gt;"",IF(AND(B24&lt;&gt;"",C24&lt;&gt;""),"","ERR"),"")</f>
        <v/>
      </c>
      <c r="F24" s="23"/>
      <c r="G24" s="23"/>
      <c r="H24" s="23"/>
      <c r="I24" s="23"/>
      <c r="J24" s="23"/>
      <c r="K24" s="23"/>
    </row>
    <row r="25" customFormat="false" ht="12" hidden="false" customHeight="true" outlineLevel="0" collapsed="false">
      <c r="A25" s="110" t="n">
        <f aca="false" t="array" ref="A25:A25">IFERROR(INDEX('03.Muestra'!$B$8:$B$17,SMALL(IF("Página Web"='03.Muestra'!$D$8:$D$17,ROW('03.Muestra'!$B$8:$B$17)-MIN(ROW('03.Muestra'!$D$8:$D$17))+1,""),ROW()-21)),"")</f>
        <v>4</v>
      </c>
      <c r="B25" s="113" t="str">
        <f aca="false" t="array" ref="B25:B25">IFERROR(INDEX('03.Muestra'!$C$8:$C$17,SMALL(IF("Página Web"='03.Muestra'!$D$8:$D$17,ROW('03.Muestra'!$C$8:$C$17)-MIN(ROW('03.Muestra'!$D$8:$D$17))+1,""),ROW()-21)),"")</f>
        <v>Aviso legal</v>
      </c>
      <c r="C25" s="113" t="str">
        <f aca="false" t="array" ref="C25:C25">IFERROR(INDEX('03.Muestra'!$F$8:$F$17,SMALL(IF("Página Web"='03.Muestra'!$D$8:$D$17,ROW('03.Muestra'!$F$8:$F$17)-MIN(ROW('03.Muestra'!$D$8:$D$17))+1,""),ROW()-21)),"")</f>
        <v>https://institutodelpelo.com/aviso-legal/</v>
      </c>
      <c r="D25" s="114" t="s">
        <v>112</v>
      </c>
      <c r="E25" s="75" t="str">
        <f aca="false">IF(D25&lt;&gt;"",IF(AND(B25&lt;&gt;"",C25&lt;&gt;""),"","ERR"),"")</f>
        <v/>
      </c>
      <c r="F25" s="23"/>
      <c r="G25" s="23"/>
      <c r="H25" s="23"/>
      <c r="I25" s="23"/>
    </row>
    <row r="26" customFormat="false" ht="12" hidden="false" customHeight="true" outlineLevel="0" collapsed="false">
      <c r="A26" s="110" t="n">
        <f aca="false" t="array" ref="A26:A26">IFERROR(INDEX('03.Muestra'!$B$8:$B$17,SMALL(IF("Página Web"='03.Muestra'!$D$8:$D$17,ROW('03.Muestra'!$B$8:$B$17)-MIN(ROW('03.Muestra'!$D$8:$D$17))+1,""),ROW()-21)),"")</f>
        <v>5</v>
      </c>
      <c r="B26" s="113" t="str">
        <f aca="false" t="array" ref="B26:B26">IFERROR(INDEX('03.Muestra'!$C$8:$C$17,SMALL(IF("Página Web"='03.Muestra'!$D$8:$D$17,ROW('03.Muestra'!$C$8:$C$17)-MIN(ROW('03.Muestra'!$D$8:$D$17))+1,""),ROW()-21)),"")</f>
        <v>Política de privacidad</v>
      </c>
      <c r="C26" s="113" t="str">
        <f aca="false" t="array" ref="C26:C26">IFERROR(INDEX('03.Muestra'!$F$8:$F$17,SMALL(IF("Página Web"='03.Muestra'!$D$8:$D$17,ROW('03.Muestra'!$F$8:$F$17)-MIN(ROW('03.Muestra'!$D$8:$D$17))+1,""),ROW()-21)),"")</f>
        <v>https://institutodelpelo.com/politica-de-privacidad/</v>
      </c>
      <c r="D26" s="114" t="s">
        <v>112</v>
      </c>
      <c r="E26" s="75" t="str">
        <f aca="false">IF(D26&lt;&gt;"",IF(AND(B26&lt;&gt;"",C26&lt;&gt;""),"","ERR"),"")</f>
        <v/>
      </c>
      <c r="F26" s="74"/>
      <c r="G26" s="23"/>
      <c r="H26" s="23"/>
      <c r="I26" s="23"/>
    </row>
    <row r="27" customFormat="false" ht="12" hidden="false" customHeight="true" outlineLevel="0" collapsed="false">
      <c r="A27" s="110" t="n">
        <f aca="false" t="array" ref="A27:A27">IFERROR(INDEX('03.Muestra'!$B$8:$B$17,SMALL(IF("Página Web"='03.Muestra'!$D$8:$D$17,ROW('03.Muestra'!$B$8:$B$17)-MIN(ROW('03.Muestra'!$D$8:$D$17))+1,""),ROW()-21)),"")</f>
        <v>6</v>
      </c>
      <c r="B27" s="113" t="str">
        <f aca="false" t="array" ref="B27:B27">IFERROR(INDEX('03.Muestra'!$C$8:$C$17,SMALL(IF("Página Web"='03.Muestra'!$D$8:$D$17,ROW('03.Muestra'!$C$8:$C$17)-MIN(ROW('03.Muestra'!$D$8:$D$17))+1,""),ROW()-21)),"")</f>
        <v>Informe de accesibilidad</v>
      </c>
      <c r="C27" s="113" t="str">
        <f aca="false" t="array" ref="C27:C27">IFERROR(INDEX('03.Muestra'!$F$8:$F$17,SMALL(IF("Página Web"='03.Muestra'!$D$8:$D$17,ROW('03.Muestra'!$F$8:$F$17)-MIN(ROW('03.Muestra'!$D$8:$D$17))+1,""),ROW()-21)),"")</f>
        <v>https://institutodelpelo.com/informe-de-accesibilidad/</v>
      </c>
      <c r="D27" s="114"/>
      <c r="E27" s="75" t="str">
        <f aca="false">IF(D27&lt;&gt;"",IF(AND(B27&lt;&gt;"",C27&lt;&gt;""),"","ERR"),"")</f>
        <v/>
      </c>
      <c r="F27" s="23"/>
      <c r="G27" s="23"/>
      <c r="H27" s="23"/>
      <c r="I27" s="23"/>
      <c r="AD27" s="23"/>
    </row>
    <row r="28" customFormat="false" ht="12" hidden="false" customHeight="true" outlineLevel="0" collapsed="false">
      <c r="A28" s="110" t="str">
        <f aca="false" t="array" ref="A28:A28">IFERROR(INDEX('03.Muestra'!$B$8:$B$17,SMALL(IF("Página Web"='03.Muestra'!$D$8:$D$17,ROW('03.Muestra'!$B$8:$B$17)-MIN(ROW('03.Muestra'!$D$8:$D$17))+1,""),ROW()-21)),"")</f>
        <v/>
      </c>
      <c r="B28" s="113" t="str">
        <f aca="false" t="array" ref="B28:B28">IFERROR(INDEX('03.Muestra'!$C$8:$C$17,SMALL(IF("Página Web"='03.Muestra'!$D$8:$D$17,ROW('03.Muestra'!$C$8:$C$17)-MIN(ROW('03.Muestra'!$D$8:$D$17))+1,""),ROW()-21)),"")</f>
        <v/>
      </c>
      <c r="C28" s="113" t="str">
        <f aca="false" t="array" ref="C28:C28">IFERROR(INDEX('03.Muestra'!$F$8:$F$17,SMALL(IF("Página Web"='03.Muestra'!$D$8:$D$17,ROW('03.Muestra'!$F$8:$F$17)-MIN(ROW('03.Muestra'!$D$8:$D$17))+1,""),ROW()-21)),"")</f>
        <v/>
      </c>
      <c r="D28" s="114"/>
      <c r="E28" s="75" t="str">
        <f aca="false">IF(D28&lt;&gt;"",IF(AND(B28&lt;&gt;"",C28&lt;&gt;""),"","ERR"),"")</f>
        <v/>
      </c>
      <c r="F28" s="23"/>
      <c r="G28" s="23"/>
      <c r="H28" s="23"/>
      <c r="I28" s="23"/>
      <c r="J28" s="23"/>
      <c r="L28" s="94"/>
      <c r="AD28" s="23"/>
    </row>
    <row r="29" customFormat="false" ht="12" hidden="false" customHeight="true" outlineLevel="0" collapsed="false">
      <c r="A29" s="110" t="str">
        <f aca="false" t="array" ref="A29:A29">IFERROR(INDEX('03.Muestra'!$B$8:$B$17,SMALL(IF("Página Web"='03.Muestra'!$D$8:$D$17,ROW('03.Muestra'!$B$8:$B$17)-MIN(ROW('03.Muestra'!$D$8:$D$17))+1,""),ROW()-21)),"")</f>
        <v/>
      </c>
      <c r="B29" s="113" t="str">
        <f aca="false" t="array" ref="B29:B29">IFERROR(INDEX('03.Muestra'!$C$8:$C$17,SMALL(IF("Página Web"='03.Muestra'!$D$8:$D$17,ROW('03.Muestra'!$C$8:$C$17)-MIN(ROW('03.Muestra'!$D$8:$D$17))+1,""),ROW()-21)),"")</f>
        <v/>
      </c>
      <c r="C29" s="113" t="str">
        <f aca="false" t="array" ref="C29:C29">IFERROR(INDEX('03.Muestra'!$F$8:$F$17,SMALL(IF("Página Web"='03.Muestra'!$D$8:$D$17,ROW('03.Muestra'!$F$8:$F$17)-MIN(ROW('03.Muestra'!$D$8:$D$17))+1,""),ROW()-21)),"")</f>
        <v/>
      </c>
      <c r="D29" s="114"/>
      <c r="E29" s="75" t="str">
        <f aca="false">IF(D29&lt;&gt;"",IF(AND(B29&lt;&gt;"",C29&lt;&gt;""),"","ERR"),"")</f>
        <v/>
      </c>
      <c r="F29" s="23"/>
      <c r="G29" s="23"/>
      <c r="H29" s="23"/>
      <c r="I29" s="23"/>
      <c r="J29" s="23"/>
      <c r="K29" s="23"/>
      <c r="L29" s="23"/>
      <c r="AD29" s="23"/>
    </row>
    <row r="30" customFormat="false" ht="12" hidden="false" customHeight="true" outlineLevel="0" collapsed="false">
      <c r="A30" s="110" t="str">
        <f aca="false" t="array" ref="A30:A30">IFERROR(INDEX('03.Muestra'!$B$8:$B$17,SMALL(IF("Página Web"='03.Muestra'!$D$8:$D$17,ROW('03.Muestra'!$B$8:$B$17)-MIN(ROW('03.Muestra'!$D$8:$D$17))+1,""),ROW()-21)),"")</f>
        <v/>
      </c>
      <c r="B30" s="113" t="str">
        <f aca="false" t="array" ref="B30:B30">IFERROR(INDEX('03.Muestra'!$C$8:$C$17,SMALL(IF("Página Web"='03.Muestra'!$D$8:$D$17,ROW('03.Muestra'!$C$8:$C$17)-MIN(ROW('03.Muestra'!$D$8:$D$17))+1,""),ROW()-21)),"")</f>
        <v/>
      </c>
      <c r="C30" s="113" t="str">
        <f aca="false" t="array" ref="C30:C30">IFERROR(INDEX('03.Muestra'!$F$8:$F$17,SMALL(IF("Página Web"='03.Muestra'!$D$8:$D$17,ROW('03.Muestra'!$F$8:$F$17)-MIN(ROW('03.Muestra'!$D$8:$D$17))+1,""),ROW()-21)),"")</f>
        <v/>
      </c>
      <c r="D30" s="114"/>
      <c r="E30" s="75" t="str">
        <f aca="false">IF(D30&lt;&gt;"",IF(AND(B30&lt;&gt;"",C30&lt;&gt;""),"","ERR"),"")</f>
        <v/>
      </c>
      <c r="F30" s="23"/>
      <c r="G30" s="23"/>
      <c r="H30" s="23"/>
      <c r="I30" s="23"/>
      <c r="J30" s="23"/>
      <c r="Q30" s="23"/>
      <c r="R30" s="23"/>
      <c r="S30" s="23"/>
      <c r="T30" s="23"/>
      <c r="U30" s="23"/>
      <c r="AD30" s="23"/>
    </row>
    <row r="31" customFormat="false" ht="12" hidden="false" customHeight="true" outlineLevel="0" collapsed="false">
      <c r="A31" s="110" t="str">
        <f aca="false" t="array" ref="A31:A31">IFERROR(INDEX('03.Muestra'!$B$8:$B$17,SMALL(IF("Página Web"='03.Muestra'!$D$8:$D$17,ROW('03.Muestra'!$B$8:$B$17)-MIN(ROW('03.Muestra'!$D$8:$D$17))+1,""),ROW()-21)),"")</f>
        <v/>
      </c>
      <c r="B31" s="113" t="str">
        <f aca="false" t="array" ref="B31:B31">IFERROR(INDEX('03.Muestra'!$C$8:$C$17,SMALL(IF("Página Web"='03.Muestra'!$D$8:$D$17,ROW('03.Muestra'!$C$8:$C$17)-MIN(ROW('03.Muestra'!$D$8:$D$17))+1,""),ROW()-21)),"")</f>
        <v/>
      </c>
      <c r="C31" s="113" t="str">
        <f aca="false" t="array" ref="C31:C31">IFERROR(INDEX('03.Muestra'!$F$8:$F$17,SMALL(IF("Página Web"='03.Muestra'!$D$8:$D$17,ROW('03.Muestra'!$F$8:$F$17)-MIN(ROW('03.Muestra'!$D$8:$D$17))+1,""),ROW()-21)),"")</f>
        <v/>
      </c>
      <c r="D31" s="114"/>
      <c r="E31" s="75" t="str">
        <f aca="false">IF(D31&lt;&gt;"",IF(AND(B31&lt;&gt;"",C31&lt;&gt;""),"","ERR"),"")</f>
        <v/>
      </c>
      <c r="F31" s="23"/>
      <c r="G31" s="23"/>
      <c r="H31" s="23"/>
      <c r="I31" s="23"/>
      <c r="J31" s="23"/>
      <c r="N31" s="23"/>
      <c r="O31" s="23"/>
      <c r="P31" s="23"/>
      <c r="Q31" s="23"/>
      <c r="R31" s="23"/>
      <c r="S31" s="23"/>
      <c r="T31" s="23"/>
      <c r="U31" s="23"/>
      <c r="AD31" s="23"/>
    </row>
    <row r="32" customFormat="false" ht="12" hidden="false" customHeight="true" outlineLevel="0" collapsed="false">
      <c r="B32" s="120"/>
      <c r="C32" s="120"/>
      <c r="D32" s="121"/>
      <c r="E32" s="75"/>
      <c r="F32" s="23"/>
      <c r="G32" s="23"/>
      <c r="H32" s="23"/>
      <c r="I32" s="23"/>
      <c r="J32" s="23"/>
      <c r="N32" s="23"/>
      <c r="O32" s="23"/>
      <c r="P32" s="23"/>
      <c r="Q32" s="23"/>
      <c r="R32" s="23"/>
      <c r="S32" s="23"/>
      <c r="T32" s="23"/>
      <c r="U32" s="23"/>
      <c r="AD32" s="23"/>
    </row>
    <row r="33" customFormat="false" ht="12" hidden="false" customHeight="true" outlineLevel="0" collapsed="false">
      <c r="B33" s="120"/>
      <c r="C33" s="120"/>
      <c r="D33" s="121"/>
      <c r="E33" s="75"/>
      <c r="F33" s="23"/>
      <c r="G33" s="23"/>
      <c r="H33" s="23"/>
      <c r="I33" s="23"/>
      <c r="J33" s="23"/>
      <c r="N33" s="23"/>
      <c r="O33" s="23"/>
      <c r="P33" s="23"/>
      <c r="Q33" s="23"/>
      <c r="R33" s="23"/>
      <c r="S33" s="23"/>
      <c r="T33" s="23"/>
      <c r="U33" s="23"/>
      <c r="AD33" s="23"/>
    </row>
    <row r="34" customFormat="false" ht="21.75" hidden="false" customHeight="true" outlineLevel="0" collapsed="false">
      <c r="A34" s="122"/>
      <c r="B34" s="123"/>
      <c r="C34" s="122"/>
      <c r="D34" s="112"/>
      <c r="E34" s="75"/>
      <c r="F34" s="23"/>
      <c r="G34" s="23"/>
      <c r="H34" s="23"/>
      <c r="I34" s="23"/>
      <c r="J34" s="23"/>
      <c r="N34" s="23"/>
      <c r="O34" s="23"/>
      <c r="P34" s="23"/>
      <c r="Q34" s="23"/>
      <c r="R34" s="23"/>
      <c r="S34" s="23"/>
      <c r="T34" s="23"/>
      <c r="U34" s="23"/>
      <c r="AD34" s="23"/>
    </row>
    <row r="35" customFormat="false" ht="18" hidden="false" customHeight="true" outlineLevel="0" collapsed="false">
      <c r="B35" s="71"/>
      <c r="C35" s="71"/>
      <c r="D35" s="72"/>
      <c r="E35" s="75"/>
      <c r="F35" s="103"/>
      <c r="G35" s="23"/>
      <c r="H35" s="23"/>
      <c r="I35" s="23"/>
      <c r="J35" s="23"/>
      <c r="N35" s="23"/>
      <c r="O35" s="23"/>
      <c r="P35" s="23"/>
      <c r="Q35" s="23"/>
      <c r="R35" s="23"/>
      <c r="S35" s="23"/>
      <c r="T35" s="23"/>
      <c r="U35" s="23"/>
      <c r="AD35" s="23"/>
    </row>
    <row r="36" customFormat="false" ht="12" hidden="false" customHeight="true" outlineLevel="0" collapsed="false">
      <c r="B36" s="23"/>
      <c r="C36" s="23"/>
      <c r="D36" s="75"/>
      <c r="E36" s="75"/>
      <c r="F36" s="23"/>
      <c r="G36" s="23"/>
      <c r="H36" s="23"/>
      <c r="I36" s="23"/>
      <c r="J36" s="23"/>
      <c r="K36" s="23"/>
      <c r="L36" s="23"/>
      <c r="Q36" s="23"/>
      <c r="R36" s="23"/>
      <c r="T36" s="23"/>
      <c r="U36" s="23"/>
      <c r="V36" s="23"/>
      <c r="W36" s="23"/>
      <c r="X36" s="23"/>
      <c r="Y36" s="23"/>
    </row>
    <row r="37" customFormat="false" ht="12" hidden="false" customHeight="true" outlineLevel="0" collapsed="false">
      <c r="B37" s="23"/>
      <c r="C37" s="23"/>
      <c r="D37" s="75"/>
      <c r="E37" s="112"/>
      <c r="F37" s="23"/>
      <c r="G37" s="23"/>
      <c r="H37" s="23"/>
      <c r="I37" s="23"/>
      <c r="J37" s="23"/>
      <c r="K37" s="23"/>
      <c r="L37" s="23"/>
      <c r="M37" s="23"/>
      <c r="N37" s="23"/>
      <c r="O37" s="23"/>
      <c r="P37" s="23"/>
      <c r="Q37" s="23"/>
      <c r="R37" s="23"/>
      <c r="T37" s="23"/>
      <c r="U37" s="23"/>
      <c r="V37" s="23"/>
      <c r="W37" s="23"/>
      <c r="X37" s="23"/>
      <c r="Y37" s="23"/>
    </row>
    <row r="38" customFormat="false" ht="32.25" hidden="false" customHeight="true" outlineLevel="0" collapsed="false">
      <c r="A38" s="105" t="s">
        <v>119</v>
      </c>
      <c r="B38" s="106" t="s">
        <v>105</v>
      </c>
      <c r="C38" s="107" t="s">
        <v>126</v>
      </c>
      <c r="D38" s="108" t="s">
        <v>125</v>
      </c>
      <c r="E38" s="124"/>
      <c r="F38" s="103"/>
      <c r="K38" s="23"/>
      <c r="L38" s="23"/>
      <c r="M38" s="23"/>
      <c r="N38" s="23"/>
      <c r="O38" s="23"/>
      <c r="P38" s="23"/>
      <c r="Q38" s="23"/>
      <c r="R38" s="23"/>
      <c r="T38" s="23"/>
      <c r="U38" s="23"/>
      <c r="V38" s="23"/>
      <c r="W38" s="23"/>
      <c r="X38" s="23"/>
      <c r="Y38" s="23"/>
    </row>
    <row r="39" customFormat="false" ht="12" hidden="false" customHeight="true" outlineLevel="0" collapsed="false">
      <c r="A39" s="125" t="n">
        <f aca="false" t="array" ref="A39:A39">IFERROR(INDEX('03.Muestra'!$B$8:$B$17,SMALL(IF("Página Web"='03.Muestra'!$D$8:$D$17,ROW('03.Muestra'!$B$8:$B$17)-MIN(ROW('03.Muestra'!$D$8:$D$17))+1,""),ROW()-38)),"")</f>
        <v>1</v>
      </c>
      <c r="B39" s="126" t="str">
        <f aca="false" t="array" ref="B39:B39">IFERROR(INDEX('03.Muestra'!$C$8:$C$17,SMALL(IF("Página Web"='03.Muestra'!$D$8:$D$17,ROW('03.Muestra'!$C$8:$C$17)-MIN(ROW('03.Muestra'!$D$8:$D$17))+1,""),ROW()-38)),"")</f>
        <v>Inicio</v>
      </c>
      <c r="C39" s="126" t="str">
        <f aca="false" t="array" ref="C39:C39">IFERROR(INDEX('03.Muestra'!$F$8:$F$17,SMALL(IF("Página Web"='03.Muestra'!$D$8:$D$17,ROW('03.Muestra'!$F$8:$F$17)-MIN(ROW('03.Muestra'!$D$8:$D$17))+1,""),ROW()-38)),"")</f>
        <v>https://institutodelpelo.com/</v>
      </c>
      <c r="D39" s="114" t="s">
        <v>112</v>
      </c>
      <c r="E39" s="75" t="str">
        <f aca="false">IF(D39&lt;&gt;"",IF(AND(B39&lt;&gt;"",C39&lt;&gt;""),"","ERR"),"")</f>
        <v/>
      </c>
      <c r="F39" s="115" t="s">
        <v>108</v>
      </c>
      <c r="G39" s="100" t="s">
        <v>117</v>
      </c>
      <c r="H39" s="95" t="s">
        <v>112</v>
      </c>
      <c r="I39" s="116" t="s">
        <v>110</v>
      </c>
      <c r="J39" s="117" t="s">
        <v>106</v>
      </c>
      <c r="K39" s="23"/>
      <c r="L39" s="23"/>
      <c r="M39" s="23"/>
      <c r="N39" s="23"/>
      <c r="O39" s="23"/>
      <c r="P39" s="23"/>
      <c r="Q39" s="23"/>
      <c r="R39" s="23"/>
      <c r="S39" s="23"/>
      <c r="T39" s="23"/>
      <c r="U39" s="23"/>
      <c r="V39" s="23"/>
      <c r="W39" s="23"/>
      <c r="X39" s="23"/>
      <c r="Y39" s="23"/>
    </row>
    <row r="40" customFormat="false" ht="12" hidden="false" customHeight="true" outlineLevel="0" collapsed="false">
      <c r="A40" s="125" t="n">
        <f aca="false" t="array" ref="A40:A40">IFERROR(INDEX('03.Muestra'!$B$8:$B$17,SMALL(IF("Página Web"='03.Muestra'!$D$8:$D$17,ROW('03.Muestra'!$B$8:$B$17)-MIN(ROW('03.Muestra'!$D$8:$D$17))+1,""),ROW()-38)),"")</f>
        <v>2</v>
      </c>
      <c r="B40" s="126" t="str">
        <f aca="false" t="array" ref="B40:B40">IFERROR(INDEX('03.Muestra'!$C$8:$C$17,SMALL(IF("Página Web"='03.Muestra'!$D$8:$D$17,ROW('03.Muestra'!$C$8:$C$17)-MIN(ROW('03.Muestra'!$D$8:$D$17))+1,""),ROW()-38)),"")</f>
        <v>Nuestro método</v>
      </c>
      <c r="C40" s="126" t="str">
        <f aca="false" t="array" ref="C40:C40">IFERROR(INDEX('03.Muestra'!$F$8:$F$17,SMALL(IF("Página Web"='03.Muestra'!$D$8:$D$17,ROW('03.Muestra'!$F$8:$F$17)-MIN(ROW('03.Muestra'!$D$8:$D$17))+1,""),ROW()-38)),"")</f>
        <v>https://institutodelpelo.com/nuestro-metodo/</v>
      </c>
      <c r="D40" s="114" t="s">
        <v>112</v>
      </c>
      <c r="E40" s="75" t="str">
        <f aca="false">IF(D40&lt;&gt;"",IF(AND(B40&lt;&gt;"",C40&lt;&gt;""),"","ERR"),"")</f>
        <v/>
      </c>
      <c r="F40" s="118" t="n">
        <f aca="true">COUNTIF($D39:INDIRECT("$D" &amp;  SUM(ROW()-1,'03.Muestra'!$D$20)-1),F39)</f>
        <v>0</v>
      </c>
      <c r="G40" s="118" t="n">
        <f aca="true">COUNTIF($D39:INDIRECT("$D" &amp;  SUM(ROW()-1,'03.Muestra'!$D$20)-1),G39)</f>
        <v>0</v>
      </c>
      <c r="H40" s="118" t="n">
        <f aca="true">COUNTIF($D39:INDIRECT("$D" &amp;  SUM(ROW()-1,'03.Muestra'!$D$20)-1),H39)</f>
        <v>5</v>
      </c>
      <c r="I40" s="118" t="n">
        <f aca="true">COUNTIF($D39:INDIRECT("$D" &amp;  SUM(ROW()-1,'03.Muestra'!$D$20)-1),I39)</f>
        <v>0</v>
      </c>
      <c r="J40" s="118" t="n">
        <f aca="true">COUNTIF($D39:INDIRECT("$D" &amp;  SUM(ROW()-1,'03.Muestra'!$D$20)-1),J39)</f>
        <v>0</v>
      </c>
      <c r="K40" s="119" t="n">
        <f aca="true">IF(COUNTIF('03.Muestra'!$D$8:$D$17,"Página Web")=0,0,COUNTBLANK($D39:INDIRECT("$D" &amp;  SUM(ROW()-1,COUNTIF('03.Muestra'!$D$8:$D$17,"Página Web"))-1)))</f>
        <v>1</v>
      </c>
      <c r="L40" s="23"/>
      <c r="M40" s="23"/>
      <c r="N40" s="23"/>
      <c r="O40" s="23"/>
      <c r="P40" s="23"/>
      <c r="Q40" s="23"/>
      <c r="R40" s="23"/>
      <c r="S40" s="23"/>
      <c r="T40" s="23"/>
      <c r="U40" s="23"/>
      <c r="V40" s="23"/>
      <c r="W40" s="23"/>
      <c r="X40" s="23"/>
      <c r="Y40" s="23"/>
    </row>
    <row r="41" customFormat="false" ht="12" hidden="false" customHeight="true" outlineLevel="0" collapsed="false">
      <c r="A41" s="125" t="n">
        <f aca="false" t="array" ref="A41:A41">IFERROR(INDEX('03.Muestra'!$B$8:$B$17,SMALL(IF("Página Web"='03.Muestra'!$D$8:$D$17,ROW('03.Muestra'!$B$8:$B$17)-MIN(ROW('03.Muestra'!$D$8:$D$17))+1,""),ROW()-38)),"")</f>
        <v>3</v>
      </c>
      <c r="B41" s="126" t="str">
        <f aca="false" t="array" ref="B41:B41">IFERROR(INDEX('03.Muestra'!$C$8:$C$17,SMALL(IF("Página Web"='03.Muestra'!$D$8:$D$17,ROW('03.Muestra'!$C$8:$C$17)-MIN(ROW('03.Muestra'!$D$8:$D$17))+1,""),ROW()-38)),"")</f>
        <v>Contacto</v>
      </c>
      <c r="C41" s="126" t="str">
        <f aca="false" t="array" ref="C41:C41">IFERROR(INDEX('03.Muestra'!$F$8:$F$17,SMALL(IF("Página Web"='03.Muestra'!$D$8:$D$17,ROW('03.Muestra'!$F$8:$F$17)-MIN(ROW('03.Muestra'!$D$8:$D$17))+1,""),ROW()-38)),"")</f>
        <v>https://institutodelpelo.com/contacto/</v>
      </c>
      <c r="D41" s="114" t="s">
        <v>112</v>
      </c>
      <c r="E41" s="75" t="str">
        <f aca="false">IF(D41&lt;&gt;"",IF(AND(B41&lt;&gt;"",C41&lt;&gt;""),"","ERR"),"")</f>
        <v/>
      </c>
      <c r="G41" s="23"/>
      <c r="H41" s="23"/>
      <c r="I41" s="23"/>
      <c r="J41" s="23"/>
      <c r="K41" s="23"/>
      <c r="L41" s="23"/>
      <c r="M41" s="23"/>
      <c r="N41" s="23"/>
      <c r="O41" s="23"/>
      <c r="P41" s="23"/>
      <c r="Q41" s="23"/>
      <c r="R41" s="23"/>
      <c r="S41" s="23"/>
      <c r="T41" s="23"/>
      <c r="U41" s="23"/>
      <c r="V41" s="23"/>
      <c r="W41" s="23"/>
      <c r="X41" s="23"/>
      <c r="Y41" s="23"/>
    </row>
    <row r="42" customFormat="false" ht="12" hidden="false" customHeight="true" outlineLevel="0" collapsed="false">
      <c r="A42" s="125" t="n">
        <f aca="false" t="array" ref="A42:A42">IFERROR(INDEX('03.Muestra'!$B$8:$B$17,SMALL(IF("Página Web"='03.Muestra'!$D$8:$D$17,ROW('03.Muestra'!$B$8:$B$17)-MIN(ROW('03.Muestra'!$D$8:$D$17))+1,""),ROW()-38)),"")</f>
        <v>4</v>
      </c>
      <c r="B42" s="126" t="str">
        <f aca="false" t="array" ref="B42:B42">IFERROR(INDEX('03.Muestra'!$C$8:$C$17,SMALL(IF("Página Web"='03.Muestra'!$D$8:$D$17,ROW('03.Muestra'!$C$8:$C$17)-MIN(ROW('03.Muestra'!$D$8:$D$17))+1,""),ROW()-38)),"")</f>
        <v>Aviso legal</v>
      </c>
      <c r="C42" s="126" t="str">
        <f aca="false" t="array" ref="C42:C42">IFERROR(INDEX('03.Muestra'!$F$8:$F$17,SMALL(IF("Página Web"='03.Muestra'!$D$8:$D$17,ROW('03.Muestra'!$F$8:$F$17)-MIN(ROW('03.Muestra'!$D$8:$D$17))+1,""),ROW()-38)),"")</f>
        <v>https://institutodelpelo.com/aviso-legal/</v>
      </c>
      <c r="D42" s="114" t="s">
        <v>112</v>
      </c>
      <c r="E42" s="75" t="str">
        <f aca="false">IF(D42&lt;&gt;"",IF(AND(B42&lt;&gt;"",C42&lt;&gt;""),"","ERR"),"")</f>
        <v/>
      </c>
      <c r="G42" s="23"/>
      <c r="H42" s="23"/>
      <c r="I42" s="23"/>
      <c r="J42" s="23"/>
      <c r="K42" s="23"/>
      <c r="L42" s="23"/>
      <c r="M42" s="23"/>
      <c r="N42" s="23"/>
      <c r="O42" s="23"/>
      <c r="P42" s="23"/>
      <c r="Q42" s="23"/>
      <c r="R42" s="23"/>
      <c r="S42" s="23"/>
      <c r="T42" s="23"/>
      <c r="U42" s="23"/>
      <c r="V42" s="23"/>
      <c r="W42" s="23"/>
      <c r="X42" s="23"/>
      <c r="Y42" s="23"/>
    </row>
    <row r="43" customFormat="false" ht="12" hidden="false" customHeight="true" outlineLevel="0" collapsed="false">
      <c r="A43" s="125" t="n">
        <f aca="false" t="array" ref="A43:A43">IFERROR(INDEX('03.Muestra'!$B$8:$B$17,SMALL(IF("Página Web"='03.Muestra'!$D$8:$D$17,ROW('03.Muestra'!$B$8:$B$17)-MIN(ROW('03.Muestra'!$D$8:$D$17))+1,""),ROW()-38)),"")</f>
        <v>5</v>
      </c>
      <c r="B43" s="126" t="str">
        <f aca="false" t="array" ref="B43:B43">IFERROR(INDEX('03.Muestra'!$C$8:$C$17,SMALL(IF("Página Web"='03.Muestra'!$D$8:$D$17,ROW('03.Muestra'!$C$8:$C$17)-MIN(ROW('03.Muestra'!$D$8:$D$17))+1,""),ROW()-38)),"")</f>
        <v>Política de privacidad</v>
      </c>
      <c r="C43" s="126" t="str">
        <f aca="false" t="array" ref="C43:C43">IFERROR(INDEX('03.Muestra'!$F$8:$F$17,SMALL(IF("Página Web"='03.Muestra'!$D$8:$D$17,ROW('03.Muestra'!$F$8:$F$17)-MIN(ROW('03.Muestra'!$D$8:$D$17))+1,""),ROW()-38)),"")</f>
        <v>https://institutodelpelo.com/politica-de-privacidad/</v>
      </c>
      <c r="D43" s="114" t="s">
        <v>112</v>
      </c>
      <c r="E43" s="75" t="str">
        <f aca="false">IF(D43&lt;&gt;"",IF(AND(B43&lt;&gt;"",C43&lt;&gt;""),"","ERR"),"")</f>
        <v/>
      </c>
      <c r="G43" s="23"/>
      <c r="H43" s="23"/>
      <c r="I43" s="23"/>
      <c r="J43" s="23"/>
      <c r="K43" s="23"/>
      <c r="L43" s="23"/>
      <c r="M43" s="23"/>
      <c r="N43" s="23"/>
      <c r="O43" s="23"/>
      <c r="P43" s="23"/>
      <c r="Q43" s="23"/>
      <c r="R43" s="23"/>
      <c r="S43" s="23"/>
      <c r="T43" s="23"/>
      <c r="U43" s="23"/>
      <c r="V43" s="23"/>
      <c r="W43" s="23"/>
      <c r="X43" s="23"/>
      <c r="Y43" s="23"/>
    </row>
    <row r="44" customFormat="false" ht="12" hidden="false" customHeight="true" outlineLevel="0" collapsed="false">
      <c r="A44" s="125" t="n">
        <f aca="false" t="array" ref="A44:A44">IFERROR(INDEX('03.Muestra'!$B$8:$B$17,SMALL(IF("Página Web"='03.Muestra'!$D$8:$D$17,ROW('03.Muestra'!$B$8:$B$17)-MIN(ROW('03.Muestra'!$D$8:$D$17))+1,""),ROW()-38)),"")</f>
        <v>6</v>
      </c>
      <c r="B44" s="126" t="str">
        <f aca="false" t="array" ref="B44:B44">IFERROR(INDEX('03.Muestra'!$C$8:$C$17,SMALL(IF("Página Web"='03.Muestra'!$D$8:$D$17,ROW('03.Muestra'!$C$8:$C$17)-MIN(ROW('03.Muestra'!$D$8:$D$17))+1,""),ROW()-38)),"")</f>
        <v>Informe de accesibilidad</v>
      </c>
      <c r="C44" s="126" t="str">
        <f aca="false" t="array" ref="C44:C44">IFERROR(INDEX('03.Muestra'!$F$8:$F$17,SMALL(IF("Página Web"='03.Muestra'!$D$8:$D$17,ROW('03.Muestra'!$F$8:$F$17)-MIN(ROW('03.Muestra'!$D$8:$D$17))+1,""),ROW()-38)),"")</f>
        <v>https://institutodelpelo.com/informe-de-accesibilidad/</v>
      </c>
      <c r="D44" s="114"/>
      <c r="E44" s="75" t="str">
        <f aca="false">IF(D44&lt;&gt;"",IF(AND(B44&lt;&gt;"",C44&lt;&gt;""),"","ERR"),"")</f>
        <v/>
      </c>
      <c r="G44" s="23"/>
      <c r="H44" s="23"/>
      <c r="I44" s="23"/>
      <c r="J44" s="23"/>
      <c r="K44" s="23"/>
      <c r="L44" s="23"/>
      <c r="M44" s="23"/>
      <c r="N44" s="23"/>
      <c r="O44" s="23"/>
      <c r="P44" s="23"/>
      <c r="Q44" s="23"/>
      <c r="R44" s="23"/>
      <c r="S44" s="23"/>
      <c r="T44" s="23"/>
      <c r="U44" s="23"/>
      <c r="V44" s="23"/>
      <c r="W44" s="23"/>
      <c r="X44" s="23"/>
      <c r="Y44" s="23"/>
    </row>
    <row r="45" customFormat="false" ht="12" hidden="false" customHeight="true" outlineLevel="0" collapsed="false">
      <c r="A45" s="125" t="str">
        <f aca="false" t="array" ref="A45:A45">IFERROR(INDEX('03.Muestra'!$B$8:$B$17,SMALL(IF("Página Web"='03.Muestra'!$D$8:$D$17,ROW('03.Muestra'!$B$8:$B$17)-MIN(ROW('03.Muestra'!$D$8:$D$17))+1,""),ROW()-38)),"")</f>
        <v/>
      </c>
      <c r="B45" s="126" t="str">
        <f aca="false" t="array" ref="B45:B45">IFERROR(INDEX('03.Muestra'!$C$8:$C$17,SMALL(IF("Página Web"='03.Muestra'!$D$8:$D$17,ROW('03.Muestra'!$C$8:$C$17)-MIN(ROW('03.Muestra'!$D$8:$D$17))+1,""),ROW()-38)),"")</f>
        <v/>
      </c>
      <c r="C45" s="126" t="str">
        <f aca="false" t="array" ref="C45:C45">IFERROR(INDEX('03.Muestra'!$F$8:$F$17,SMALL(IF("Página Web"='03.Muestra'!$D$8:$D$17,ROW('03.Muestra'!$F$8:$F$17)-MIN(ROW('03.Muestra'!$D$8:$D$17))+1,""),ROW()-38)),"")</f>
        <v/>
      </c>
      <c r="D45" s="114"/>
      <c r="E45" s="75" t="str">
        <f aca="false">IF(D45&lt;&gt;"",IF(AND(B45&lt;&gt;"",C45&lt;&gt;""),"","ERR"),"")</f>
        <v/>
      </c>
      <c r="F45" s="23"/>
      <c r="G45" s="23"/>
      <c r="H45" s="23"/>
      <c r="I45" s="23"/>
      <c r="J45" s="23"/>
      <c r="K45" s="23"/>
      <c r="L45" s="23"/>
      <c r="M45" s="23"/>
      <c r="N45" s="23"/>
      <c r="O45" s="23"/>
      <c r="P45" s="23"/>
      <c r="Q45" s="23"/>
      <c r="R45" s="23"/>
      <c r="S45" s="23"/>
      <c r="T45" s="23"/>
      <c r="U45" s="23"/>
      <c r="V45" s="23"/>
      <c r="W45" s="23"/>
      <c r="X45" s="23"/>
      <c r="Y45" s="23"/>
    </row>
    <row r="46" customFormat="false" ht="12" hidden="false" customHeight="true" outlineLevel="0" collapsed="false">
      <c r="A46" s="125" t="str">
        <f aca="false" t="array" ref="A46:A46">IFERROR(INDEX('03.Muestra'!$B$8:$B$17,SMALL(IF("Página Web"='03.Muestra'!$D$8:$D$17,ROW('03.Muestra'!$B$8:$B$17)-MIN(ROW('03.Muestra'!$D$8:$D$17))+1,""),ROW()-38)),"")</f>
        <v/>
      </c>
      <c r="B46" s="126" t="str">
        <f aca="false" t="array" ref="B46:B46">IFERROR(INDEX('03.Muestra'!$C$8:$C$17,SMALL(IF("Página Web"='03.Muestra'!$D$8:$D$17,ROW('03.Muestra'!$C$8:$C$17)-MIN(ROW('03.Muestra'!$D$8:$D$17))+1,""),ROW()-38)),"")</f>
        <v/>
      </c>
      <c r="C46" s="126" t="str">
        <f aca="false" t="array" ref="C46:C46">IFERROR(INDEX('03.Muestra'!$F$8:$F$17,SMALL(IF("Página Web"='03.Muestra'!$D$8:$D$17,ROW('03.Muestra'!$F$8:$F$17)-MIN(ROW('03.Muestra'!$D$8:$D$17))+1,""),ROW()-38)),"")</f>
        <v/>
      </c>
      <c r="D46" s="114"/>
      <c r="E46" s="75" t="str">
        <f aca="false">IF(D46&lt;&gt;"",IF(AND(B46&lt;&gt;"",C46&lt;&gt;""),"","ERR"),"")</f>
        <v/>
      </c>
      <c r="F46" s="23"/>
      <c r="G46" s="23"/>
      <c r="H46" s="23"/>
      <c r="I46" s="23"/>
      <c r="J46" s="23"/>
      <c r="K46" s="23"/>
      <c r="L46" s="23"/>
      <c r="M46" s="23"/>
      <c r="N46" s="23"/>
      <c r="O46" s="23"/>
      <c r="P46" s="23"/>
      <c r="Q46" s="23"/>
      <c r="R46" s="23"/>
      <c r="S46" s="23"/>
      <c r="T46" s="23"/>
      <c r="U46" s="23"/>
      <c r="V46" s="23"/>
      <c r="W46" s="23"/>
      <c r="X46" s="23"/>
      <c r="Y46" s="23"/>
    </row>
    <row r="47" customFormat="false" ht="12" hidden="false" customHeight="true" outlineLevel="0" collapsed="false">
      <c r="A47" s="125" t="str">
        <f aca="false" t="array" ref="A47:A47">IFERROR(INDEX('03.Muestra'!$B$8:$B$17,SMALL(IF("Página Web"='03.Muestra'!$D$8:$D$17,ROW('03.Muestra'!$B$8:$B$17)-MIN(ROW('03.Muestra'!$D$8:$D$17))+1,""),ROW()-38)),"")</f>
        <v/>
      </c>
      <c r="B47" s="126" t="str">
        <f aca="false" t="array" ref="B47:B47">IFERROR(INDEX('03.Muestra'!$C$8:$C$17,SMALL(IF("Página Web"='03.Muestra'!$D$8:$D$17,ROW('03.Muestra'!$C$8:$C$17)-MIN(ROW('03.Muestra'!$D$8:$D$17))+1,""),ROW()-38)),"")</f>
        <v/>
      </c>
      <c r="C47" s="126" t="str">
        <f aca="false" t="array" ref="C47:C47">IFERROR(INDEX('03.Muestra'!$F$8:$F$17,SMALL(IF("Página Web"='03.Muestra'!$D$8:$D$17,ROW('03.Muestra'!$F$8:$F$17)-MIN(ROW('03.Muestra'!$D$8:$D$17))+1,""),ROW()-38)),"")</f>
        <v/>
      </c>
      <c r="D47" s="114"/>
      <c r="E47" s="75" t="str">
        <f aca="false">IF(D47&lt;&gt;"",IF(AND(B47&lt;&gt;"",C47&lt;&gt;""),"","ERR"),"")</f>
        <v/>
      </c>
      <c r="F47" s="23"/>
      <c r="G47" s="23"/>
      <c r="H47" s="23"/>
      <c r="I47" s="23"/>
      <c r="J47" s="23"/>
      <c r="K47" s="23"/>
      <c r="L47" s="23"/>
      <c r="M47" s="23"/>
      <c r="N47" s="23"/>
      <c r="O47" s="23"/>
      <c r="P47" s="23"/>
      <c r="Q47" s="23"/>
      <c r="R47" s="23"/>
      <c r="S47" s="23"/>
      <c r="T47" s="23"/>
      <c r="U47" s="23"/>
      <c r="V47" s="23"/>
      <c r="W47" s="23"/>
      <c r="X47" s="23"/>
      <c r="Y47" s="23"/>
    </row>
    <row r="48" customFormat="false" ht="12" hidden="false" customHeight="true" outlineLevel="0" collapsed="false">
      <c r="A48" s="125" t="str">
        <f aca="false" t="array" ref="A48:A48">IFERROR(INDEX('03.Muestra'!$B$8:$B$17,SMALL(IF("Página Web"='03.Muestra'!$D$8:$D$17,ROW('03.Muestra'!$B$8:$B$17)-MIN(ROW('03.Muestra'!$D$8:$D$17))+1,""),ROW()-38)),"")</f>
        <v/>
      </c>
      <c r="B48" s="126" t="str">
        <f aca="false" t="array" ref="B48:B48">IFERROR(INDEX('03.Muestra'!$C$8:$C$17,SMALL(IF("Página Web"='03.Muestra'!$D$8:$D$17,ROW('03.Muestra'!$C$8:$C$17)-MIN(ROW('03.Muestra'!$D$8:$D$17))+1,""),ROW()-38)),"")</f>
        <v/>
      </c>
      <c r="C48" s="126" t="str">
        <f aca="false" t="array" ref="C48:C48">IFERROR(INDEX('03.Muestra'!$F$8:$F$17,SMALL(IF("Página Web"='03.Muestra'!$D$8:$D$17,ROW('03.Muestra'!$F$8:$F$17)-MIN(ROW('03.Muestra'!$D$8:$D$17))+1,""),ROW()-38)),"")</f>
        <v/>
      </c>
      <c r="D48" s="114"/>
      <c r="E48" s="75" t="str">
        <f aca="false">IF(D48&lt;&gt;"",IF(AND(B48&lt;&gt;"",C48&lt;&gt;""),"","ERR"),"")</f>
        <v/>
      </c>
      <c r="F48" s="23"/>
      <c r="G48" s="23"/>
      <c r="H48" s="23"/>
      <c r="I48" s="23"/>
      <c r="J48" s="23"/>
      <c r="K48" s="23"/>
      <c r="L48" s="23"/>
      <c r="M48" s="23"/>
      <c r="N48" s="23"/>
      <c r="O48" s="23"/>
      <c r="P48" s="23"/>
      <c r="Q48" s="23"/>
      <c r="R48" s="23"/>
      <c r="S48" s="23"/>
      <c r="T48" s="23"/>
      <c r="U48" s="23"/>
      <c r="V48" s="23"/>
      <c r="W48" s="23"/>
      <c r="X48" s="23"/>
      <c r="Y48" s="23"/>
    </row>
    <row r="49" customFormat="false" ht="12" hidden="false" customHeight="true" outlineLevel="0" collapsed="false">
      <c r="A49" s="127"/>
      <c r="B49" s="128"/>
      <c r="C49" s="128"/>
      <c r="D49" s="121"/>
      <c r="E49" s="75"/>
      <c r="F49" s="23"/>
      <c r="G49" s="23"/>
      <c r="H49" s="23"/>
      <c r="I49" s="23"/>
      <c r="J49" s="23"/>
      <c r="K49" s="23"/>
      <c r="L49" s="23"/>
      <c r="M49" s="23"/>
      <c r="N49" s="23"/>
      <c r="O49" s="23"/>
      <c r="P49" s="23"/>
      <c r="Q49" s="23"/>
      <c r="R49" s="23"/>
      <c r="S49" s="23"/>
      <c r="T49" s="23"/>
      <c r="U49" s="23"/>
      <c r="V49" s="23"/>
      <c r="W49" s="23"/>
      <c r="X49" s="23"/>
      <c r="Y49" s="23"/>
    </row>
    <row r="50" customFormat="false" ht="12" hidden="false" customHeight="true" outlineLevel="0" collapsed="false">
      <c r="A50" s="127"/>
      <c r="B50" s="128"/>
      <c r="C50" s="128"/>
      <c r="D50" s="121"/>
      <c r="E50" s="75"/>
      <c r="F50" s="23"/>
      <c r="G50" s="23"/>
      <c r="H50" s="23"/>
      <c r="I50" s="23"/>
      <c r="J50" s="23"/>
      <c r="K50" s="23"/>
      <c r="L50" s="23"/>
      <c r="M50" s="23"/>
      <c r="N50" s="23"/>
      <c r="O50" s="23"/>
      <c r="P50" s="23"/>
      <c r="Q50" s="23"/>
      <c r="R50" s="23"/>
      <c r="S50" s="23"/>
      <c r="T50" s="23"/>
      <c r="U50" s="23"/>
      <c r="V50" s="23"/>
      <c r="W50" s="23"/>
      <c r="X50" s="23"/>
      <c r="Y50" s="23"/>
    </row>
    <row r="51" customFormat="false" ht="24" hidden="false" customHeight="true" outlineLevel="0" collapsed="false">
      <c r="A51" s="122"/>
      <c r="B51" s="123"/>
      <c r="C51" s="122"/>
      <c r="D51" s="112"/>
      <c r="E51" s="75"/>
      <c r="F51" s="23"/>
      <c r="G51" s="23"/>
      <c r="H51" s="23"/>
      <c r="I51" s="23"/>
      <c r="J51" s="23"/>
      <c r="K51" s="23"/>
      <c r="L51" s="23"/>
      <c r="M51" s="23"/>
      <c r="N51" s="23"/>
      <c r="O51" s="23"/>
      <c r="P51" s="23"/>
      <c r="Q51" s="23"/>
      <c r="R51" s="23"/>
      <c r="S51" s="23"/>
      <c r="T51" s="23"/>
      <c r="U51" s="23"/>
      <c r="V51" s="23"/>
      <c r="W51" s="23"/>
      <c r="X51" s="23"/>
      <c r="Y51" s="23"/>
    </row>
    <row r="52" customFormat="false" ht="19.5" hidden="false" customHeight="true" outlineLevel="0" collapsed="false">
      <c r="B52" s="71"/>
      <c r="C52" s="71"/>
      <c r="D52" s="72"/>
      <c r="E52" s="75"/>
      <c r="F52" s="103"/>
      <c r="G52" s="23"/>
      <c r="H52" s="23"/>
      <c r="I52" s="23"/>
      <c r="J52" s="23"/>
      <c r="K52" s="23"/>
      <c r="L52" s="23"/>
      <c r="M52" s="23"/>
      <c r="N52" s="23"/>
      <c r="O52" s="23"/>
      <c r="P52" s="23"/>
      <c r="Q52" s="23"/>
      <c r="R52" s="23"/>
      <c r="S52" s="23"/>
      <c r="T52" s="23"/>
      <c r="U52" s="23"/>
      <c r="V52" s="23"/>
      <c r="W52" s="23"/>
      <c r="X52" s="23"/>
      <c r="Y52" s="23"/>
    </row>
    <row r="53" customFormat="false" ht="12" hidden="false" customHeight="true" outlineLevel="0" collapsed="false">
      <c r="B53" s="23"/>
      <c r="C53" s="23"/>
      <c r="D53" s="75"/>
      <c r="E53" s="75"/>
      <c r="F53" s="23"/>
      <c r="G53" s="23"/>
      <c r="H53" s="23"/>
      <c r="I53" s="23"/>
      <c r="J53" s="23"/>
      <c r="K53" s="23"/>
      <c r="L53" s="23"/>
      <c r="M53" s="23"/>
      <c r="N53" s="23"/>
      <c r="O53" s="23"/>
      <c r="P53" s="23"/>
      <c r="Q53" s="23"/>
      <c r="R53" s="23"/>
      <c r="S53" s="23"/>
      <c r="T53" s="23"/>
      <c r="U53" s="23"/>
      <c r="V53" s="23"/>
      <c r="W53" s="23"/>
      <c r="X53" s="23"/>
      <c r="Y53" s="23"/>
    </row>
    <row r="54" customFormat="false" ht="12" hidden="false" customHeight="true" outlineLevel="0" collapsed="false">
      <c r="B54" s="23"/>
      <c r="C54" s="23"/>
      <c r="D54" s="75"/>
      <c r="E54" s="112"/>
      <c r="F54" s="23"/>
      <c r="G54" s="23"/>
      <c r="H54" s="23"/>
      <c r="I54" s="23"/>
      <c r="J54" s="23"/>
      <c r="K54" s="23"/>
      <c r="L54" s="23"/>
      <c r="M54" s="23"/>
      <c r="N54" s="23"/>
      <c r="O54" s="23"/>
      <c r="P54" s="23"/>
      <c r="Q54" s="23"/>
      <c r="R54" s="23"/>
      <c r="S54" s="23"/>
      <c r="T54" s="23"/>
      <c r="U54" s="23"/>
      <c r="V54" s="23"/>
      <c r="W54" s="23"/>
      <c r="X54" s="23"/>
      <c r="Y54" s="23"/>
    </row>
    <row r="55" customFormat="false" ht="32.25" hidden="false" customHeight="true" outlineLevel="0" collapsed="false">
      <c r="A55" s="105" t="s">
        <v>119</v>
      </c>
      <c r="B55" s="106" t="s">
        <v>105</v>
      </c>
      <c r="C55" s="107" t="s">
        <v>127</v>
      </c>
      <c r="D55" s="108" t="s">
        <v>125</v>
      </c>
      <c r="E55" s="124"/>
      <c r="K55" s="23"/>
      <c r="L55" s="23"/>
      <c r="M55" s="23"/>
      <c r="N55" s="23"/>
      <c r="O55" s="23"/>
      <c r="P55" s="23"/>
      <c r="Q55" s="23"/>
      <c r="R55" s="23"/>
      <c r="S55" s="23"/>
      <c r="T55" s="23"/>
      <c r="U55" s="23"/>
      <c r="V55" s="23"/>
      <c r="W55" s="23"/>
      <c r="X55" s="23"/>
      <c r="Y55" s="23"/>
    </row>
    <row r="56" customFormat="false" ht="12" hidden="false" customHeight="true" outlineLevel="0" collapsed="false">
      <c r="A56" s="125" t="n">
        <f aca="false" t="array" ref="A56:A56">IFERROR(INDEX('03.Muestra'!$B$8:$B$17,SMALL(IF("Página Web"='03.Muestra'!$D$8:$D$17,ROW('03.Muestra'!$B$8:$B$17)-MIN(ROW('03.Muestra'!$D$8:$D$17))+1,""),ROW()-55)),"")</f>
        <v>1</v>
      </c>
      <c r="B56" s="126" t="str">
        <f aca="false" t="array" ref="B56:B56">IFERROR(INDEX('03.Muestra'!$C$8:$C$17,SMALL(IF("Página Web"='03.Muestra'!$D$8:$D$17,ROW('03.Muestra'!$C$8:$C$17)-MIN(ROW('03.Muestra'!$D$8:$D$17))+1,""),ROW()-55)),"")</f>
        <v>Inicio</v>
      </c>
      <c r="C56" s="126" t="str">
        <f aca="false" t="array" ref="C56:C56">IFERROR(INDEX('03.Muestra'!$F$8:$F$17,SMALL(IF("Página Web"='03.Muestra'!$D$8:$D$17,ROW('03.Muestra'!$F$8:$F$17)-MIN(ROW('03.Muestra'!$D$8:$D$17))+1,""),ROW()-55)),"")</f>
        <v>https://institutodelpelo.com/</v>
      </c>
      <c r="D56" s="114" t="s">
        <v>112</v>
      </c>
      <c r="E56" s="75" t="str">
        <f aca="false">IF(D56&lt;&gt;"",IF(AND(B56&lt;&gt;"",C56&lt;&gt;""),"","ERR"),"")</f>
        <v/>
      </c>
      <c r="F56" s="115" t="s">
        <v>108</v>
      </c>
      <c r="G56" s="100" t="s">
        <v>117</v>
      </c>
      <c r="H56" s="95" t="s">
        <v>112</v>
      </c>
      <c r="I56" s="116" t="s">
        <v>110</v>
      </c>
      <c r="J56" s="117" t="s">
        <v>106</v>
      </c>
      <c r="K56" s="23"/>
      <c r="L56" s="23"/>
      <c r="M56" s="23"/>
      <c r="N56" s="23"/>
      <c r="O56" s="23"/>
      <c r="P56" s="23"/>
      <c r="Q56" s="23"/>
      <c r="R56" s="23"/>
      <c r="S56" s="23"/>
      <c r="T56" s="23"/>
      <c r="U56" s="23"/>
      <c r="V56" s="23"/>
      <c r="W56" s="23"/>
      <c r="X56" s="23"/>
      <c r="Y56" s="23"/>
    </row>
    <row r="57" customFormat="false" ht="12" hidden="false" customHeight="true" outlineLevel="0" collapsed="false">
      <c r="A57" s="125" t="n">
        <f aca="false" t="array" ref="A57:A57">IFERROR(INDEX('03.Muestra'!$B$8:$B$17,SMALL(IF("Página Web"='03.Muestra'!$D$8:$D$17,ROW('03.Muestra'!$B$8:$B$17)-MIN(ROW('03.Muestra'!$D$8:$D$17))+1,""),ROW()-55)),"")</f>
        <v>2</v>
      </c>
      <c r="B57" s="126" t="str">
        <f aca="false" t="array" ref="B57:B57">IFERROR(INDEX('03.Muestra'!$C$8:$C$17,SMALL(IF("Página Web"='03.Muestra'!$D$8:$D$17,ROW('03.Muestra'!$C$8:$C$17)-MIN(ROW('03.Muestra'!$D$8:$D$17))+1,""),ROW()-55)),"")</f>
        <v>Nuestro método</v>
      </c>
      <c r="C57" s="126" t="str">
        <f aca="false" t="array" ref="C57:C57">IFERROR(INDEX('03.Muestra'!$F$8:$F$17,SMALL(IF("Página Web"='03.Muestra'!$D$8:$D$17,ROW('03.Muestra'!$F$8:$F$17)-MIN(ROW('03.Muestra'!$D$8:$D$17))+1,""),ROW()-55)),"")</f>
        <v>https://institutodelpelo.com/nuestro-metodo/</v>
      </c>
      <c r="D57" s="114" t="s">
        <v>112</v>
      </c>
      <c r="E57" s="75" t="str">
        <f aca="false">IF(D57&lt;&gt;"",IF(AND(B57&lt;&gt;"",C57&lt;&gt;""),"","ERR"),"")</f>
        <v/>
      </c>
      <c r="F57" s="118" t="n">
        <f aca="true">COUNTIF($D56:INDIRECT("$D" &amp;  SUM(ROW()-1,'03.Muestra'!$D$20)-1),F56)</f>
        <v>0</v>
      </c>
      <c r="G57" s="118" t="n">
        <f aca="true">COUNTIF($D56:INDIRECT("$D" &amp;  SUM(ROW()-1,'03.Muestra'!$D$20)-1),G56)</f>
        <v>0</v>
      </c>
      <c r="H57" s="118" t="n">
        <f aca="true">COUNTIF($D56:INDIRECT("$D" &amp;  SUM(ROW()-1,'03.Muestra'!$D$20)-1),H56)</f>
        <v>5</v>
      </c>
      <c r="I57" s="118" t="n">
        <f aca="true">COUNTIF($D56:INDIRECT("$D" &amp;  SUM(ROW()-1,'03.Muestra'!$D$20)-1),I56)</f>
        <v>0</v>
      </c>
      <c r="J57" s="118" t="n">
        <f aca="true">COUNTIF($D56:INDIRECT("$D" &amp;  SUM(ROW()-1,'03.Muestra'!$D$20)-1),J56)</f>
        <v>0</v>
      </c>
      <c r="K57" s="119" t="n">
        <f aca="true">IF(COUNTIF('03.Muestra'!$D$8:$D$17,"Página Web")=0,0,COUNTBLANK($D56:INDIRECT("$D" &amp;  SUM(ROW()-1,COUNTIF('03.Muestra'!$D$8:$D$17,"Página Web"))-1)))</f>
        <v>1</v>
      </c>
      <c r="L57" s="23"/>
      <c r="M57" s="23"/>
      <c r="N57" s="23"/>
      <c r="O57" s="23"/>
      <c r="P57" s="23"/>
      <c r="Q57" s="23"/>
      <c r="R57" s="23"/>
      <c r="S57" s="23"/>
      <c r="T57" s="23"/>
      <c r="U57" s="23"/>
      <c r="V57" s="23"/>
      <c r="W57" s="23"/>
      <c r="X57" s="23"/>
      <c r="Y57" s="23"/>
    </row>
    <row r="58" customFormat="false" ht="12" hidden="false" customHeight="true" outlineLevel="0" collapsed="false">
      <c r="A58" s="125" t="n">
        <f aca="false" t="array" ref="A58:A58">IFERROR(INDEX('03.Muestra'!$B$8:$B$17,SMALL(IF("Página Web"='03.Muestra'!$D$8:$D$17,ROW('03.Muestra'!$B$8:$B$17)-MIN(ROW('03.Muestra'!$D$8:$D$17))+1,""),ROW()-55)),"")</f>
        <v>3</v>
      </c>
      <c r="B58" s="126" t="str">
        <f aca="false" t="array" ref="B58:B58">IFERROR(INDEX('03.Muestra'!$C$8:$C$17,SMALL(IF("Página Web"='03.Muestra'!$D$8:$D$17,ROW('03.Muestra'!$C$8:$C$17)-MIN(ROW('03.Muestra'!$D$8:$D$17))+1,""),ROW()-55)),"")</f>
        <v>Contacto</v>
      </c>
      <c r="C58" s="126" t="str">
        <f aca="false" t="array" ref="C58:C58">IFERROR(INDEX('03.Muestra'!$F$8:$F$17,SMALL(IF("Página Web"='03.Muestra'!$D$8:$D$17,ROW('03.Muestra'!$F$8:$F$17)-MIN(ROW('03.Muestra'!$D$8:$D$17))+1,""),ROW()-55)),"")</f>
        <v>https://institutodelpelo.com/contacto/</v>
      </c>
      <c r="D58" s="114" t="s">
        <v>112</v>
      </c>
      <c r="E58" s="75" t="str">
        <f aca="false">IF(D58&lt;&gt;"",IF(AND(B58&lt;&gt;"",C58&lt;&gt;""),"","ERR"),"")</f>
        <v/>
      </c>
      <c r="G58" s="23"/>
      <c r="H58" s="23"/>
      <c r="I58" s="23"/>
      <c r="J58" s="23"/>
      <c r="K58" s="23"/>
      <c r="L58" s="23"/>
      <c r="M58" s="23"/>
      <c r="N58" s="23"/>
      <c r="O58" s="23"/>
      <c r="P58" s="23"/>
      <c r="Q58" s="23"/>
      <c r="R58" s="23"/>
      <c r="S58" s="23"/>
      <c r="T58" s="23"/>
      <c r="U58" s="23"/>
      <c r="V58" s="23"/>
      <c r="W58" s="23"/>
      <c r="X58" s="23"/>
      <c r="Y58" s="23"/>
    </row>
    <row r="59" customFormat="false" ht="12" hidden="false" customHeight="true" outlineLevel="0" collapsed="false">
      <c r="A59" s="125" t="n">
        <f aca="false" t="array" ref="A59:A59">IFERROR(INDEX('03.Muestra'!$B$8:$B$17,SMALL(IF("Página Web"='03.Muestra'!$D$8:$D$17,ROW('03.Muestra'!$B$8:$B$17)-MIN(ROW('03.Muestra'!$D$8:$D$17))+1,""),ROW()-55)),"")</f>
        <v>4</v>
      </c>
      <c r="B59" s="126" t="str">
        <f aca="false" t="array" ref="B59:B59">IFERROR(INDEX('03.Muestra'!$C$8:$C$17,SMALL(IF("Página Web"='03.Muestra'!$D$8:$D$17,ROW('03.Muestra'!$C$8:$C$17)-MIN(ROW('03.Muestra'!$D$8:$D$17))+1,""),ROW()-55)),"")</f>
        <v>Aviso legal</v>
      </c>
      <c r="C59" s="126" t="str">
        <f aca="false" t="array" ref="C59:C59">IFERROR(INDEX('03.Muestra'!$F$8:$F$17,SMALL(IF("Página Web"='03.Muestra'!$D$8:$D$17,ROW('03.Muestra'!$F$8:$F$17)-MIN(ROW('03.Muestra'!$D$8:$D$17))+1,""),ROW()-55)),"")</f>
        <v>https://institutodelpelo.com/aviso-legal/</v>
      </c>
      <c r="D59" s="114" t="s">
        <v>112</v>
      </c>
      <c r="E59" s="75" t="str">
        <f aca="false">IF(D59&lt;&gt;"",IF(AND(B59&lt;&gt;"",C59&lt;&gt;""),"","ERR"),"")</f>
        <v/>
      </c>
      <c r="G59" s="23"/>
      <c r="H59" s="23"/>
      <c r="I59" s="23"/>
      <c r="J59" s="23"/>
      <c r="K59" s="23"/>
      <c r="L59" s="23"/>
      <c r="M59" s="23"/>
      <c r="N59" s="23"/>
      <c r="O59" s="23"/>
      <c r="P59" s="23"/>
      <c r="Q59" s="23"/>
      <c r="R59" s="23"/>
      <c r="S59" s="23"/>
      <c r="T59" s="23"/>
      <c r="U59" s="23"/>
      <c r="V59" s="23"/>
      <c r="W59" s="23"/>
      <c r="X59" s="23"/>
      <c r="Y59" s="23"/>
    </row>
    <row r="60" customFormat="false" ht="12" hidden="false" customHeight="true" outlineLevel="0" collapsed="false">
      <c r="A60" s="125" t="n">
        <f aca="false" t="array" ref="A60:A60">IFERROR(INDEX('03.Muestra'!$B$8:$B$17,SMALL(IF("Página Web"='03.Muestra'!$D$8:$D$17,ROW('03.Muestra'!$B$8:$B$17)-MIN(ROW('03.Muestra'!$D$8:$D$17))+1,""),ROW()-55)),"")</f>
        <v>5</v>
      </c>
      <c r="B60" s="126" t="str">
        <f aca="false" t="array" ref="B60:B60">IFERROR(INDEX('03.Muestra'!$C$8:$C$17,SMALL(IF("Página Web"='03.Muestra'!$D$8:$D$17,ROW('03.Muestra'!$C$8:$C$17)-MIN(ROW('03.Muestra'!$D$8:$D$17))+1,""),ROW()-55)),"")</f>
        <v>Política de privacidad</v>
      </c>
      <c r="C60" s="126" t="str">
        <f aca="false" t="array" ref="C60:C60">IFERROR(INDEX('03.Muestra'!$F$8:$F$17,SMALL(IF("Página Web"='03.Muestra'!$D$8:$D$17,ROW('03.Muestra'!$F$8:$F$17)-MIN(ROW('03.Muestra'!$D$8:$D$17))+1,""),ROW()-55)),"")</f>
        <v>https://institutodelpelo.com/politica-de-privacidad/</v>
      </c>
      <c r="D60" s="114" t="s">
        <v>112</v>
      </c>
      <c r="E60" s="75" t="str">
        <f aca="false">IF(D60&lt;&gt;"",IF(AND(B60&lt;&gt;"",C60&lt;&gt;""),"","ERR"),"")</f>
        <v/>
      </c>
      <c r="G60" s="23"/>
      <c r="H60" s="23"/>
      <c r="I60" s="23"/>
      <c r="J60" s="23"/>
      <c r="K60" s="23"/>
      <c r="L60" s="23"/>
      <c r="M60" s="23"/>
      <c r="N60" s="23"/>
      <c r="O60" s="23"/>
      <c r="P60" s="23"/>
      <c r="Q60" s="23"/>
      <c r="R60" s="23"/>
      <c r="S60" s="23"/>
      <c r="T60" s="23"/>
      <c r="U60" s="23"/>
      <c r="V60" s="23"/>
      <c r="W60" s="23"/>
      <c r="X60" s="23"/>
      <c r="Y60" s="23"/>
    </row>
    <row r="61" customFormat="false" ht="12" hidden="false" customHeight="true" outlineLevel="0" collapsed="false">
      <c r="A61" s="125" t="n">
        <f aca="false" t="array" ref="A61:A61">IFERROR(INDEX('03.Muestra'!$B$8:$B$17,SMALL(IF("Página Web"='03.Muestra'!$D$8:$D$17,ROW('03.Muestra'!$B$8:$B$17)-MIN(ROW('03.Muestra'!$D$8:$D$17))+1,""),ROW()-55)),"")</f>
        <v>6</v>
      </c>
      <c r="B61" s="126" t="str">
        <f aca="false" t="array" ref="B61:B61">IFERROR(INDEX('03.Muestra'!$C$8:$C$17,SMALL(IF("Página Web"='03.Muestra'!$D$8:$D$17,ROW('03.Muestra'!$C$8:$C$17)-MIN(ROW('03.Muestra'!$D$8:$D$17))+1,""),ROW()-55)),"")</f>
        <v>Informe de accesibilidad</v>
      </c>
      <c r="C61" s="126" t="str">
        <f aca="false" t="array" ref="C61:C61">IFERROR(INDEX('03.Muestra'!$F$8:$F$17,SMALL(IF("Página Web"='03.Muestra'!$D$8:$D$17,ROW('03.Muestra'!$F$8:$F$17)-MIN(ROW('03.Muestra'!$D$8:$D$17))+1,""),ROW()-55)),"")</f>
        <v>https://institutodelpelo.com/informe-de-accesibilidad/</v>
      </c>
      <c r="D61" s="114"/>
      <c r="E61" s="75" t="str">
        <f aca="false">IF(D61&lt;&gt;"",IF(AND(B61&lt;&gt;"",C61&lt;&gt;""),"","ERR"),"")</f>
        <v/>
      </c>
      <c r="G61" s="23"/>
      <c r="H61" s="23"/>
      <c r="I61" s="23"/>
      <c r="J61" s="23"/>
      <c r="K61" s="23"/>
      <c r="L61" s="23"/>
      <c r="M61" s="23"/>
      <c r="N61" s="23"/>
      <c r="O61" s="23"/>
      <c r="P61" s="23"/>
      <c r="Q61" s="23"/>
      <c r="R61" s="23"/>
      <c r="S61" s="23"/>
      <c r="T61" s="23"/>
      <c r="U61" s="23"/>
      <c r="V61" s="23"/>
      <c r="W61" s="23"/>
      <c r="X61" s="23"/>
      <c r="Y61" s="23"/>
    </row>
    <row r="62" customFormat="false" ht="12" hidden="false" customHeight="true" outlineLevel="0" collapsed="false">
      <c r="A62" s="125" t="str">
        <f aca="false" t="array" ref="A62:A62">IFERROR(INDEX('03.Muestra'!$B$8:$B$17,SMALL(IF("Página Web"='03.Muestra'!$D$8:$D$17,ROW('03.Muestra'!$B$8:$B$17)-MIN(ROW('03.Muestra'!$D$8:$D$17))+1,""),ROW()-55)),"")</f>
        <v/>
      </c>
      <c r="B62" s="126" t="str">
        <f aca="false" t="array" ref="B62:B62">IFERROR(INDEX('03.Muestra'!$C$8:$C$17,SMALL(IF("Página Web"='03.Muestra'!$D$8:$D$17,ROW('03.Muestra'!$C$8:$C$17)-MIN(ROW('03.Muestra'!$D$8:$D$17))+1,""),ROW()-55)),"")</f>
        <v/>
      </c>
      <c r="C62" s="126" t="str">
        <f aca="false" t="array" ref="C62:C62">IFERROR(INDEX('03.Muestra'!$F$8:$F$17,SMALL(IF("Página Web"='03.Muestra'!$D$8:$D$17,ROW('03.Muestra'!$F$8:$F$17)-MIN(ROW('03.Muestra'!$D$8:$D$17))+1,""),ROW()-55)),"")</f>
        <v/>
      </c>
      <c r="D62" s="114"/>
      <c r="E62" s="75" t="str">
        <f aca="false">IF(D62&lt;&gt;"",IF(AND(B62&lt;&gt;"",C62&lt;&gt;""),"","ERR"),"")</f>
        <v/>
      </c>
      <c r="F62" s="23"/>
      <c r="G62" s="23"/>
      <c r="H62" s="23"/>
      <c r="I62" s="23"/>
      <c r="J62" s="23"/>
      <c r="K62" s="23"/>
      <c r="L62" s="23"/>
      <c r="M62" s="23"/>
      <c r="N62" s="23"/>
      <c r="O62" s="23"/>
      <c r="P62" s="23"/>
      <c r="Q62" s="23"/>
      <c r="R62" s="23"/>
      <c r="S62" s="23"/>
      <c r="T62" s="23"/>
      <c r="U62" s="23"/>
      <c r="V62" s="23"/>
      <c r="W62" s="23"/>
      <c r="X62" s="23"/>
      <c r="Y62" s="23"/>
    </row>
    <row r="63" customFormat="false" ht="12" hidden="false" customHeight="true" outlineLevel="0" collapsed="false">
      <c r="A63" s="125" t="str">
        <f aca="false" t="array" ref="A63:A63">IFERROR(INDEX('03.Muestra'!$B$8:$B$17,SMALL(IF("Página Web"='03.Muestra'!$D$8:$D$17,ROW('03.Muestra'!$B$8:$B$17)-MIN(ROW('03.Muestra'!$D$8:$D$17))+1,""),ROW()-55)),"")</f>
        <v/>
      </c>
      <c r="B63" s="126" t="str">
        <f aca="false" t="array" ref="B63:B63">IFERROR(INDEX('03.Muestra'!$C$8:$C$17,SMALL(IF("Página Web"='03.Muestra'!$D$8:$D$17,ROW('03.Muestra'!$C$8:$C$17)-MIN(ROW('03.Muestra'!$D$8:$D$17))+1,""),ROW()-55)),"")</f>
        <v/>
      </c>
      <c r="C63" s="126" t="str">
        <f aca="false" t="array" ref="C63:C63">IFERROR(INDEX('03.Muestra'!$F$8:$F$17,SMALL(IF("Página Web"='03.Muestra'!$D$8:$D$17,ROW('03.Muestra'!$F$8:$F$17)-MIN(ROW('03.Muestra'!$D$8:$D$17))+1,""),ROW()-55)),"")</f>
        <v/>
      </c>
      <c r="D63" s="114"/>
      <c r="E63" s="75" t="str">
        <f aca="false">IF(D63&lt;&gt;"",IF(AND(B63&lt;&gt;"",C63&lt;&gt;""),"","ERR"),"")</f>
        <v/>
      </c>
      <c r="F63" s="23"/>
      <c r="G63" s="23"/>
      <c r="H63" s="23"/>
      <c r="I63" s="23"/>
      <c r="J63" s="23"/>
      <c r="K63" s="23"/>
      <c r="L63" s="23"/>
      <c r="M63" s="23"/>
      <c r="N63" s="23"/>
      <c r="O63" s="23"/>
      <c r="P63" s="23"/>
      <c r="Q63" s="23"/>
      <c r="R63" s="23"/>
      <c r="S63" s="23"/>
      <c r="T63" s="23"/>
      <c r="U63" s="23"/>
      <c r="V63" s="23"/>
      <c r="W63" s="23"/>
      <c r="X63" s="23"/>
      <c r="Y63" s="23"/>
    </row>
    <row r="64" customFormat="false" ht="12" hidden="false" customHeight="true" outlineLevel="0" collapsed="false">
      <c r="A64" s="125" t="str">
        <f aca="false" t="array" ref="A64:A64">IFERROR(INDEX('03.Muestra'!$B$8:$B$17,SMALL(IF("Página Web"='03.Muestra'!$D$8:$D$17,ROW('03.Muestra'!$B$8:$B$17)-MIN(ROW('03.Muestra'!$D$8:$D$17))+1,""),ROW()-55)),"")</f>
        <v/>
      </c>
      <c r="B64" s="126" t="str">
        <f aca="false" t="array" ref="B64:B64">IFERROR(INDEX('03.Muestra'!$C$8:$C$17,SMALL(IF("Página Web"='03.Muestra'!$D$8:$D$17,ROW('03.Muestra'!$C$8:$C$17)-MIN(ROW('03.Muestra'!$D$8:$D$17))+1,""),ROW()-55)),"")</f>
        <v/>
      </c>
      <c r="C64" s="126" t="str">
        <f aca="false" t="array" ref="C64:C64">IFERROR(INDEX('03.Muestra'!$F$8:$F$17,SMALL(IF("Página Web"='03.Muestra'!$D$8:$D$17,ROW('03.Muestra'!$F$8:$F$17)-MIN(ROW('03.Muestra'!$D$8:$D$17))+1,""),ROW()-55)),"")</f>
        <v/>
      </c>
      <c r="D64" s="114"/>
      <c r="E64" s="75" t="str">
        <f aca="false">IF(D64&lt;&gt;"",IF(AND(B64&lt;&gt;"",C64&lt;&gt;""),"","ERR"),"")</f>
        <v/>
      </c>
      <c r="F64" s="23"/>
      <c r="G64" s="23"/>
      <c r="H64" s="23"/>
      <c r="I64" s="23"/>
      <c r="J64" s="23"/>
      <c r="K64" s="23"/>
      <c r="L64" s="23"/>
      <c r="M64" s="23"/>
      <c r="N64" s="23"/>
      <c r="O64" s="23"/>
      <c r="P64" s="23"/>
      <c r="Q64" s="23"/>
      <c r="R64" s="23"/>
      <c r="S64" s="23"/>
      <c r="T64" s="23"/>
      <c r="U64" s="23"/>
      <c r="V64" s="23"/>
      <c r="W64" s="23"/>
      <c r="X64" s="23"/>
      <c r="Y64" s="23"/>
    </row>
    <row r="65" customFormat="false" ht="12" hidden="false" customHeight="true" outlineLevel="0" collapsed="false">
      <c r="A65" s="125" t="str">
        <f aca="false" t="array" ref="A65:A65">IFERROR(INDEX('03.Muestra'!$B$8:$B$17,SMALL(IF("Página Web"='03.Muestra'!$D$8:$D$17,ROW('03.Muestra'!$B$8:$B$17)-MIN(ROW('03.Muestra'!$D$8:$D$17))+1,""),ROW()-55)),"")</f>
        <v/>
      </c>
      <c r="B65" s="126" t="str">
        <f aca="false" t="array" ref="B65:B65">IFERROR(INDEX('03.Muestra'!$C$8:$C$17,SMALL(IF("Página Web"='03.Muestra'!$D$8:$D$17,ROW('03.Muestra'!$C$8:$C$17)-MIN(ROW('03.Muestra'!$D$8:$D$17))+1,""),ROW()-55)),"")</f>
        <v/>
      </c>
      <c r="C65" s="126" t="str">
        <f aca="false" t="array" ref="C65:C65">IFERROR(INDEX('03.Muestra'!$F$8:$F$17,SMALL(IF("Página Web"='03.Muestra'!$D$8:$D$17,ROW('03.Muestra'!$F$8:$F$17)-MIN(ROW('03.Muestra'!$D$8:$D$17))+1,""),ROW()-55)),"")</f>
        <v/>
      </c>
      <c r="D65" s="114"/>
      <c r="E65" s="75" t="str">
        <f aca="false">IF(D65&lt;&gt;"",IF(AND(B65&lt;&gt;"",C65&lt;&gt;""),"","ERR"),"")</f>
        <v/>
      </c>
      <c r="F65" s="23"/>
      <c r="G65" s="23"/>
      <c r="H65" s="23"/>
      <c r="I65" s="23"/>
      <c r="J65" s="23"/>
      <c r="K65" s="23"/>
      <c r="L65" s="23"/>
      <c r="M65" s="23"/>
      <c r="N65" s="23"/>
      <c r="O65" s="23"/>
      <c r="P65" s="23"/>
      <c r="Q65" s="23"/>
      <c r="R65" s="23"/>
      <c r="S65" s="23"/>
      <c r="T65" s="23"/>
      <c r="U65" s="23"/>
      <c r="V65" s="23"/>
      <c r="W65" s="23"/>
      <c r="X65" s="23"/>
      <c r="Y65" s="23"/>
    </row>
    <row r="66" customFormat="false" ht="12" hidden="false" customHeight="true" outlineLevel="0" collapsed="false">
      <c r="B66" s="23"/>
      <c r="C66" s="23"/>
      <c r="D66" s="75"/>
      <c r="E66" s="75"/>
      <c r="F66" s="23"/>
      <c r="G66" s="23"/>
      <c r="H66" s="23"/>
      <c r="I66" s="23"/>
      <c r="J66" s="23"/>
      <c r="K66" s="23"/>
      <c r="L66" s="23"/>
      <c r="M66" s="23"/>
      <c r="N66" s="23"/>
      <c r="O66" s="23"/>
      <c r="P66" s="23"/>
      <c r="Q66" s="23"/>
      <c r="R66" s="23"/>
      <c r="S66" s="23"/>
      <c r="T66" s="23"/>
      <c r="U66" s="23"/>
      <c r="V66" s="23"/>
      <c r="W66" s="23"/>
      <c r="X66" s="23"/>
      <c r="Y66" s="23"/>
    </row>
    <row r="67" customFormat="false" ht="12" hidden="false" customHeight="true" outlineLevel="0" collapsed="false">
      <c r="B67" s="23"/>
      <c r="C67" s="23"/>
      <c r="D67" s="75"/>
      <c r="E67" s="75"/>
      <c r="F67" s="23"/>
      <c r="G67" s="23"/>
      <c r="H67" s="23"/>
      <c r="I67" s="23"/>
      <c r="J67" s="23"/>
      <c r="K67" s="23"/>
      <c r="L67" s="23"/>
      <c r="M67" s="23"/>
      <c r="N67" s="23"/>
      <c r="O67" s="23"/>
      <c r="P67" s="23"/>
      <c r="Q67" s="23"/>
      <c r="R67" s="23"/>
      <c r="S67" s="23"/>
      <c r="T67" s="23"/>
      <c r="U67" s="23"/>
      <c r="V67" s="23"/>
      <c r="W67" s="23"/>
      <c r="X67" s="23"/>
      <c r="Y67" s="23"/>
    </row>
    <row r="68" customFormat="false" ht="12" hidden="false" customHeight="true" outlineLevel="0" collapsed="false">
      <c r="B68" s="23"/>
      <c r="C68" s="23"/>
      <c r="D68" s="75"/>
      <c r="E68" s="75"/>
      <c r="F68" s="23"/>
      <c r="G68" s="23"/>
      <c r="H68" s="23"/>
      <c r="I68" s="23"/>
      <c r="J68" s="23"/>
      <c r="K68" s="23"/>
      <c r="L68" s="23"/>
      <c r="M68" s="23"/>
      <c r="N68" s="23"/>
      <c r="O68" s="23"/>
      <c r="P68" s="23"/>
      <c r="Q68" s="23"/>
      <c r="R68" s="23"/>
      <c r="S68" s="23"/>
      <c r="T68" s="23"/>
      <c r="U68" s="23"/>
      <c r="V68" s="23"/>
      <c r="W68" s="23"/>
      <c r="X68" s="23"/>
      <c r="Y68" s="23"/>
    </row>
    <row r="69" customFormat="false" ht="12" hidden="false" customHeight="true" outlineLevel="0" collapsed="false">
      <c r="B69" s="23"/>
      <c r="C69" s="23"/>
      <c r="D69" s="75"/>
      <c r="E69" s="75"/>
      <c r="F69" s="23"/>
      <c r="G69" s="23"/>
      <c r="H69" s="23"/>
      <c r="I69" s="23"/>
      <c r="J69" s="23"/>
      <c r="K69" s="23"/>
      <c r="L69" s="23"/>
      <c r="M69" s="23"/>
      <c r="N69" s="23"/>
      <c r="O69" s="23"/>
      <c r="P69" s="23"/>
      <c r="Q69" s="23"/>
      <c r="R69" s="23"/>
      <c r="S69" s="23"/>
      <c r="T69" s="23"/>
      <c r="U69" s="23"/>
      <c r="V69" s="23"/>
      <c r="W69" s="23"/>
      <c r="X69" s="23"/>
      <c r="Y69" s="23"/>
    </row>
    <row r="70" customFormat="false" ht="12" hidden="false" customHeight="true" outlineLevel="0" collapsed="false">
      <c r="B70" s="23"/>
      <c r="C70" s="23"/>
      <c r="D70" s="75"/>
      <c r="E70" s="75"/>
      <c r="F70" s="23"/>
      <c r="G70" s="23"/>
      <c r="H70" s="23"/>
      <c r="I70" s="23"/>
      <c r="J70" s="23"/>
      <c r="K70" s="23"/>
      <c r="L70" s="23"/>
      <c r="M70" s="23"/>
      <c r="N70" s="23"/>
      <c r="O70" s="23"/>
      <c r="P70" s="23"/>
      <c r="Q70" s="23"/>
      <c r="R70" s="23"/>
      <c r="S70" s="23"/>
      <c r="T70" s="23"/>
      <c r="U70" s="23"/>
      <c r="V70" s="23"/>
      <c r="W70" s="23"/>
      <c r="X70" s="23"/>
      <c r="Y70" s="23"/>
    </row>
    <row r="71" customFormat="false" ht="12" hidden="false" customHeight="true" outlineLevel="0" collapsed="false">
      <c r="B71" s="23"/>
      <c r="C71" s="23"/>
      <c r="D71" s="75"/>
      <c r="E71" s="75"/>
      <c r="F71" s="23"/>
      <c r="G71" s="23"/>
      <c r="H71" s="23"/>
      <c r="I71" s="23"/>
      <c r="J71" s="23"/>
      <c r="K71" s="23"/>
      <c r="L71" s="23"/>
      <c r="M71" s="23"/>
      <c r="N71" s="23"/>
      <c r="O71" s="23"/>
      <c r="P71" s="23"/>
      <c r="Q71" s="23"/>
      <c r="R71" s="23"/>
      <c r="S71" s="23"/>
      <c r="T71" s="23"/>
      <c r="U71" s="23"/>
      <c r="V71" s="23"/>
      <c r="W71" s="23"/>
      <c r="X71" s="23"/>
      <c r="Y71" s="23"/>
    </row>
    <row r="72" customFormat="false" ht="12" hidden="false" customHeight="true" outlineLevel="0" collapsed="false">
      <c r="B72" s="23"/>
      <c r="C72" s="23"/>
      <c r="D72" s="75"/>
      <c r="E72" s="75"/>
      <c r="F72" s="23"/>
      <c r="G72" s="23"/>
      <c r="H72" s="23"/>
      <c r="I72" s="23"/>
      <c r="J72" s="23"/>
      <c r="K72" s="23"/>
      <c r="L72" s="23"/>
      <c r="M72" s="23"/>
      <c r="N72" s="23"/>
      <c r="O72" s="23"/>
      <c r="P72" s="23"/>
      <c r="Q72" s="23"/>
      <c r="R72" s="23"/>
      <c r="S72" s="23"/>
      <c r="T72" s="23"/>
      <c r="U72" s="23"/>
      <c r="V72" s="23"/>
      <c r="W72" s="23"/>
      <c r="X72" s="23"/>
      <c r="Y72" s="23"/>
    </row>
    <row r="73" customFormat="false" ht="12" hidden="false" customHeight="true" outlineLevel="0" collapsed="false">
      <c r="B73" s="23"/>
      <c r="C73" s="23"/>
      <c r="D73" s="75"/>
      <c r="E73" s="75"/>
      <c r="F73" s="23"/>
      <c r="G73" s="23"/>
      <c r="H73" s="23"/>
      <c r="I73" s="23"/>
      <c r="J73" s="23"/>
      <c r="K73" s="23"/>
      <c r="L73" s="23"/>
      <c r="M73" s="23"/>
      <c r="N73" s="23"/>
      <c r="O73" s="23"/>
      <c r="P73" s="23"/>
      <c r="Q73" s="23"/>
      <c r="R73" s="23"/>
      <c r="S73" s="23"/>
      <c r="T73" s="23"/>
      <c r="U73" s="23"/>
      <c r="V73" s="23"/>
      <c r="W73" s="23"/>
      <c r="X73" s="23"/>
      <c r="Y73" s="23"/>
    </row>
    <row r="74" customFormat="false" ht="12" hidden="false" customHeight="true" outlineLevel="0" collapsed="false">
      <c r="B74" s="23"/>
      <c r="C74" s="23"/>
      <c r="D74" s="75"/>
      <c r="E74" s="75"/>
      <c r="F74" s="23"/>
      <c r="G74" s="23"/>
      <c r="H74" s="23"/>
      <c r="I74" s="23"/>
      <c r="J74" s="23"/>
      <c r="K74" s="23"/>
      <c r="L74" s="23"/>
      <c r="M74" s="23"/>
      <c r="N74" s="23"/>
      <c r="O74" s="23"/>
      <c r="P74" s="23"/>
      <c r="Q74" s="23"/>
      <c r="R74" s="23"/>
      <c r="S74" s="23"/>
      <c r="T74" s="23"/>
      <c r="U74" s="23"/>
      <c r="V74" s="23"/>
      <c r="W74" s="23"/>
      <c r="X74" s="23"/>
      <c r="Y74" s="23"/>
    </row>
  </sheetData>
  <sheetProtection algorithmName="SHA-512" hashValue="MirD0TQ3wYyxvxbTKJscXCntwzIhnXOKy4BNwGGb/M7RdtTi/Zx9+969Fu7nP2zL+iLSB0FsPku0oZ6WoWEryw==" saltValue="LBEq6xcHrqy6QGWi58dcZA==" spinCount="100000" sheet="true" objects="true" scenarios="true"/>
  <mergeCells count="3">
    <mergeCell ref="B9:M9"/>
    <mergeCell ref="B11:C11"/>
    <mergeCell ref="F17:J20"/>
  </mergeCells>
  <conditionalFormatting sqref="D10:D1048576">
    <cfRule type="cellIs" priority="2" operator="equal" aboveAverage="0" equalAverage="0" bottom="0" percent="0" rank="0" text="" dxfId="3">
      <formula>"-"</formula>
    </cfRule>
  </conditionalFormatting>
  <conditionalFormatting sqref="N13:N14">
    <cfRule type="expression" priority="3" aboveAverage="0" equalAverage="0" bottom="0" percent="0" rank="0" text="" dxfId="4">
      <formula>ISBLANK(N13)</formula>
    </cfRule>
    <cfRule type="cellIs" priority="4" operator="equal" aboveAverage="0" equalAverage="0" bottom="0" percent="0" rank="0" text="" dxfId="5">
      <formula>"Pasa"</formula>
    </cfRule>
    <cfRule type="cellIs" priority="5" operator="equal" aboveAverage="0" equalAverage="0" bottom="0" percent="0" rank="0" text="" dxfId="6">
      <formula>"Falla"</formula>
    </cfRule>
    <cfRule type="cellIs" priority="6" operator="equal" aboveAverage="0" equalAverage="0" bottom="0" percent="0" rank="0" text="" dxfId="0">
      <formula>"N/A"</formula>
    </cfRule>
    <cfRule type="cellIs" priority="7" operator="equal" aboveAverage="0" equalAverage="0" bottom="0" percent="0" rank="0" text="" dxfId="7">
      <formula>"N/T"</formula>
    </cfRule>
    <cfRule type="cellIs" priority="8" operator="equal" aboveAverage="0" equalAverage="0" bottom="0" percent="0" rank="0" text="" dxfId="8">
      <formula>"N/D"</formula>
    </cfRule>
  </conditionalFormatting>
  <conditionalFormatting sqref="D1:D8">
    <cfRule type="cellIs" priority="9" operator="equal" aboveAverage="0" equalAverage="0" bottom="0" percent="0" rank="0" text="" dxfId="3">
      <formula>"-"</formula>
    </cfRule>
  </conditionalFormatting>
  <conditionalFormatting sqref="D22:D33 D39:D50 D56:D65 F22:J22 F39:J39 F56:J56">
    <cfRule type="expression" priority="10" aboveAverage="0" equalAverage="0" bottom="0" percent="0" rank="0" text="" dxfId="4">
      <formula>ISBLANK(D22)</formula>
    </cfRule>
    <cfRule type="cellIs" priority="11" operator="equal" aboveAverage="0" equalAverage="0" bottom="0" percent="0" rank="0" text="" dxfId="5">
      <formula>"Pasa"</formula>
    </cfRule>
    <cfRule type="cellIs" priority="12" operator="equal" aboveAverage="0" equalAverage="0" bottom="0" percent="0" rank="0" text="" dxfId="6">
      <formula>"Falla"</formula>
    </cfRule>
    <cfRule type="cellIs" priority="13" operator="equal" aboveAverage="0" equalAverage="0" bottom="0" percent="0" rank="0" text="" dxfId="0">
      <formula>"N/A"</formula>
    </cfRule>
    <cfRule type="cellIs" priority="14" operator="equal" aboveAverage="0" equalAverage="0" bottom="0" percent="0" rank="0" text="" dxfId="7">
      <formula>"N/T"</formula>
    </cfRule>
    <cfRule type="cellIs" priority="15" operator="equal" aboveAverage="0" equalAverage="0" bottom="0" percent="0" rank="0" text="" dxfId="8">
      <formula>"N/D"</formula>
    </cfRule>
  </conditionalFormatting>
  <conditionalFormatting sqref="E22:E35 E39:E52 E56:E65">
    <cfRule type="cellIs" priority="16" operator="equal" aboveAverage="0" equalAverage="0" bottom="0" percent="0" rank="0" text="" dxfId="2">
      <formula>"ERR"</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346"/>
  <sheetViews>
    <sheetView showFormulas="false" showGridLines="true" showRowColHeaders="true" showZeros="true" rightToLeft="false" tabSelected="false" showOutlineSymbols="true" defaultGridColor="true" view="normal" topLeftCell="A16" colorId="64" zoomScale="60" zoomScaleNormal="60" zoomScalePageLayoutView="100" workbookViewId="0">
      <selection pane="topLeft" activeCell="D18" activeCellId="0" sqref="D18"/>
    </sheetView>
  </sheetViews>
  <sheetFormatPr defaultColWidth="11.5703125" defaultRowHeight="12.75" customHeight="true" zeroHeight="false" outlineLevelRow="0" outlineLevelCol="0"/>
  <cols>
    <col collapsed="false" customWidth="true" hidden="false" outlineLevel="0" max="1" min="1" style="22" width="7.86"/>
    <col collapsed="false" customWidth="true" hidden="false" outlineLevel="0" max="2" min="2" style="22" width="16.14"/>
    <col collapsed="false" customWidth="true" hidden="false" outlineLevel="0" max="3" min="3" style="22" width="56"/>
    <col collapsed="false" customWidth="true" hidden="false" outlineLevel="0" max="4" min="4" style="129" width="18.29"/>
    <col collapsed="false" customWidth="true" hidden="false" outlineLevel="0" max="5" min="5" style="71" width="5.57"/>
    <col collapsed="false" customWidth="true" hidden="false" outlineLevel="0" max="6" min="6" style="22" width="16.43"/>
    <col collapsed="false" customWidth="true" hidden="false" outlineLevel="0" max="7" min="7" style="22" width="14.71"/>
    <col collapsed="false" customWidth="true" hidden="false" outlineLevel="0" max="8" min="8" style="22" width="12.57"/>
    <col collapsed="false" customWidth="true" hidden="false" outlineLevel="0" max="9" min="9" style="22" width="11.71"/>
    <col collapsed="false" customWidth="true" hidden="false" outlineLevel="0" max="10" min="10" style="22" width="17.29"/>
    <col collapsed="false" customWidth="true" hidden="false" outlineLevel="0" max="11" min="11" style="22" width="14.57"/>
    <col collapsed="false" customWidth="true" hidden="false" outlineLevel="0" max="12" min="12" style="22" width="12.57"/>
    <col collapsed="false" customWidth="true" hidden="false" outlineLevel="0" max="13" min="13" style="22" width="18.57"/>
    <col collapsed="false" customWidth="true" hidden="false" outlineLevel="0" max="15" min="14" style="22" width="12.57"/>
    <col collapsed="false" customWidth="true" hidden="false" outlineLevel="0" max="16" min="16" style="22" width="19.57"/>
    <col collapsed="false" customWidth="true" hidden="false" outlineLevel="0" max="17" min="17" style="22" width="6.85"/>
    <col collapsed="false" customWidth="true" hidden="false" outlineLevel="0" max="18" min="18" style="22" width="4.71"/>
    <col collapsed="false" customWidth="true" hidden="false" outlineLevel="0" max="19" min="19" style="22" width="12.86"/>
    <col collapsed="false" customWidth="true" hidden="false" outlineLevel="0" max="20" min="20" style="22" width="12.15"/>
    <col collapsed="false" customWidth="true" hidden="false" outlineLevel="0" max="21" min="21" style="22" width="6.71"/>
    <col collapsed="false" customWidth="true" hidden="false" outlineLevel="0" max="22" min="22" style="22" width="5.57"/>
    <col collapsed="false" customWidth="true" hidden="false" outlineLevel="0" max="23" min="23" style="22" width="12"/>
    <col collapsed="false" customWidth="true" hidden="false" outlineLevel="0" max="24" min="24" style="22" width="11.85"/>
    <col collapsed="false" customWidth="true" hidden="false" outlineLevel="0" max="25" min="25" style="22" width="7.29"/>
    <col collapsed="false" customWidth="true" hidden="false" outlineLevel="0" max="64" min="26" style="22" width="14.42"/>
    <col collapsed="false" customWidth="false" hidden="false" outlineLevel="0" max="16384" min="65" style="22" width="11.57"/>
  </cols>
  <sheetData>
    <row r="1" customFormat="false" ht="13.5" hidden="false" customHeight="true" outlineLevel="0" collapsed="false">
      <c r="A1" s="76"/>
      <c r="B1" s="73"/>
      <c r="C1" s="73"/>
      <c r="D1" s="130"/>
      <c r="E1" s="75"/>
      <c r="F1" s="23"/>
      <c r="G1" s="23"/>
      <c r="H1" s="23"/>
      <c r="I1" s="23"/>
      <c r="J1" s="23"/>
      <c r="K1" s="23"/>
      <c r="L1" s="23"/>
      <c r="M1" s="23"/>
      <c r="N1" s="23"/>
      <c r="O1" s="23"/>
      <c r="P1" s="23"/>
      <c r="Q1" s="23"/>
      <c r="R1" s="23"/>
      <c r="S1" s="23"/>
      <c r="T1" s="23"/>
      <c r="U1" s="23"/>
      <c r="V1" s="23"/>
      <c r="W1" s="23"/>
      <c r="X1" s="23"/>
      <c r="Y1" s="23"/>
      <c r="Z1" s="23"/>
    </row>
    <row r="2" customFormat="false" ht="27" hidden="false" customHeight="true" outlineLevel="0" collapsed="false">
      <c r="A2" s="76"/>
      <c r="B2" s="24" t="s">
        <v>0</v>
      </c>
      <c r="C2" s="76"/>
      <c r="D2" s="130"/>
      <c r="E2" s="75"/>
      <c r="P2" s="23"/>
      <c r="Q2" s="23"/>
      <c r="R2" s="23"/>
      <c r="S2" s="23"/>
      <c r="T2" s="23"/>
      <c r="U2" s="23"/>
      <c r="V2" s="23"/>
      <c r="W2" s="23"/>
      <c r="X2" s="23"/>
      <c r="Y2" s="23"/>
      <c r="Z2" s="23"/>
    </row>
    <row r="3" customFormat="false" ht="25.5" hidden="false" customHeight="true" outlineLevel="0" collapsed="false">
      <c r="A3" s="76"/>
      <c r="B3" s="25" t="s">
        <v>128</v>
      </c>
      <c r="C3" s="76"/>
      <c r="D3" s="130"/>
      <c r="E3" s="75"/>
    </row>
    <row r="4" s="22" customFormat="true" ht="25.5" hidden="false" customHeight="true" outlineLevel="0" collapsed="false">
      <c r="B4" s="2"/>
      <c r="C4" s="27"/>
      <c r="D4" s="131"/>
      <c r="K4" s="23"/>
      <c r="N4" s="23"/>
      <c r="O4" s="23"/>
    </row>
    <row r="5" customFormat="false" ht="27.75" hidden="false" customHeight="true" outlineLevel="0" collapsed="false">
      <c r="B5" s="9" t="s">
        <v>97</v>
      </c>
      <c r="C5" s="9"/>
      <c r="D5" s="132"/>
      <c r="E5" s="78"/>
      <c r="F5" s="77"/>
      <c r="G5" s="77"/>
      <c r="H5" s="77"/>
      <c r="I5" s="77"/>
      <c r="J5" s="77"/>
      <c r="K5" s="77"/>
      <c r="L5" s="77"/>
      <c r="M5" s="77"/>
      <c r="N5" s="28"/>
      <c r="O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1.25" hidden="false" customHeight="true" outlineLevel="0" collapsed="false">
      <c r="B6" s="133"/>
      <c r="C6" s="133"/>
      <c r="D6" s="134"/>
      <c r="E6" s="135"/>
      <c r="F6" s="133"/>
      <c r="G6" s="133"/>
      <c r="H6" s="133"/>
      <c r="I6" s="133"/>
      <c r="J6" s="133"/>
      <c r="K6" s="133"/>
      <c r="L6" s="133"/>
      <c r="M6" s="133"/>
      <c r="N6" s="23"/>
      <c r="O6" s="23"/>
    </row>
    <row r="7" customFormat="false" ht="12" hidden="false" customHeight="true" outlineLevel="0" collapsed="false">
      <c r="B7" s="23"/>
      <c r="C7" s="23"/>
      <c r="D7" s="136"/>
      <c r="E7" s="75"/>
      <c r="F7" s="23"/>
      <c r="G7" s="23"/>
      <c r="H7" s="23"/>
      <c r="I7" s="23"/>
      <c r="J7" s="23"/>
      <c r="K7" s="23"/>
      <c r="L7" s="23"/>
      <c r="M7" s="23"/>
      <c r="N7" s="23"/>
      <c r="O7" s="23"/>
    </row>
    <row r="8" customFormat="false" ht="21" hidden="false" customHeight="true" outlineLevel="0" collapsed="false">
      <c r="B8" s="81" t="s">
        <v>129</v>
      </c>
      <c r="C8" s="23"/>
      <c r="D8" s="137"/>
      <c r="E8" s="75"/>
      <c r="F8" s="23"/>
      <c r="G8" s="23"/>
      <c r="H8" s="23"/>
      <c r="I8" s="23"/>
      <c r="J8" s="23"/>
      <c r="K8" s="23"/>
      <c r="L8" s="23"/>
      <c r="M8" s="23"/>
      <c r="N8" s="23"/>
      <c r="O8" s="23"/>
    </row>
    <row r="9" customFormat="false" ht="30" hidden="false" customHeight="true" outlineLevel="0" collapsed="false">
      <c r="B9" s="82" t="s">
        <v>99</v>
      </c>
      <c r="C9" s="82"/>
      <c r="D9" s="82"/>
      <c r="E9" s="82"/>
      <c r="F9" s="82"/>
      <c r="G9" s="82"/>
      <c r="H9" s="82"/>
      <c r="I9" s="82"/>
      <c r="J9" s="82"/>
      <c r="K9" s="82"/>
      <c r="L9" s="82"/>
      <c r="M9" s="82"/>
      <c r="N9" s="23"/>
      <c r="O9" s="23"/>
    </row>
    <row r="10" customFormat="false" ht="16.5" hidden="false" customHeight="true" outlineLevel="0" collapsed="false">
      <c r="B10" s="23"/>
      <c r="C10" s="23"/>
      <c r="D10" s="137"/>
      <c r="E10" s="75"/>
      <c r="K10" s="23"/>
      <c r="L10" s="23"/>
      <c r="M10" s="23"/>
      <c r="N10" s="23"/>
      <c r="O10" s="23"/>
      <c r="P10" s="23"/>
      <c r="Q10" s="23"/>
      <c r="R10" s="23"/>
      <c r="U10" s="23"/>
      <c r="V10" s="23"/>
      <c r="W10" s="23"/>
      <c r="X10" s="23"/>
      <c r="Y10" s="23"/>
    </row>
    <row r="11" s="22" customFormat="true" ht="24.75" hidden="false" customHeight="true" outlineLevel="0" collapsed="false">
      <c r="B11" s="83" t="s">
        <v>100</v>
      </c>
      <c r="C11" s="83"/>
      <c r="D11" s="138"/>
      <c r="F11" s="83" t="s">
        <v>101</v>
      </c>
      <c r="G11" s="84" t="s">
        <v>102</v>
      </c>
      <c r="H11" s="85" t="s">
        <v>103</v>
      </c>
      <c r="I11" s="72"/>
      <c r="J11" s="83" t="s">
        <v>104</v>
      </c>
      <c r="K11" s="84" t="s">
        <v>102</v>
      </c>
      <c r="L11" s="85" t="s">
        <v>103</v>
      </c>
      <c r="M11" s="23"/>
      <c r="N11" s="23"/>
      <c r="O11" s="23"/>
      <c r="P11" s="23"/>
      <c r="Q11" s="23"/>
      <c r="R11" s="23"/>
      <c r="U11" s="23"/>
      <c r="V11" s="23"/>
      <c r="W11" s="23"/>
      <c r="X11" s="23"/>
      <c r="Y11" s="23"/>
    </row>
    <row r="12" s="22" customFormat="true" ht="12" hidden="false" customHeight="true" outlineLevel="0" collapsed="false">
      <c r="B12" s="87" t="s">
        <v>105</v>
      </c>
      <c r="C12" s="88" t="n">
        <f aca="false">COUNTIF($B$21:$B$337,B12)</f>
        <v>19</v>
      </c>
      <c r="D12" s="138"/>
      <c r="F12" s="89" t="s">
        <v>106</v>
      </c>
      <c r="G12" s="90" t="n">
        <f aca="false">J23+J40+J57+J74+J91+J108+J125+J142+J159+J176+J193+J210+J227+J244+J261+J278+J295+J312+J329</f>
        <v>0</v>
      </c>
      <c r="H12" s="91" t="n">
        <f aca="false">IF(($G$15+$K$15)=0,0,G12/($G$15+$K$15))</f>
        <v>0</v>
      </c>
      <c r="I12" s="76"/>
      <c r="J12" s="92" t="s">
        <v>107</v>
      </c>
      <c r="K12" s="90" t="n">
        <f aca="false">G23+G40+G57+G74+G91+G108+G125+G142+G159+G176+G193+G210+G227+G244+G261+G278+G295+G312+G329</f>
        <v>0</v>
      </c>
      <c r="L12" s="91" t="n">
        <f aca="false">IF(($G$15+$K$15)=0,0,K12/($G$15+$K$15))</f>
        <v>0</v>
      </c>
      <c r="M12" s="23"/>
      <c r="N12" s="93" t="s">
        <v>108</v>
      </c>
      <c r="O12" s="94" t="s">
        <v>109</v>
      </c>
      <c r="P12" s="23"/>
      <c r="Q12" s="23"/>
      <c r="R12" s="23"/>
      <c r="U12" s="23"/>
      <c r="V12" s="23"/>
      <c r="W12" s="23"/>
      <c r="X12" s="23"/>
      <c r="Y12" s="23"/>
    </row>
    <row r="13" s="22" customFormat="true" ht="12" hidden="false" customHeight="true" outlineLevel="0" collapsed="false">
      <c r="B13" s="87"/>
      <c r="C13" s="88"/>
      <c r="D13" s="138"/>
      <c r="F13" s="89" t="s">
        <v>110</v>
      </c>
      <c r="G13" s="90" t="n">
        <f aca="false">I23+I40+I57+I74+I91+I108+I125+I142+I159+I176+I193+I210+I227+I244+I261+I278+I295+I312+I329</f>
        <v>0</v>
      </c>
      <c r="H13" s="91" t="n">
        <f aca="false">IF(($G$15+$K$15)=0,0,G13/($G$15+$K$15))</f>
        <v>0</v>
      </c>
      <c r="I13" s="76"/>
      <c r="J13" s="92" t="s">
        <v>111</v>
      </c>
      <c r="K13" s="90" t="n">
        <f aca="false">F23+F40+F57+F74+F91+F108+F125+F142+F159+F176+F193+F210+F227+F244+F261+F278+F295+F312+F329</f>
        <v>0</v>
      </c>
      <c r="L13" s="91" t="n">
        <f aca="false">IF(($G$15+$K$15)=0,0,K13/($G$15+$K$15))</f>
        <v>0</v>
      </c>
      <c r="M13" s="23"/>
      <c r="N13" s="95" t="s">
        <v>112</v>
      </c>
      <c r="O13" s="94" t="s">
        <v>113</v>
      </c>
      <c r="P13" s="23"/>
      <c r="Q13" s="23"/>
      <c r="R13" s="23"/>
      <c r="U13" s="23"/>
      <c r="V13" s="23"/>
      <c r="W13" s="23"/>
      <c r="X13" s="23"/>
      <c r="Y13" s="23"/>
    </row>
    <row r="14" s="22" customFormat="true" ht="12" hidden="false" customHeight="true" outlineLevel="0" collapsed="false">
      <c r="B14" s="96" t="s">
        <v>114</v>
      </c>
      <c r="C14" s="97" t="n">
        <f aca="false">C12+C13</f>
        <v>19</v>
      </c>
      <c r="D14" s="138"/>
      <c r="F14" s="89" t="s">
        <v>115</v>
      </c>
      <c r="G14" s="90" t="n">
        <f aca="false">H23+H40+H57+H74+H91+H108+H125+H142+H159+H176+H193+H210+H227+H244+H261+H278+H295+H312+H329</f>
        <v>95</v>
      </c>
      <c r="H14" s="91" t="n">
        <f aca="false">IF(($G$15+$K$15)=0,0,G14/($G$15+$K$15))</f>
        <v>1</v>
      </c>
      <c r="I14" s="76"/>
      <c r="J14" s="98" t="s">
        <v>116</v>
      </c>
      <c r="K14" s="99" t="n">
        <f aca="false">K23+K40+K57+K74+K91+K108+K125+K142+K159+K176+K193+K210+K227+K244+K261+K278+K295+K312+K329</f>
        <v>19</v>
      </c>
      <c r="L14" s="91" t="n">
        <f aca="false">IF(($G$15+$K$15)=0,0,K14/($G$15+$K$15))</f>
        <v>0.2</v>
      </c>
      <c r="M14" s="23"/>
      <c r="N14" s="100" t="s">
        <v>117</v>
      </c>
      <c r="O14" s="94" t="s">
        <v>118</v>
      </c>
      <c r="P14" s="23"/>
      <c r="Q14" s="23"/>
      <c r="R14" s="23"/>
      <c r="U14" s="23"/>
      <c r="V14" s="23"/>
      <c r="W14" s="23"/>
      <c r="X14" s="23"/>
      <c r="Y14" s="23"/>
    </row>
    <row r="15" s="22" customFormat="true" ht="12" hidden="false" customHeight="true" outlineLevel="0" collapsed="false">
      <c r="B15" s="72"/>
      <c r="C15" s="76"/>
      <c r="D15" s="138"/>
      <c r="F15" s="96" t="s">
        <v>114</v>
      </c>
      <c r="G15" s="101" t="n">
        <f aca="false">SUM(G12:G14)</f>
        <v>95</v>
      </c>
      <c r="H15" s="102" t="n">
        <f aca="false">SUM(H12:H14)</f>
        <v>1</v>
      </c>
      <c r="I15" s="76"/>
      <c r="J15" s="96" t="s">
        <v>114</v>
      </c>
      <c r="K15" s="101" t="n">
        <f aca="false">SUM(K12:K13)</f>
        <v>0</v>
      </c>
      <c r="L15" s="102" t="n">
        <f aca="false">SUM(L12:L13)</f>
        <v>0</v>
      </c>
      <c r="M15" s="23"/>
      <c r="N15" s="23"/>
      <c r="O15" s="23"/>
      <c r="P15" s="23"/>
      <c r="Q15" s="23"/>
      <c r="R15" s="23"/>
      <c r="U15" s="23"/>
      <c r="V15" s="23"/>
      <c r="W15" s="23"/>
      <c r="X15" s="23"/>
      <c r="Y15" s="23"/>
    </row>
    <row r="16" s="22" customFormat="true" ht="12" hidden="false" customHeight="true" outlineLevel="0" collapsed="false">
      <c r="D16" s="131"/>
      <c r="F16" s="103"/>
      <c r="G16" s="103"/>
      <c r="H16" s="104"/>
      <c r="I16" s="76"/>
      <c r="J16" s="103"/>
      <c r="K16" s="103"/>
      <c r="L16" s="104"/>
      <c r="M16" s="23"/>
      <c r="N16" s="23"/>
      <c r="O16" s="23"/>
      <c r="P16" s="23"/>
      <c r="Q16" s="23"/>
      <c r="R16" s="23"/>
      <c r="U16" s="23"/>
      <c r="V16" s="23"/>
      <c r="W16" s="23"/>
      <c r="X16" s="23"/>
      <c r="Y16" s="23"/>
    </row>
    <row r="17" s="22" customFormat="true" ht="32.25" hidden="false" customHeight="true" outlineLevel="0" collapsed="false">
      <c r="A17" s="105" t="s">
        <v>119</v>
      </c>
      <c r="B17" s="106" t="s">
        <v>105</v>
      </c>
      <c r="C17" s="107" t="s">
        <v>130</v>
      </c>
      <c r="D17" s="139" t="s">
        <v>121</v>
      </c>
      <c r="F17" s="109" t="s">
        <v>122</v>
      </c>
      <c r="G17" s="109"/>
      <c r="H17" s="109"/>
      <c r="I17" s="109"/>
      <c r="J17" s="109"/>
      <c r="K17" s="103"/>
      <c r="L17" s="104"/>
      <c r="M17" s="23"/>
      <c r="N17" s="23"/>
      <c r="O17" s="23"/>
      <c r="P17" s="23"/>
      <c r="Q17" s="23"/>
      <c r="R17" s="23"/>
      <c r="U17" s="23"/>
      <c r="V17" s="23"/>
      <c r="W17" s="23"/>
      <c r="X17" s="23"/>
      <c r="Y17" s="23"/>
    </row>
    <row r="18" s="22" customFormat="true" ht="17.25" hidden="false" customHeight="true" outlineLevel="0" collapsed="false">
      <c r="A18" s="110" t="s">
        <v>123</v>
      </c>
      <c r="B18" s="110" t="s">
        <v>123</v>
      </c>
      <c r="C18" s="110" t="s">
        <v>123</v>
      </c>
      <c r="D18" s="140" t="s">
        <v>112</v>
      </c>
      <c r="F18" s="109"/>
      <c r="G18" s="109"/>
      <c r="H18" s="109"/>
      <c r="I18" s="109"/>
      <c r="J18" s="109"/>
      <c r="K18" s="103"/>
      <c r="L18" s="104"/>
      <c r="M18" s="23"/>
      <c r="N18" s="23"/>
      <c r="O18" s="23"/>
      <c r="P18" s="23"/>
      <c r="Q18" s="23"/>
      <c r="R18" s="23"/>
      <c r="U18" s="23"/>
      <c r="V18" s="23"/>
      <c r="W18" s="23"/>
      <c r="X18" s="23"/>
      <c r="Y18" s="23"/>
    </row>
    <row r="19" customFormat="false" ht="12" hidden="false" customHeight="true" outlineLevel="0" collapsed="false">
      <c r="B19" s="23"/>
      <c r="C19" s="23"/>
      <c r="D19" s="138"/>
      <c r="E19" s="76"/>
      <c r="F19" s="109"/>
      <c r="G19" s="109"/>
      <c r="H19" s="109"/>
      <c r="I19" s="109"/>
      <c r="J19" s="109"/>
      <c r="K19" s="76"/>
      <c r="L19" s="23"/>
      <c r="M19" s="23"/>
      <c r="N19" s="23"/>
      <c r="O19" s="23"/>
      <c r="P19" s="23"/>
      <c r="Q19" s="23"/>
      <c r="R19" s="23"/>
      <c r="U19" s="23"/>
      <c r="V19" s="23"/>
      <c r="W19" s="23"/>
      <c r="X19" s="23"/>
      <c r="Y19" s="23"/>
    </row>
    <row r="20" customFormat="false" ht="12" hidden="false" customHeight="true" outlineLevel="0" collapsed="false">
      <c r="B20" s="23"/>
      <c r="C20" s="23"/>
      <c r="D20" s="137"/>
      <c r="E20" s="112"/>
      <c r="F20" s="109"/>
      <c r="G20" s="109"/>
      <c r="H20" s="109"/>
      <c r="I20" s="109"/>
      <c r="J20" s="109"/>
      <c r="K20" s="23"/>
      <c r="L20" s="23"/>
      <c r="M20" s="23"/>
    </row>
    <row r="21" customFormat="false" ht="29.25" hidden="false" customHeight="true" outlineLevel="0" collapsed="false">
      <c r="A21" s="105" t="s">
        <v>119</v>
      </c>
      <c r="B21" s="106" t="s">
        <v>105</v>
      </c>
      <c r="C21" s="107" t="s">
        <v>131</v>
      </c>
      <c r="D21" s="139" t="s">
        <v>125</v>
      </c>
      <c r="K21" s="23"/>
      <c r="L21" s="23"/>
    </row>
    <row r="22" customFormat="false" ht="12" hidden="false" customHeight="true" outlineLevel="0" collapsed="false">
      <c r="A22" s="110" t="n">
        <f aca="false" t="array" ref="A22:A22">IFERROR(INDEX('03.Muestra'!$B$8:$B$17,SMALL(IF("Página Web"='03.Muestra'!$D$8:$D$17,ROW('03.Muestra'!$B$8:$B$17)-MIN(ROW('03.Muestra'!$D$8:$D$17))+1,""),ROW()-21)),"")</f>
        <v>1</v>
      </c>
      <c r="B22" s="141" t="str">
        <f aca="false" t="array" ref="B22:B22">IFERROR(INDEX('03.Muestra'!$C$8:$C$17,SMALL(IF("Página Web"='03.Muestra'!$D$8:$D$17,ROW('03.Muestra'!$C$8:$C$17)-MIN(ROW('03.Muestra'!$D$8:$D$17))+1,""),ROW()-21)),"")</f>
        <v>Inicio</v>
      </c>
      <c r="C22" s="141" t="str">
        <f aca="false" t="array" ref="C22:C22">IFERROR(INDEX('03.Muestra'!$F$8:$F$17,SMALL(IF("Página Web"='03.Muestra'!$D$8:$D$17,ROW('03.Muestra'!$F$8:$F$17)-MIN(ROW('03.Muestra'!$D$8:$D$17))+1,""),ROW()-21)),"")</f>
        <v>https://institutodelpelo.com/</v>
      </c>
      <c r="D22" s="114" t="s">
        <v>112</v>
      </c>
      <c r="E22" s="75" t="str">
        <f aca="false">IF(D22&lt;&gt;"",IF(AND(B22&lt;&gt;"",C22&lt;&gt;""),"","ERR"),"")</f>
        <v/>
      </c>
      <c r="F22" s="115" t="s">
        <v>108</v>
      </c>
      <c r="G22" s="100" t="s">
        <v>117</v>
      </c>
      <c r="H22" s="95" t="s">
        <v>112</v>
      </c>
      <c r="I22" s="116" t="s">
        <v>110</v>
      </c>
      <c r="J22" s="117" t="s">
        <v>106</v>
      </c>
      <c r="K22" s="142" t="s">
        <v>116</v>
      </c>
      <c r="L22" s="23"/>
    </row>
    <row r="23" customFormat="false" ht="12" hidden="false" customHeight="true" outlineLevel="0" collapsed="false">
      <c r="A23" s="110" t="n">
        <f aca="false" t="array" ref="A23:A23">IFERROR(INDEX('03.Muestra'!$B$8:$B$17,SMALL(IF("Página Web"='03.Muestra'!$D$8:$D$17,ROW('03.Muestra'!$B$8:$B$17)-MIN(ROW('03.Muestra'!$D$8:$D$17))+1,""),ROW()-21)),"")</f>
        <v>2</v>
      </c>
      <c r="B23" s="141" t="str">
        <f aca="false" t="array" ref="B23:B23">IFERROR(INDEX('03.Muestra'!$C$8:$C$17,SMALL(IF("Página Web"='03.Muestra'!$D$8:$D$17,ROW('03.Muestra'!$C$8:$C$17)-MIN(ROW('03.Muestra'!$D$8:$D$17))+1,""),ROW()-21)),"")</f>
        <v>Nuestro método</v>
      </c>
      <c r="C23" s="141" t="str">
        <f aca="false" t="array" ref="C23:C23">IFERROR(INDEX('03.Muestra'!$F$8:$F$17,SMALL(IF("Página Web"='03.Muestra'!$D$8:$D$17,ROW('03.Muestra'!$F$8:$F$17)-MIN(ROW('03.Muestra'!$D$8:$D$17))+1,""),ROW()-21)),"")</f>
        <v>https://institutodelpelo.com/nuestro-metodo/</v>
      </c>
      <c r="D23" s="114" t="s">
        <v>112</v>
      </c>
      <c r="E23" s="75" t="str">
        <f aca="false">IF(D23&lt;&gt;"",IF(AND(B23&lt;&gt;"",C23&lt;&gt;""),"","ERR"),"")</f>
        <v/>
      </c>
      <c r="F23" s="118" t="n">
        <f aca="true">COUNTIF($D22:INDIRECT("$D" &amp;  SUM(ROW()-1,'03.Muestra'!$D$20)-1),F22)</f>
        <v>0</v>
      </c>
      <c r="G23" s="118" t="n">
        <f aca="true">COUNTIF($D22:INDIRECT("$D" &amp;  SUM(ROW()-1,'03.Muestra'!$D$20)-1),G22)</f>
        <v>0</v>
      </c>
      <c r="H23" s="118" t="n">
        <f aca="true">COUNTIF($D22:INDIRECT("$D" &amp;  SUM(ROW()-1,'03.Muestra'!$D$20)-1),H22)</f>
        <v>5</v>
      </c>
      <c r="I23" s="118" t="n">
        <f aca="true">COUNTIF($D22:INDIRECT("$D" &amp;  SUM(ROW()-1,'03.Muestra'!$D$20)-1),I22)</f>
        <v>0</v>
      </c>
      <c r="J23" s="118" t="n">
        <f aca="true">COUNTIF($D22:INDIRECT("$D" &amp;  SUM(ROW()-1,'03.Muestra'!$D$20)-1),J22)</f>
        <v>0</v>
      </c>
      <c r="K23" s="143" t="n">
        <f aca="true">IF(COUNTIF('03.Muestra'!$D$8:$D$17,"Página Web")=0,0,COUNTBLANK($D22:INDIRECT("$D" &amp;  SUM(ROW()-1,COUNTIF('03.Muestra'!$D$8:$D$17,"Página Web"))-1)))</f>
        <v>1</v>
      </c>
      <c r="L23" s="23"/>
    </row>
    <row r="24" customFormat="false" ht="12" hidden="false" customHeight="true" outlineLevel="0" collapsed="false">
      <c r="A24" s="110" t="n">
        <f aca="false" t="array" ref="A24:A24">IFERROR(INDEX('03.Muestra'!$B$8:$B$17,SMALL(IF("Página Web"='03.Muestra'!$D$8:$D$17,ROW('03.Muestra'!$B$8:$B$17)-MIN(ROW('03.Muestra'!$D$8:$D$17))+1,""),ROW()-21)),"")</f>
        <v>3</v>
      </c>
      <c r="B24" s="141" t="str">
        <f aca="false" t="array" ref="B24:B24">IFERROR(INDEX('03.Muestra'!$C$8:$C$17,SMALL(IF("Página Web"='03.Muestra'!$D$8:$D$17,ROW('03.Muestra'!$C$8:$C$17)-MIN(ROW('03.Muestra'!$D$8:$D$17))+1,""),ROW()-21)),"")</f>
        <v>Contacto</v>
      </c>
      <c r="C24" s="141" t="str">
        <f aca="false" t="array" ref="C24:C24">IFERROR(INDEX('03.Muestra'!$F$8:$F$17,SMALL(IF("Página Web"='03.Muestra'!$D$8:$D$17,ROW('03.Muestra'!$F$8:$F$17)-MIN(ROW('03.Muestra'!$D$8:$D$17))+1,""),ROW()-21)),"")</f>
        <v>https://institutodelpelo.com/contacto/</v>
      </c>
      <c r="D24" s="114" t="s">
        <v>112</v>
      </c>
      <c r="E24" s="75" t="str">
        <f aca="false">IF(D24&lt;&gt;"",IF(AND(B24&lt;&gt;"",C24&lt;&gt;""),"","ERR"),"")</f>
        <v/>
      </c>
      <c r="F24" s="23"/>
      <c r="G24" s="23"/>
      <c r="H24" s="23"/>
      <c r="I24" s="23"/>
      <c r="J24" s="23"/>
      <c r="K24" s="23"/>
    </row>
    <row r="25" customFormat="false" ht="12" hidden="false" customHeight="true" outlineLevel="0" collapsed="false">
      <c r="A25" s="110" t="n">
        <f aca="false" t="array" ref="A25:A25">IFERROR(INDEX('03.Muestra'!$B$8:$B$17,SMALL(IF("Página Web"='03.Muestra'!$D$8:$D$17,ROW('03.Muestra'!$B$8:$B$17)-MIN(ROW('03.Muestra'!$D$8:$D$17))+1,""),ROW()-21)),"")</f>
        <v>4</v>
      </c>
      <c r="B25" s="141" t="str">
        <f aca="false" t="array" ref="B25:B25">IFERROR(INDEX('03.Muestra'!$C$8:$C$17,SMALL(IF("Página Web"='03.Muestra'!$D$8:$D$17,ROW('03.Muestra'!$C$8:$C$17)-MIN(ROW('03.Muestra'!$D$8:$D$17))+1,""),ROW()-21)),"")</f>
        <v>Aviso legal</v>
      </c>
      <c r="C25" s="141" t="str">
        <f aca="false" t="array" ref="C25:C25">IFERROR(INDEX('03.Muestra'!$F$8:$F$17,SMALL(IF("Página Web"='03.Muestra'!$D$8:$D$17,ROW('03.Muestra'!$F$8:$F$17)-MIN(ROW('03.Muestra'!$D$8:$D$17))+1,""),ROW()-21)),"")</f>
        <v>https://institutodelpelo.com/aviso-legal/</v>
      </c>
      <c r="D25" s="114" t="s">
        <v>112</v>
      </c>
      <c r="E25" s="75" t="str">
        <f aca="false">IF(D25&lt;&gt;"",IF(AND(B25&lt;&gt;"",C25&lt;&gt;""),"","ERR"),"")</f>
        <v/>
      </c>
      <c r="F25" s="23"/>
      <c r="G25" s="23"/>
      <c r="H25" s="23"/>
      <c r="I25" s="23"/>
    </row>
    <row r="26" customFormat="false" ht="12" hidden="false" customHeight="true" outlineLevel="0" collapsed="false">
      <c r="A26" s="110" t="n">
        <f aca="false" t="array" ref="A26:A26">IFERROR(INDEX('03.Muestra'!$B$8:$B$17,SMALL(IF("Página Web"='03.Muestra'!$D$8:$D$17,ROW('03.Muestra'!$B$8:$B$17)-MIN(ROW('03.Muestra'!$D$8:$D$17))+1,""),ROW()-21)),"")</f>
        <v>5</v>
      </c>
      <c r="B26" s="141" t="str">
        <f aca="false" t="array" ref="B26:B26">IFERROR(INDEX('03.Muestra'!$C$8:$C$17,SMALL(IF("Página Web"='03.Muestra'!$D$8:$D$17,ROW('03.Muestra'!$C$8:$C$17)-MIN(ROW('03.Muestra'!$D$8:$D$17))+1,""),ROW()-21)),"")</f>
        <v>Política de privacidad</v>
      </c>
      <c r="C26" s="141" t="str">
        <f aca="false" t="array" ref="C26:C26">IFERROR(INDEX('03.Muestra'!$F$8:$F$17,SMALL(IF("Página Web"='03.Muestra'!$D$8:$D$17,ROW('03.Muestra'!$F$8:$F$17)-MIN(ROW('03.Muestra'!$D$8:$D$17))+1,""),ROW()-21)),"")</f>
        <v>https://institutodelpelo.com/politica-de-privacidad/</v>
      </c>
      <c r="D26" s="114" t="s">
        <v>112</v>
      </c>
      <c r="E26" s="75" t="str">
        <f aca="false">IF(D26&lt;&gt;"",IF(AND(B26&lt;&gt;"",C26&lt;&gt;""),"","ERR"),"")</f>
        <v/>
      </c>
      <c r="F26" s="74"/>
      <c r="G26" s="23"/>
      <c r="H26" s="23"/>
      <c r="I26" s="23"/>
    </row>
    <row r="27" customFormat="false" ht="12" hidden="false" customHeight="true" outlineLevel="0" collapsed="false">
      <c r="A27" s="110" t="n">
        <f aca="false" t="array" ref="A27:A27">IFERROR(INDEX('03.Muestra'!$B$8:$B$17,SMALL(IF("Página Web"='03.Muestra'!$D$8:$D$17,ROW('03.Muestra'!$B$8:$B$17)-MIN(ROW('03.Muestra'!$D$8:$D$17))+1,""),ROW()-21)),"")</f>
        <v>6</v>
      </c>
      <c r="B27" s="141" t="str">
        <f aca="false" t="array" ref="B27:B27">IFERROR(INDEX('03.Muestra'!$C$8:$C$17,SMALL(IF("Página Web"='03.Muestra'!$D$8:$D$17,ROW('03.Muestra'!$C$8:$C$17)-MIN(ROW('03.Muestra'!$D$8:$D$17))+1,""),ROW()-21)),"")</f>
        <v>Informe de accesibilidad</v>
      </c>
      <c r="C27" s="141" t="str">
        <f aca="false" t="array" ref="C27:C27">IFERROR(INDEX('03.Muestra'!$F$8:$F$17,SMALL(IF("Página Web"='03.Muestra'!$D$8:$D$17,ROW('03.Muestra'!$F$8:$F$17)-MIN(ROW('03.Muestra'!$D$8:$D$17))+1,""),ROW()-21)),"")</f>
        <v>https://institutodelpelo.com/informe-de-accesibilidad/</v>
      </c>
      <c r="D27" s="114"/>
      <c r="E27" s="75" t="str">
        <f aca="false">IF(D27&lt;&gt;"",IF(AND(B27&lt;&gt;"",C27&lt;&gt;""),"","ERR"),"")</f>
        <v/>
      </c>
      <c r="F27" s="23"/>
      <c r="G27" s="23"/>
      <c r="H27" s="23"/>
      <c r="I27" s="23"/>
      <c r="AD27" s="23"/>
    </row>
    <row r="28" customFormat="false" ht="12" hidden="false" customHeight="true" outlineLevel="0" collapsed="false">
      <c r="A28" s="110" t="str">
        <f aca="false" t="array" ref="A28:A28">IFERROR(INDEX('03.Muestra'!$B$8:$B$17,SMALL(IF("Página Web"='03.Muestra'!$D$8:$D$17,ROW('03.Muestra'!$B$8:$B$17)-MIN(ROW('03.Muestra'!$D$8:$D$17))+1,""),ROW()-21)),"")</f>
        <v/>
      </c>
      <c r="B28" s="141" t="str">
        <f aca="false" t="array" ref="B28:B28">IFERROR(INDEX('03.Muestra'!$C$8:$C$17,SMALL(IF("Página Web"='03.Muestra'!$D$8:$D$17,ROW('03.Muestra'!$C$8:$C$17)-MIN(ROW('03.Muestra'!$D$8:$D$17))+1,""),ROW()-21)),"")</f>
        <v/>
      </c>
      <c r="C28" s="141" t="str">
        <f aca="false" t="array" ref="C28:C28">IFERROR(INDEX('03.Muestra'!$F$8:$F$17,SMALL(IF("Página Web"='03.Muestra'!$D$8:$D$17,ROW('03.Muestra'!$F$8:$F$17)-MIN(ROW('03.Muestra'!$D$8:$D$17))+1,""),ROW()-21)),"")</f>
        <v/>
      </c>
      <c r="D28" s="114"/>
      <c r="E28" s="75" t="str">
        <f aca="false">IF(D28&lt;&gt;"",IF(AND(B28&lt;&gt;"",C28&lt;&gt;""),"","ERR"),"")</f>
        <v/>
      </c>
      <c r="F28" s="23"/>
      <c r="G28" s="23"/>
      <c r="H28" s="23"/>
      <c r="I28" s="23"/>
      <c r="J28" s="23"/>
      <c r="L28" s="94"/>
      <c r="AD28" s="23"/>
    </row>
    <row r="29" customFormat="false" ht="12" hidden="false" customHeight="true" outlineLevel="0" collapsed="false">
      <c r="A29" s="110" t="str">
        <f aca="false" t="array" ref="A29:A29">IFERROR(INDEX('03.Muestra'!$B$8:$B$17,SMALL(IF("Página Web"='03.Muestra'!$D$8:$D$17,ROW('03.Muestra'!$B$8:$B$17)-MIN(ROW('03.Muestra'!$D$8:$D$17))+1,""),ROW()-21)),"")</f>
        <v/>
      </c>
      <c r="B29" s="141" t="str">
        <f aca="false" t="array" ref="B29:B29">IFERROR(INDEX('03.Muestra'!$C$8:$C$17,SMALL(IF("Página Web"='03.Muestra'!$D$8:$D$17,ROW('03.Muestra'!$C$8:$C$17)-MIN(ROW('03.Muestra'!$D$8:$D$17))+1,""),ROW()-21)),"")</f>
        <v/>
      </c>
      <c r="C29" s="141" t="str">
        <f aca="false" t="array" ref="C29:C29">IFERROR(INDEX('03.Muestra'!$F$8:$F$17,SMALL(IF("Página Web"='03.Muestra'!$D$8:$D$17,ROW('03.Muestra'!$F$8:$F$17)-MIN(ROW('03.Muestra'!$D$8:$D$17))+1,""),ROW()-21)),"")</f>
        <v/>
      </c>
      <c r="D29" s="114"/>
      <c r="E29" s="75" t="str">
        <f aca="false">IF(D29&lt;&gt;"",IF(AND(B29&lt;&gt;"",C29&lt;&gt;""),"","ERR"),"")</f>
        <v/>
      </c>
      <c r="F29" s="23"/>
      <c r="G29" s="23"/>
      <c r="H29" s="23"/>
      <c r="I29" s="23"/>
      <c r="J29" s="23"/>
      <c r="K29" s="23"/>
      <c r="L29" s="23"/>
      <c r="AD29" s="23"/>
    </row>
    <row r="30" customFormat="false" ht="12" hidden="false" customHeight="true" outlineLevel="0" collapsed="false">
      <c r="A30" s="110" t="str">
        <f aca="false" t="array" ref="A30:A30">IFERROR(INDEX('03.Muestra'!$B$8:$B$17,SMALL(IF("Página Web"='03.Muestra'!$D$8:$D$17,ROW('03.Muestra'!$B$8:$B$17)-MIN(ROW('03.Muestra'!$D$8:$D$17))+1,""),ROW()-21)),"")</f>
        <v/>
      </c>
      <c r="B30" s="141" t="str">
        <f aca="false" t="array" ref="B30:B30">IFERROR(INDEX('03.Muestra'!$C$8:$C$17,SMALL(IF("Página Web"='03.Muestra'!$D$8:$D$17,ROW('03.Muestra'!$C$8:$C$17)-MIN(ROW('03.Muestra'!$D$8:$D$17))+1,""),ROW()-21)),"")</f>
        <v/>
      </c>
      <c r="C30" s="141" t="str">
        <f aca="false" t="array" ref="C30:C30">IFERROR(INDEX('03.Muestra'!$F$8:$F$17,SMALL(IF("Página Web"='03.Muestra'!$D$8:$D$17,ROW('03.Muestra'!$F$8:$F$17)-MIN(ROW('03.Muestra'!$D$8:$D$17))+1,""),ROW()-21)),"")</f>
        <v/>
      </c>
      <c r="D30" s="114"/>
      <c r="E30" s="75" t="str">
        <f aca="false">IF(D30&lt;&gt;"",IF(AND(B30&lt;&gt;"",C30&lt;&gt;""),"","ERR"),"")</f>
        <v/>
      </c>
      <c r="F30" s="23"/>
      <c r="G30" s="23"/>
      <c r="H30" s="23"/>
      <c r="I30" s="23"/>
      <c r="J30" s="23"/>
      <c r="Q30" s="23"/>
      <c r="R30" s="23"/>
      <c r="S30" s="23"/>
      <c r="T30" s="23"/>
      <c r="U30" s="23"/>
      <c r="AD30" s="23"/>
    </row>
    <row r="31" customFormat="false" ht="12" hidden="false" customHeight="true" outlineLevel="0" collapsed="false">
      <c r="A31" s="110" t="str">
        <f aca="false" t="array" ref="A31:A31">IFERROR(INDEX('03.Muestra'!$B$8:$B$17,SMALL(IF("Página Web"='03.Muestra'!$D$8:$D$17,ROW('03.Muestra'!$B$8:$B$17)-MIN(ROW('03.Muestra'!$D$8:$D$17))+1,""),ROW()-21)),"")</f>
        <v/>
      </c>
      <c r="B31" s="141" t="str">
        <f aca="false" t="array" ref="B31:B31">IFERROR(INDEX('03.Muestra'!$C$8:$C$17,SMALL(IF("Página Web"='03.Muestra'!$D$8:$D$17,ROW('03.Muestra'!$C$8:$C$17)-MIN(ROW('03.Muestra'!$D$8:$D$17))+1,""),ROW()-21)),"")</f>
        <v/>
      </c>
      <c r="C31" s="141" t="str">
        <f aca="false" t="array" ref="C31:C31">IFERROR(INDEX('03.Muestra'!$F$8:$F$17,SMALL(IF("Página Web"='03.Muestra'!$D$8:$D$17,ROW('03.Muestra'!$F$8:$F$17)-MIN(ROW('03.Muestra'!$D$8:$D$17))+1,""),ROW()-21)),"")</f>
        <v/>
      </c>
      <c r="D31" s="114"/>
      <c r="E31" s="75" t="str">
        <f aca="false">IF(D31&lt;&gt;"",IF(AND(B31&lt;&gt;"",C31&lt;&gt;""),"","ERR"),"")</f>
        <v/>
      </c>
      <c r="F31" s="23"/>
      <c r="G31" s="23"/>
      <c r="H31" s="23"/>
      <c r="I31" s="23"/>
      <c r="J31" s="23"/>
      <c r="N31" s="23"/>
      <c r="O31" s="23"/>
      <c r="P31" s="23"/>
      <c r="Q31" s="23"/>
      <c r="R31" s="23"/>
      <c r="S31" s="23"/>
      <c r="T31" s="23"/>
      <c r="U31" s="23"/>
      <c r="AD31" s="23"/>
    </row>
    <row r="32" customFormat="false" ht="12" hidden="false" customHeight="true" outlineLevel="0" collapsed="false">
      <c r="A32" s="71"/>
      <c r="B32" s="144"/>
      <c r="C32" s="144"/>
      <c r="D32" s="145"/>
      <c r="E32" s="75"/>
      <c r="F32" s="23"/>
      <c r="G32" s="23"/>
      <c r="H32" s="23"/>
      <c r="I32" s="23"/>
      <c r="J32" s="23"/>
      <c r="N32" s="23"/>
      <c r="O32" s="23"/>
      <c r="P32" s="23"/>
      <c r="Q32" s="23"/>
      <c r="R32" s="23"/>
      <c r="S32" s="23"/>
      <c r="T32" s="23"/>
      <c r="U32" s="23"/>
      <c r="AD32" s="23"/>
    </row>
    <row r="33" customFormat="false" ht="12" hidden="false" customHeight="true" outlineLevel="0" collapsed="false">
      <c r="A33" s="71"/>
      <c r="B33" s="144"/>
      <c r="C33" s="144"/>
      <c r="D33" s="145"/>
      <c r="E33" s="75"/>
      <c r="F33" s="23"/>
      <c r="G33" s="23"/>
      <c r="H33" s="23"/>
      <c r="I33" s="23"/>
      <c r="J33" s="23"/>
      <c r="N33" s="23"/>
      <c r="O33" s="23"/>
      <c r="P33" s="23"/>
      <c r="Q33" s="23"/>
      <c r="R33" s="23"/>
      <c r="S33" s="23"/>
      <c r="T33" s="23"/>
      <c r="U33" s="23"/>
      <c r="AD33" s="23"/>
    </row>
    <row r="34" customFormat="false" ht="31.5" hidden="false" customHeight="true" outlineLevel="0" collapsed="false">
      <c r="A34" s="122"/>
      <c r="B34" s="123"/>
      <c r="C34" s="122"/>
      <c r="D34" s="146"/>
      <c r="E34" s="75"/>
      <c r="F34" s="23"/>
      <c r="G34" s="23"/>
      <c r="H34" s="23"/>
      <c r="I34" s="23"/>
      <c r="J34" s="23"/>
      <c r="N34" s="23"/>
      <c r="O34" s="23"/>
      <c r="P34" s="23"/>
      <c r="Q34" s="23"/>
      <c r="R34" s="23"/>
      <c r="S34" s="23"/>
      <c r="T34" s="23"/>
      <c r="U34" s="23"/>
      <c r="AD34" s="23"/>
    </row>
    <row r="35" customFormat="false" ht="15.75" hidden="false" customHeight="true" outlineLevel="0" collapsed="false">
      <c r="A35" s="71"/>
      <c r="B35" s="71"/>
      <c r="C35" s="71"/>
      <c r="D35" s="147"/>
      <c r="E35" s="75"/>
      <c r="F35" s="103"/>
      <c r="G35" s="23"/>
      <c r="H35" s="23"/>
      <c r="I35" s="23"/>
      <c r="J35" s="23"/>
      <c r="N35" s="23"/>
      <c r="O35" s="23"/>
      <c r="P35" s="23"/>
      <c r="Q35" s="23"/>
      <c r="R35" s="23"/>
      <c r="S35" s="23"/>
      <c r="T35" s="23"/>
      <c r="U35" s="23"/>
      <c r="AD35" s="23"/>
    </row>
    <row r="36" customFormat="false" ht="12" hidden="false" customHeight="true" outlineLevel="0" collapsed="false">
      <c r="B36" s="23"/>
      <c r="C36" s="23"/>
      <c r="D36" s="137"/>
      <c r="E36" s="75"/>
      <c r="F36" s="23"/>
      <c r="G36" s="23"/>
      <c r="H36" s="23"/>
      <c r="I36" s="23"/>
      <c r="J36" s="23"/>
      <c r="K36" s="23"/>
      <c r="L36" s="23"/>
      <c r="Q36" s="23"/>
      <c r="R36" s="23"/>
      <c r="T36" s="23"/>
      <c r="U36" s="23"/>
      <c r="V36" s="23"/>
      <c r="W36" s="23"/>
      <c r="X36" s="23"/>
      <c r="Y36" s="23"/>
    </row>
    <row r="37" customFormat="false" ht="12" hidden="false" customHeight="true" outlineLevel="0" collapsed="false">
      <c r="B37" s="23"/>
      <c r="C37" s="23"/>
      <c r="D37" s="137"/>
      <c r="E37" s="112"/>
      <c r="F37" s="23"/>
      <c r="G37" s="23"/>
      <c r="H37" s="23"/>
      <c r="I37" s="23"/>
      <c r="J37" s="23"/>
      <c r="K37" s="23"/>
      <c r="L37" s="23"/>
      <c r="M37" s="23"/>
      <c r="N37" s="23"/>
      <c r="O37" s="23"/>
      <c r="P37" s="23"/>
      <c r="Q37" s="23"/>
      <c r="R37" s="23"/>
      <c r="T37" s="23"/>
      <c r="U37" s="23"/>
      <c r="V37" s="23"/>
      <c r="W37" s="23"/>
      <c r="X37" s="23"/>
      <c r="Y37" s="23"/>
    </row>
    <row r="38" customFormat="false" ht="32.25" hidden="false" customHeight="true" outlineLevel="0" collapsed="false">
      <c r="A38" s="105" t="s">
        <v>119</v>
      </c>
      <c r="B38" s="106" t="s">
        <v>105</v>
      </c>
      <c r="C38" s="107" t="s">
        <v>132</v>
      </c>
      <c r="D38" s="139" t="s">
        <v>125</v>
      </c>
      <c r="E38" s="124"/>
      <c r="K38" s="119"/>
      <c r="L38" s="23"/>
      <c r="M38" s="23"/>
      <c r="N38" s="23"/>
      <c r="O38" s="23"/>
      <c r="P38" s="23"/>
      <c r="Q38" s="23"/>
      <c r="R38" s="23"/>
      <c r="T38" s="23"/>
      <c r="U38" s="23"/>
      <c r="V38" s="23"/>
      <c r="W38" s="23"/>
      <c r="X38" s="23"/>
      <c r="Y38" s="23"/>
    </row>
    <row r="39" customFormat="false" ht="12" hidden="false" customHeight="true" outlineLevel="0" collapsed="false">
      <c r="A39" s="110" t="n">
        <f aca="false" t="array" ref="A39:A39">IFERROR(INDEX('03.Muestra'!$B$8:$B$17,SMALL(IF("Página Web"='03.Muestra'!$D$8:$D$17,ROW('03.Muestra'!$B$8:$B$17)-MIN(ROW('03.Muestra'!$D$8:$D$17))+1,""),ROW()-38)),"")</f>
        <v>1</v>
      </c>
      <c r="B39" s="141" t="str">
        <f aca="false" t="array" ref="B39:B39">IFERROR(INDEX('03.Muestra'!$C$8:$C$17,SMALL(IF("Página Web"='03.Muestra'!$D$8:$D$17,ROW('03.Muestra'!$C$8:$C$17)-MIN(ROW('03.Muestra'!$D$8:$D$17))+1,""),ROW()-38)),"")</f>
        <v>Inicio</v>
      </c>
      <c r="C39" s="141" t="str">
        <f aca="false" t="array" ref="C39:C39">IFERROR(INDEX('03.Muestra'!$F$8:$F$17,SMALL(IF("Página Web"='03.Muestra'!$D$8:$D$17,ROW('03.Muestra'!$F$8:$F$17)-MIN(ROW('03.Muestra'!$D$8:$D$17))+1,""),ROW()-38)),"")</f>
        <v>https://institutodelpelo.com/</v>
      </c>
      <c r="D39" s="114" t="s">
        <v>112</v>
      </c>
      <c r="E39" s="75" t="str">
        <f aca="false">IF(D39&lt;&gt;"",IF(AND(B39&lt;&gt;"",C39&lt;&gt;""),"","ERR"),"")</f>
        <v/>
      </c>
      <c r="F39" s="115" t="s">
        <v>108</v>
      </c>
      <c r="G39" s="100" t="s">
        <v>117</v>
      </c>
      <c r="H39" s="95" t="s">
        <v>112</v>
      </c>
      <c r="I39" s="116" t="s">
        <v>110</v>
      </c>
      <c r="J39" s="117" t="s">
        <v>106</v>
      </c>
      <c r="K39" s="142" t="s">
        <v>116</v>
      </c>
      <c r="L39" s="23"/>
      <c r="M39" s="23"/>
      <c r="N39" s="23"/>
      <c r="O39" s="23"/>
      <c r="P39" s="23"/>
      <c r="Q39" s="23"/>
      <c r="R39" s="23"/>
      <c r="T39" s="23"/>
      <c r="U39" s="23"/>
      <c r="V39" s="23"/>
      <c r="W39" s="23"/>
      <c r="X39" s="23"/>
      <c r="Y39" s="23"/>
    </row>
    <row r="40" customFormat="false" ht="12" hidden="false" customHeight="true" outlineLevel="0" collapsed="false">
      <c r="A40" s="110" t="n">
        <f aca="false" t="array" ref="A40:A40">IFERROR(INDEX('03.Muestra'!$B$8:$B$17,SMALL(IF("Página Web"='03.Muestra'!$D$8:$D$17,ROW('03.Muestra'!$B$8:$B$17)-MIN(ROW('03.Muestra'!$D$8:$D$17))+1,""),ROW()-38)),"")</f>
        <v>2</v>
      </c>
      <c r="B40" s="141" t="str">
        <f aca="false" t="array" ref="B40:B40">IFERROR(INDEX('03.Muestra'!$C$8:$C$17,SMALL(IF("Página Web"='03.Muestra'!$D$8:$D$17,ROW('03.Muestra'!$C$8:$C$17)-MIN(ROW('03.Muestra'!$D$8:$D$17))+1,""),ROW()-38)),"")</f>
        <v>Nuestro método</v>
      </c>
      <c r="C40" s="141" t="str">
        <f aca="false" t="array" ref="C40:C40">IFERROR(INDEX('03.Muestra'!$F$8:$F$17,SMALL(IF("Página Web"='03.Muestra'!$D$8:$D$17,ROW('03.Muestra'!$F$8:$F$17)-MIN(ROW('03.Muestra'!$D$8:$D$17))+1,""),ROW()-38)),"")</f>
        <v>https://institutodelpelo.com/nuestro-metodo/</v>
      </c>
      <c r="D40" s="114" t="s">
        <v>112</v>
      </c>
      <c r="E40" s="75" t="str">
        <f aca="false">IF(D40&lt;&gt;"",IF(AND(B40&lt;&gt;"",C40&lt;&gt;""),"","ERR"),"")</f>
        <v/>
      </c>
      <c r="F40" s="118" t="n">
        <f aca="true">COUNTIF($D39:INDIRECT("$D" &amp;  SUM(ROW()-1,'03.Muestra'!$D$20)-1),F39)</f>
        <v>0</v>
      </c>
      <c r="G40" s="118" t="n">
        <f aca="true">COUNTIF($D39:INDIRECT("$D" &amp;  SUM(ROW()-1,'03.Muestra'!$D$20)-1),G39)</f>
        <v>0</v>
      </c>
      <c r="H40" s="118" t="n">
        <f aca="true">COUNTIF($D39:INDIRECT("$D" &amp;  SUM(ROW()-1,'03.Muestra'!$D$20)-1),H39)</f>
        <v>5</v>
      </c>
      <c r="I40" s="118" t="n">
        <f aca="true">COUNTIF($D39:INDIRECT("$D" &amp;  SUM(ROW()-1,'03.Muestra'!$D$20)-1),I39)</f>
        <v>0</v>
      </c>
      <c r="J40" s="118" t="n">
        <f aca="true">COUNTIF($D39:INDIRECT("$D" &amp;  SUM(ROW()-1,'03.Muestra'!$D$20)-1),J39)</f>
        <v>0</v>
      </c>
      <c r="K40" s="143" t="n">
        <f aca="true">IF(COUNTIF('03.Muestra'!$D$8:$D$17,"Página Web")=0,0,COUNTBLANK($D39:INDIRECT("$D" &amp;  SUM(ROW()-1,COUNTIF('03.Muestra'!$D$8:$D$17,"Página Web"))-1)))</f>
        <v>1</v>
      </c>
      <c r="L40" s="23"/>
      <c r="M40" s="23"/>
      <c r="N40" s="23"/>
      <c r="O40" s="23"/>
      <c r="P40" s="23"/>
      <c r="Q40" s="23"/>
      <c r="R40" s="23"/>
      <c r="T40" s="23"/>
      <c r="U40" s="23"/>
      <c r="V40" s="23"/>
      <c r="W40" s="23"/>
      <c r="X40" s="23"/>
      <c r="Y40" s="23"/>
    </row>
    <row r="41" customFormat="false" ht="12" hidden="false" customHeight="true" outlineLevel="0" collapsed="false">
      <c r="A41" s="110" t="n">
        <f aca="false" t="array" ref="A41:A41">IFERROR(INDEX('03.Muestra'!$B$8:$B$17,SMALL(IF("Página Web"='03.Muestra'!$D$8:$D$17,ROW('03.Muestra'!$B$8:$B$17)-MIN(ROW('03.Muestra'!$D$8:$D$17))+1,""),ROW()-38)),"")</f>
        <v>3</v>
      </c>
      <c r="B41" s="141" t="str">
        <f aca="false" t="array" ref="B41:B41">IFERROR(INDEX('03.Muestra'!$C$8:$C$17,SMALL(IF("Página Web"='03.Muestra'!$D$8:$D$17,ROW('03.Muestra'!$C$8:$C$17)-MIN(ROW('03.Muestra'!$D$8:$D$17))+1,""),ROW()-38)),"")</f>
        <v>Contacto</v>
      </c>
      <c r="C41" s="141" t="str">
        <f aca="false" t="array" ref="C41:C41">IFERROR(INDEX('03.Muestra'!$F$8:$F$17,SMALL(IF("Página Web"='03.Muestra'!$D$8:$D$17,ROW('03.Muestra'!$F$8:$F$17)-MIN(ROW('03.Muestra'!$D$8:$D$17))+1,""),ROW()-38)),"")</f>
        <v>https://institutodelpelo.com/contacto/</v>
      </c>
      <c r="D41" s="114" t="s">
        <v>112</v>
      </c>
      <c r="E41" s="75" t="str">
        <f aca="false">IF(D41&lt;&gt;"",IF(AND(B41&lt;&gt;"",C41&lt;&gt;""),"","ERR"),"")</f>
        <v/>
      </c>
      <c r="G41" s="23"/>
      <c r="H41" s="23"/>
      <c r="I41" s="23"/>
      <c r="J41" s="23"/>
      <c r="K41" s="119"/>
      <c r="L41" s="23"/>
      <c r="M41" s="23"/>
      <c r="N41" s="23"/>
      <c r="O41" s="23"/>
      <c r="P41" s="23"/>
      <c r="Q41" s="23"/>
      <c r="R41" s="23"/>
      <c r="T41" s="23"/>
      <c r="U41" s="23"/>
      <c r="V41" s="23"/>
      <c r="W41" s="23"/>
      <c r="X41" s="23"/>
      <c r="Y41" s="23"/>
    </row>
    <row r="42" customFormat="false" ht="12" hidden="false" customHeight="true" outlineLevel="0" collapsed="false">
      <c r="A42" s="110" t="n">
        <f aca="false" t="array" ref="A42:A42">IFERROR(INDEX('03.Muestra'!$B$8:$B$17,SMALL(IF("Página Web"='03.Muestra'!$D$8:$D$17,ROW('03.Muestra'!$B$8:$B$17)-MIN(ROW('03.Muestra'!$D$8:$D$17))+1,""),ROW()-38)),"")</f>
        <v>4</v>
      </c>
      <c r="B42" s="141" t="str">
        <f aca="false" t="array" ref="B42:B42">IFERROR(INDEX('03.Muestra'!$C$8:$C$17,SMALL(IF("Página Web"='03.Muestra'!$D$8:$D$17,ROW('03.Muestra'!$C$8:$C$17)-MIN(ROW('03.Muestra'!$D$8:$D$17))+1,""),ROW()-38)),"")</f>
        <v>Aviso legal</v>
      </c>
      <c r="C42" s="141" t="str">
        <f aca="false" t="array" ref="C42:C42">IFERROR(INDEX('03.Muestra'!$F$8:$F$17,SMALL(IF("Página Web"='03.Muestra'!$D$8:$D$17,ROW('03.Muestra'!$F$8:$F$17)-MIN(ROW('03.Muestra'!$D$8:$D$17))+1,""),ROW()-38)),"")</f>
        <v>https://institutodelpelo.com/aviso-legal/</v>
      </c>
      <c r="D42" s="114" t="s">
        <v>112</v>
      </c>
      <c r="E42" s="75" t="str">
        <f aca="false">IF(D42&lt;&gt;"",IF(AND(B42&lt;&gt;"",C42&lt;&gt;""),"","ERR"),"")</f>
        <v/>
      </c>
      <c r="G42" s="23"/>
      <c r="H42" s="23"/>
      <c r="I42" s="23"/>
      <c r="J42" s="23"/>
      <c r="K42" s="119"/>
      <c r="L42" s="23"/>
      <c r="M42" s="23"/>
      <c r="N42" s="23"/>
      <c r="O42" s="23"/>
      <c r="P42" s="23"/>
      <c r="Q42" s="23"/>
      <c r="R42" s="23"/>
      <c r="T42" s="23"/>
      <c r="U42" s="23"/>
      <c r="V42" s="23"/>
      <c r="W42" s="23"/>
      <c r="X42" s="23"/>
      <c r="Y42" s="23"/>
    </row>
    <row r="43" customFormat="false" ht="12" hidden="false" customHeight="true" outlineLevel="0" collapsed="false">
      <c r="A43" s="110" t="n">
        <f aca="false" t="array" ref="A43:A43">IFERROR(INDEX('03.Muestra'!$B$8:$B$17,SMALL(IF("Página Web"='03.Muestra'!$D$8:$D$17,ROW('03.Muestra'!$B$8:$B$17)-MIN(ROW('03.Muestra'!$D$8:$D$17))+1,""),ROW()-38)),"")</f>
        <v>5</v>
      </c>
      <c r="B43" s="141" t="str">
        <f aca="false" t="array" ref="B43:B43">IFERROR(INDEX('03.Muestra'!$C$8:$C$17,SMALL(IF("Página Web"='03.Muestra'!$D$8:$D$17,ROW('03.Muestra'!$C$8:$C$17)-MIN(ROW('03.Muestra'!$D$8:$D$17))+1,""),ROW()-38)),"")</f>
        <v>Política de privacidad</v>
      </c>
      <c r="C43" s="141" t="str">
        <f aca="false" t="array" ref="C43:C43">IFERROR(INDEX('03.Muestra'!$F$8:$F$17,SMALL(IF("Página Web"='03.Muestra'!$D$8:$D$17,ROW('03.Muestra'!$F$8:$F$17)-MIN(ROW('03.Muestra'!$D$8:$D$17))+1,""),ROW()-38)),"")</f>
        <v>https://institutodelpelo.com/politica-de-privacidad/</v>
      </c>
      <c r="D43" s="114" t="s">
        <v>112</v>
      </c>
      <c r="E43" s="75" t="str">
        <f aca="false">IF(D43&lt;&gt;"",IF(AND(B43&lt;&gt;"",C43&lt;&gt;""),"","ERR"),"")</f>
        <v/>
      </c>
      <c r="G43" s="23"/>
      <c r="H43" s="23"/>
      <c r="I43" s="23"/>
      <c r="J43" s="23"/>
      <c r="K43" s="119"/>
      <c r="L43" s="23"/>
      <c r="M43" s="23"/>
      <c r="N43" s="23"/>
      <c r="O43" s="23"/>
      <c r="P43" s="23"/>
      <c r="Q43" s="23"/>
      <c r="R43" s="23"/>
      <c r="T43" s="23"/>
      <c r="U43" s="23"/>
      <c r="V43" s="23"/>
      <c r="W43" s="23"/>
      <c r="X43" s="23"/>
      <c r="Y43" s="23"/>
    </row>
    <row r="44" customFormat="false" ht="12" hidden="false" customHeight="true" outlineLevel="0" collapsed="false">
      <c r="A44" s="110" t="n">
        <f aca="false" t="array" ref="A44:A44">IFERROR(INDEX('03.Muestra'!$B$8:$B$17,SMALL(IF("Página Web"='03.Muestra'!$D$8:$D$17,ROW('03.Muestra'!$B$8:$B$17)-MIN(ROW('03.Muestra'!$D$8:$D$17))+1,""),ROW()-38)),"")</f>
        <v>6</v>
      </c>
      <c r="B44" s="141" t="str">
        <f aca="false" t="array" ref="B44:B44">IFERROR(INDEX('03.Muestra'!$C$8:$C$17,SMALL(IF("Página Web"='03.Muestra'!$D$8:$D$17,ROW('03.Muestra'!$C$8:$C$17)-MIN(ROW('03.Muestra'!$D$8:$D$17))+1,""),ROW()-38)),"")</f>
        <v>Informe de accesibilidad</v>
      </c>
      <c r="C44" s="141" t="str">
        <f aca="false" t="array" ref="C44:C44">IFERROR(INDEX('03.Muestra'!$F$8:$F$17,SMALL(IF("Página Web"='03.Muestra'!$D$8:$D$17,ROW('03.Muestra'!$F$8:$F$17)-MIN(ROW('03.Muestra'!$D$8:$D$17))+1,""),ROW()-38)),"")</f>
        <v>https://institutodelpelo.com/informe-de-accesibilidad/</v>
      </c>
      <c r="D44" s="114"/>
      <c r="E44" s="75" t="str">
        <f aca="false">IF(D44&lt;&gt;"",IF(AND(B44&lt;&gt;"",C44&lt;&gt;""),"","ERR"),"")</f>
        <v/>
      </c>
      <c r="G44" s="23"/>
      <c r="H44" s="23"/>
      <c r="I44" s="23"/>
      <c r="J44" s="23"/>
      <c r="K44" s="119"/>
      <c r="L44" s="23"/>
      <c r="M44" s="23"/>
      <c r="N44" s="23"/>
      <c r="O44" s="23"/>
      <c r="P44" s="23"/>
      <c r="Q44" s="23"/>
      <c r="R44" s="23"/>
      <c r="T44" s="23"/>
      <c r="U44" s="23"/>
      <c r="V44" s="23"/>
      <c r="W44" s="23"/>
      <c r="X44" s="23"/>
      <c r="Y44" s="23"/>
    </row>
    <row r="45" customFormat="false" ht="12" hidden="false" customHeight="true" outlineLevel="0" collapsed="false">
      <c r="A45" s="110" t="str">
        <f aca="false" t="array" ref="A45:A45">IFERROR(INDEX('03.Muestra'!$B$8:$B$17,SMALL(IF("Página Web"='03.Muestra'!$D$8:$D$17,ROW('03.Muestra'!$B$8:$B$17)-MIN(ROW('03.Muestra'!$D$8:$D$17))+1,""),ROW()-38)),"")</f>
        <v/>
      </c>
      <c r="B45" s="141" t="str">
        <f aca="false" t="array" ref="B45:B45">IFERROR(INDEX('03.Muestra'!$C$8:$C$17,SMALL(IF("Página Web"='03.Muestra'!$D$8:$D$17,ROW('03.Muestra'!$C$8:$C$17)-MIN(ROW('03.Muestra'!$D$8:$D$17))+1,""),ROW()-38)),"")</f>
        <v/>
      </c>
      <c r="C45" s="141" t="str">
        <f aca="false" t="array" ref="C45:C45">IFERROR(INDEX('03.Muestra'!$F$8:$F$17,SMALL(IF("Página Web"='03.Muestra'!$D$8:$D$17,ROW('03.Muestra'!$F$8:$F$17)-MIN(ROW('03.Muestra'!$D$8:$D$17))+1,""),ROW()-38)),"")</f>
        <v/>
      </c>
      <c r="D45" s="114"/>
      <c r="E45" s="75" t="str">
        <f aca="false">IF(D45&lt;&gt;"",IF(AND(B45&lt;&gt;"",C45&lt;&gt;""),"","ERR"),"")</f>
        <v/>
      </c>
      <c r="F45" s="23"/>
      <c r="G45" s="23"/>
      <c r="H45" s="23"/>
      <c r="I45" s="23"/>
      <c r="J45" s="23"/>
      <c r="K45" s="119"/>
      <c r="L45" s="23"/>
      <c r="M45" s="23"/>
      <c r="N45" s="23"/>
      <c r="O45" s="23"/>
      <c r="P45" s="23"/>
      <c r="Q45" s="23"/>
      <c r="R45" s="23"/>
      <c r="S45" s="23"/>
      <c r="T45" s="23"/>
      <c r="U45" s="23"/>
      <c r="V45" s="23"/>
      <c r="W45" s="23"/>
      <c r="X45" s="23"/>
      <c r="Y45" s="23"/>
    </row>
    <row r="46" customFormat="false" ht="12" hidden="false" customHeight="true" outlineLevel="0" collapsed="false">
      <c r="A46" s="110" t="str">
        <f aca="false" t="array" ref="A46:A46">IFERROR(INDEX('03.Muestra'!$B$8:$B$17,SMALL(IF("Página Web"='03.Muestra'!$D$8:$D$17,ROW('03.Muestra'!$B$8:$B$17)-MIN(ROW('03.Muestra'!$D$8:$D$17))+1,""),ROW()-38)),"")</f>
        <v/>
      </c>
      <c r="B46" s="141" t="str">
        <f aca="false" t="array" ref="B46:B46">IFERROR(INDEX('03.Muestra'!$C$8:$C$17,SMALL(IF("Página Web"='03.Muestra'!$D$8:$D$17,ROW('03.Muestra'!$C$8:$C$17)-MIN(ROW('03.Muestra'!$D$8:$D$17))+1,""),ROW()-38)),"")</f>
        <v/>
      </c>
      <c r="C46" s="141" t="str">
        <f aca="false" t="array" ref="C46:C46">IFERROR(INDEX('03.Muestra'!$F$8:$F$17,SMALL(IF("Página Web"='03.Muestra'!$D$8:$D$17,ROW('03.Muestra'!$F$8:$F$17)-MIN(ROW('03.Muestra'!$D$8:$D$17))+1,""),ROW()-38)),"")</f>
        <v/>
      </c>
      <c r="D46" s="114"/>
      <c r="E46" s="75" t="str">
        <f aca="false">IF(D46&lt;&gt;"",IF(AND(B46&lt;&gt;"",C46&lt;&gt;""),"","ERR"),"")</f>
        <v/>
      </c>
      <c r="F46" s="23"/>
      <c r="G46" s="23"/>
      <c r="H46" s="23"/>
      <c r="I46" s="23"/>
      <c r="J46" s="23"/>
      <c r="K46" s="119"/>
      <c r="L46" s="23"/>
      <c r="M46" s="23"/>
      <c r="N46" s="23"/>
      <c r="O46" s="23"/>
      <c r="P46" s="23"/>
      <c r="Q46" s="23"/>
      <c r="R46" s="23"/>
      <c r="S46" s="23"/>
      <c r="T46" s="23"/>
      <c r="U46" s="23"/>
      <c r="V46" s="23"/>
      <c r="W46" s="23"/>
      <c r="X46" s="23"/>
      <c r="Y46" s="23"/>
    </row>
    <row r="47" customFormat="false" ht="12" hidden="false" customHeight="true" outlineLevel="0" collapsed="false">
      <c r="A47" s="110" t="str">
        <f aca="false" t="array" ref="A47:A47">IFERROR(INDEX('03.Muestra'!$B$8:$B$17,SMALL(IF("Página Web"='03.Muestra'!$D$8:$D$17,ROW('03.Muestra'!$B$8:$B$17)-MIN(ROW('03.Muestra'!$D$8:$D$17))+1,""),ROW()-38)),"")</f>
        <v/>
      </c>
      <c r="B47" s="141" t="str">
        <f aca="false" t="array" ref="B47:B47">IFERROR(INDEX('03.Muestra'!$C$8:$C$17,SMALL(IF("Página Web"='03.Muestra'!$D$8:$D$17,ROW('03.Muestra'!$C$8:$C$17)-MIN(ROW('03.Muestra'!$D$8:$D$17))+1,""),ROW()-38)),"")</f>
        <v/>
      </c>
      <c r="C47" s="141" t="str">
        <f aca="false" t="array" ref="C47:C47">IFERROR(INDEX('03.Muestra'!$F$8:$F$17,SMALL(IF("Página Web"='03.Muestra'!$D$8:$D$17,ROW('03.Muestra'!$F$8:$F$17)-MIN(ROW('03.Muestra'!$D$8:$D$17))+1,""),ROW()-38)),"")</f>
        <v/>
      </c>
      <c r="D47" s="114"/>
      <c r="E47" s="75" t="str">
        <f aca="false">IF(D47&lt;&gt;"",IF(AND(B47&lt;&gt;"",C47&lt;&gt;""),"","ERR"),"")</f>
        <v/>
      </c>
      <c r="F47" s="23"/>
      <c r="G47" s="23"/>
      <c r="H47" s="23"/>
      <c r="I47" s="23"/>
      <c r="J47" s="23"/>
      <c r="K47" s="119"/>
      <c r="L47" s="23"/>
      <c r="M47" s="23"/>
      <c r="N47" s="23"/>
      <c r="O47" s="23"/>
      <c r="P47" s="23"/>
      <c r="Q47" s="23"/>
      <c r="R47" s="23"/>
      <c r="S47" s="23"/>
      <c r="T47" s="23"/>
      <c r="U47" s="23"/>
      <c r="V47" s="23"/>
      <c r="W47" s="23"/>
      <c r="X47" s="23"/>
      <c r="Y47" s="23"/>
    </row>
    <row r="48" customFormat="false" ht="12" hidden="false" customHeight="true" outlineLevel="0" collapsed="false">
      <c r="A48" s="110" t="str">
        <f aca="false" t="array" ref="A48:A48">IFERROR(INDEX('03.Muestra'!$B$8:$B$17,SMALL(IF("Página Web"='03.Muestra'!$D$8:$D$17,ROW('03.Muestra'!$B$8:$B$17)-MIN(ROW('03.Muestra'!$D$8:$D$17))+1,""),ROW()-38)),"")</f>
        <v/>
      </c>
      <c r="B48" s="141" t="str">
        <f aca="false" t="array" ref="B48:B48">IFERROR(INDEX('03.Muestra'!$C$8:$C$17,SMALL(IF("Página Web"='03.Muestra'!$D$8:$D$17,ROW('03.Muestra'!$C$8:$C$17)-MIN(ROW('03.Muestra'!$D$8:$D$17))+1,""),ROW()-38)),"")</f>
        <v/>
      </c>
      <c r="C48" s="141" t="str">
        <f aca="false" t="array" ref="C48:C48">IFERROR(INDEX('03.Muestra'!$F$8:$F$17,SMALL(IF("Página Web"='03.Muestra'!$D$8:$D$17,ROW('03.Muestra'!$F$8:$F$17)-MIN(ROW('03.Muestra'!$D$8:$D$17))+1,""),ROW()-38)),"")</f>
        <v/>
      </c>
      <c r="D48" s="114"/>
      <c r="E48" s="75" t="str">
        <f aca="false">IF(D48&lt;&gt;"",IF(AND(B48&lt;&gt;"",C48&lt;&gt;""),"","ERR"),"")</f>
        <v/>
      </c>
      <c r="F48" s="23"/>
      <c r="G48" s="23"/>
      <c r="H48" s="23"/>
      <c r="I48" s="23"/>
      <c r="J48" s="23"/>
      <c r="K48" s="119"/>
      <c r="L48" s="23"/>
      <c r="M48" s="23"/>
      <c r="N48" s="23"/>
      <c r="O48" s="23"/>
      <c r="P48" s="23"/>
      <c r="Q48" s="23"/>
      <c r="R48" s="23"/>
      <c r="S48" s="23"/>
      <c r="T48" s="23"/>
      <c r="U48" s="23"/>
      <c r="V48" s="23"/>
      <c r="W48" s="23"/>
      <c r="X48" s="23"/>
      <c r="Y48" s="23"/>
    </row>
    <row r="49" customFormat="false" ht="12" hidden="false" customHeight="true" outlineLevel="0" collapsed="false">
      <c r="A49" s="71"/>
      <c r="B49" s="144"/>
      <c r="C49" s="144"/>
      <c r="D49" s="145"/>
      <c r="E49" s="75"/>
      <c r="F49" s="23"/>
      <c r="G49" s="23"/>
      <c r="H49" s="23"/>
      <c r="I49" s="23"/>
      <c r="J49" s="23"/>
      <c r="K49" s="119"/>
      <c r="L49" s="23"/>
      <c r="M49" s="23"/>
      <c r="N49" s="23"/>
      <c r="O49" s="23"/>
      <c r="P49" s="23"/>
      <c r="Q49" s="23"/>
      <c r="R49" s="23"/>
      <c r="S49" s="23"/>
      <c r="T49" s="23"/>
      <c r="U49" s="23"/>
      <c r="V49" s="23"/>
      <c r="W49" s="23"/>
      <c r="X49" s="23"/>
      <c r="Y49" s="23"/>
    </row>
    <row r="50" customFormat="false" ht="12" hidden="false" customHeight="true" outlineLevel="0" collapsed="false">
      <c r="A50" s="71"/>
      <c r="B50" s="144"/>
      <c r="C50" s="144"/>
      <c r="D50" s="145"/>
      <c r="E50" s="75"/>
      <c r="F50" s="23"/>
      <c r="G50" s="23"/>
      <c r="H50" s="23"/>
      <c r="I50" s="23"/>
      <c r="J50" s="23"/>
      <c r="K50" s="119"/>
      <c r="L50" s="23"/>
      <c r="M50" s="23"/>
      <c r="N50" s="23"/>
      <c r="O50" s="23"/>
      <c r="P50" s="23"/>
      <c r="Q50" s="23"/>
      <c r="R50" s="23"/>
      <c r="S50" s="23"/>
      <c r="T50" s="23"/>
      <c r="U50" s="23"/>
      <c r="V50" s="23"/>
      <c r="W50" s="23"/>
      <c r="X50" s="23"/>
      <c r="Y50" s="23"/>
    </row>
    <row r="51" customFormat="false" ht="31.5" hidden="false" customHeight="true" outlineLevel="0" collapsed="false">
      <c r="A51" s="122"/>
      <c r="B51" s="123"/>
      <c r="C51" s="122"/>
      <c r="D51" s="146"/>
      <c r="E51" s="75"/>
      <c r="F51" s="23"/>
      <c r="G51" s="23"/>
      <c r="H51" s="23"/>
      <c r="I51" s="23"/>
      <c r="J51" s="23"/>
      <c r="K51" s="119"/>
      <c r="L51" s="23"/>
      <c r="M51" s="23"/>
      <c r="N51" s="23"/>
      <c r="O51" s="23"/>
      <c r="P51" s="23"/>
      <c r="Q51" s="23"/>
      <c r="R51" s="23"/>
      <c r="S51" s="23"/>
      <c r="T51" s="23"/>
      <c r="U51" s="23"/>
      <c r="V51" s="23"/>
      <c r="W51" s="23"/>
      <c r="X51" s="23"/>
      <c r="Y51" s="23"/>
    </row>
    <row r="52" customFormat="false" ht="19.5" hidden="false" customHeight="true" outlineLevel="0" collapsed="false">
      <c r="A52" s="71"/>
      <c r="B52" s="71"/>
      <c r="C52" s="71"/>
      <c r="D52" s="147"/>
      <c r="E52" s="75"/>
      <c r="F52" s="103"/>
      <c r="G52" s="23"/>
      <c r="H52" s="23"/>
      <c r="I52" s="23"/>
      <c r="J52" s="23"/>
      <c r="K52" s="119"/>
      <c r="L52" s="23"/>
      <c r="M52" s="23"/>
      <c r="N52" s="23"/>
      <c r="O52" s="23"/>
      <c r="P52" s="23"/>
      <c r="Q52" s="23"/>
      <c r="R52" s="23"/>
      <c r="S52" s="23"/>
      <c r="T52" s="23"/>
      <c r="U52" s="23"/>
      <c r="V52" s="23"/>
      <c r="W52" s="23"/>
      <c r="X52" s="23"/>
      <c r="Y52" s="23"/>
    </row>
    <row r="53" customFormat="false" ht="12" hidden="false" customHeight="true" outlineLevel="0" collapsed="false">
      <c r="A53" s="71"/>
      <c r="B53" s="144"/>
      <c r="C53" s="144"/>
      <c r="D53" s="145"/>
      <c r="E53" s="75"/>
      <c r="F53" s="23"/>
      <c r="G53" s="23"/>
      <c r="H53" s="23"/>
      <c r="I53" s="23"/>
      <c r="J53" s="23"/>
      <c r="K53" s="119"/>
      <c r="L53" s="23"/>
      <c r="M53" s="23"/>
      <c r="N53" s="23"/>
      <c r="O53" s="23"/>
      <c r="P53" s="23"/>
      <c r="Q53" s="23"/>
      <c r="R53" s="23"/>
      <c r="S53" s="23"/>
      <c r="T53" s="23"/>
      <c r="U53" s="23"/>
      <c r="V53" s="23"/>
      <c r="W53" s="23"/>
      <c r="X53" s="23"/>
      <c r="Y53" s="23"/>
    </row>
    <row r="54" customFormat="false" ht="12" hidden="false" customHeight="true" outlineLevel="0" collapsed="false">
      <c r="B54" s="23"/>
      <c r="C54" s="23"/>
      <c r="D54" s="137"/>
      <c r="E54" s="75"/>
      <c r="F54" s="23"/>
      <c r="G54" s="23"/>
      <c r="H54" s="23"/>
      <c r="I54" s="23"/>
      <c r="J54" s="23"/>
      <c r="K54" s="119"/>
      <c r="L54" s="23"/>
      <c r="M54" s="23"/>
      <c r="N54" s="23"/>
      <c r="O54" s="23"/>
      <c r="P54" s="23"/>
      <c r="Q54" s="23"/>
      <c r="R54" s="23"/>
      <c r="S54" s="23"/>
      <c r="T54" s="23"/>
      <c r="U54" s="23"/>
      <c r="V54" s="23"/>
      <c r="W54" s="23"/>
      <c r="X54" s="23"/>
      <c r="Y54" s="23"/>
    </row>
    <row r="55" customFormat="false" ht="32.25" hidden="false" customHeight="true" outlineLevel="0" collapsed="false">
      <c r="A55" s="105" t="s">
        <v>119</v>
      </c>
      <c r="B55" s="106" t="s">
        <v>105</v>
      </c>
      <c r="C55" s="107" t="s">
        <v>133</v>
      </c>
      <c r="D55" s="139" t="s">
        <v>125</v>
      </c>
      <c r="E55" s="124"/>
      <c r="K55" s="119"/>
      <c r="L55" s="23"/>
      <c r="M55" s="23"/>
      <c r="N55" s="23"/>
      <c r="O55" s="23"/>
      <c r="P55" s="23"/>
      <c r="Q55" s="23"/>
      <c r="R55" s="23"/>
      <c r="T55" s="23"/>
      <c r="U55" s="23"/>
      <c r="V55" s="23"/>
      <c r="W55" s="23"/>
      <c r="X55" s="23"/>
      <c r="Y55" s="23"/>
    </row>
    <row r="56" customFormat="false" ht="12" hidden="false" customHeight="true" outlineLevel="0" collapsed="false">
      <c r="A56" s="110" t="n">
        <f aca="false" t="array" ref="A56:A56">IFERROR(INDEX('03.Muestra'!$B$8:$B$17,SMALL(IF("Página Web"='03.Muestra'!$D$8:$D$17,ROW('03.Muestra'!$B$8:$B$17)-MIN(ROW('03.Muestra'!$D$8:$D$17))+1,""),ROW()-55)),"")</f>
        <v>1</v>
      </c>
      <c r="B56" s="141" t="str">
        <f aca="false" t="array" ref="B56:B56">IFERROR(INDEX('03.Muestra'!$C$8:$C$17,SMALL(IF("Página Web"='03.Muestra'!$D$8:$D$17,ROW('03.Muestra'!$C$8:$C$17)-MIN(ROW('03.Muestra'!$D$8:$D$17))+1,""),ROW()-55)),"")</f>
        <v>Inicio</v>
      </c>
      <c r="C56" s="141" t="str">
        <f aca="false" t="array" ref="C56:C56">IFERROR(INDEX('03.Muestra'!$F$8:$F$17,SMALL(IF("Página Web"='03.Muestra'!$D$8:$D$17,ROW('03.Muestra'!$F$8:$F$17)-MIN(ROW('03.Muestra'!$D$8:$D$17))+1,""),ROW()-55)),"")</f>
        <v>https://institutodelpelo.com/</v>
      </c>
      <c r="D56" s="114" t="s">
        <v>112</v>
      </c>
      <c r="E56" s="75" t="str">
        <f aca="false">IF(D56&lt;&gt;"",IF(AND(B56&lt;&gt;"",C56&lt;&gt;""),"","ERR"),"")</f>
        <v/>
      </c>
      <c r="F56" s="115" t="s">
        <v>108</v>
      </c>
      <c r="G56" s="100" t="s">
        <v>117</v>
      </c>
      <c r="H56" s="95" t="s">
        <v>112</v>
      </c>
      <c r="I56" s="116" t="s">
        <v>110</v>
      </c>
      <c r="J56" s="117" t="s">
        <v>106</v>
      </c>
      <c r="K56" s="142" t="s">
        <v>116</v>
      </c>
      <c r="L56" s="23"/>
      <c r="M56" s="23"/>
      <c r="N56" s="23"/>
      <c r="O56" s="23"/>
      <c r="P56" s="23"/>
      <c r="Q56" s="23"/>
      <c r="R56" s="23"/>
      <c r="T56" s="23"/>
      <c r="U56" s="23"/>
      <c r="V56" s="23"/>
      <c r="W56" s="23"/>
      <c r="X56" s="23"/>
      <c r="Y56" s="23"/>
    </row>
    <row r="57" customFormat="false" ht="12" hidden="false" customHeight="true" outlineLevel="0" collapsed="false">
      <c r="A57" s="110" t="n">
        <f aca="false" t="array" ref="A57:A57">IFERROR(INDEX('03.Muestra'!$B$8:$B$17,SMALL(IF("Página Web"='03.Muestra'!$D$8:$D$17,ROW('03.Muestra'!$B$8:$B$17)-MIN(ROW('03.Muestra'!$D$8:$D$17))+1,""),ROW()-55)),"")</f>
        <v>2</v>
      </c>
      <c r="B57" s="141" t="str">
        <f aca="false" t="array" ref="B57:B57">IFERROR(INDEX('03.Muestra'!$C$8:$C$17,SMALL(IF("Página Web"='03.Muestra'!$D$8:$D$17,ROW('03.Muestra'!$C$8:$C$17)-MIN(ROW('03.Muestra'!$D$8:$D$17))+1,""),ROW()-55)),"")</f>
        <v>Nuestro método</v>
      </c>
      <c r="C57" s="141" t="str">
        <f aca="false" t="array" ref="C57:C57">IFERROR(INDEX('03.Muestra'!$F$8:$F$17,SMALL(IF("Página Web"='03.Muestra'!$D$8:$D$17,ROW('03.Muestra'!$F$8:$F$17)-MIN(ROW('03.Muestra'!$D$8:$D$17))+1,""),ROW()-55)),"")</f>
        <v>https://institutodelpelo.com/nuestro-metodo/</v>
      </c>
      <c r="D57" s="114" t="s">
        <v>112</v>
      </c>
      <c r="E57" s="75" t="str">
        <f aca="false">IF(D57&lt;&gt;"",IF(AND(B57&lt;&gt;"",C57&lt;&gt;""),"","ERR"),"")</f>
        <v/>
      </c>
      <c r="F57" s="118" t="n">
        <f aca="true">COUNTIF($D56:INDIRECT("$D" &amp;  SUM(ROW()-1,'03.Muestra'!$D$20)-1),F56)</f>
        <v>0</v>
      </c>
      <c r="G57" s="118" t="n">
        <f aca="true">COUNTIF($D56:INDIRECT("$D" &amp;  SUM(ROW()-1,'03.Muestra'!$D$20)-1),G56)</f>
        <v>0</v>
      </c>
      <c r="H57" s="118" t="n">
        <f aca="true">COUNTIF($D56:INDIRECT("$D" &amp;  SUM(ROW()-1,'03.Muestra'!$D$20)-1),H56)</f>
        <v>5</v>
      </c>
      <c r="I57" s="118" t="n">
        <f aca="true">COUNTIF($D56:INDIRECT("$D" &amp;  SUM(ROW()-1,'03.Muestra'!$D$20)-1),I56)</f>
        <v>0</v>
      </c>
      <c r="J57" s="118" t="n">
        <f aca="true">COUNTIF($D56:INDIRECT("$D" &amp;  SUM(ROW()-1,'03.Muestra'!$D$20)-1),J56)</f>
        <v>0</v>
      </c>
      <c r="K57" s="143" t="n">
        <f aca="true">IF(COUNTIF('03.Muestra'!$D$8:$D$17,"Página Web")=0,0,COUNTBLANK($D56:INDIRECT("$D" &amp;  SUM(ROW()-1,COUNTIF('03.Muestra'!$D$8:$D$17,"Página Web"))-1)))</f>
        <v>1</v>
      </c>
      <c r="L57" s="23"/>
      <c r="M57" s="23"/>
      <c r="N57" s="23"/>
      <c r="O57" s="23"/>
      <c r="P57" s="23"/>
      <c r="Q57" s="23"/>
      <c r="R57" s="23"/>
      <c r="T57" s="23"/>
      <c r="U57" s="23"/>
      <c r="V57" s="23"/>
      <c r="W57" s="23"/>
      <c r="X57" s="23"/>
      <c r="Y57" s="23"/>
    </row>
    <row r="58" customFormat="false" ht="12" hidden="false" customHeight="true" outlineLevel="0" collapsed="false">
      <c r="A58" s="110" t="n">
        <f aca="false" t="array" ref="A58:A58">IFERROR(INDEX('03.Muestra'!$B$8:$B$17,SMALL(IF("Página Web"='03.Muestra'!$D$8:$D$17,ROW('03.Muestra'!$B$8:$B$17)-MIN(ROW('03.Muestra'!$D$8:$D$17))+1,""),ROW()-55)),"")</f>
        <v>3</v>
      </c>
      <c r="B58" s="141" t="str">
        <f aca="false" t="array" ref="B58:B58">IFERROR(INDEX('03.Muestra'!$C$8:$C$17,SMALL(IF("Página Web"='03.Muestra'!$D$8:$D$17,ROW('03.Muestra'!$C$8:$C$17)-MIN(ROW('03.Muestra'!$D$8:$D$17))+1,""),ROW()-55)),"")</f>
        <v>Contacto</v>
      </c>
      <c r="C58" s="141" t="str">
        <f aca="false" t="array" ref="C58:C58">IFERROR(INDEX('03.Muestra'!$F$8:$F$17,SMALL(IF("Página Web"='03.Muestra'!$D$8:$D$17,ROW('03.Muestra'!$F$8:$F$17)-MIN(ROW('03.Muestra'!$D$8:$D$17))+1,""),ROW()-55)),"")</f>
        <v>https://institutodelpelo.com/contacto/</v>
      </c>
      <c r="D58" s="114" t="s">
        <v>112</v>
      </c>
      <c r="E58" s="75" t="str">
        <f aca="false">IF(D58&lt;&gt;"",IF(AND(B58&lt;&gt;"",C58&lt;&gt;""),"","ERR"),"")</f>
        <v/>
      </c>
      <c r="G58" s="23"/>
      <c r="H58" s="23"/>
      <c r="I58" s="23"/>
      <c r="J58" s="23"/>
      <c r="K58" s="119"/>
      <c r="L58" s="23"/>
      <c r="M58" s="23"/>
      <c r="N58" s="23"/>
      <c r="O58" s="23"/>
      <c r="P58" s="23"/>
      <c r="Q58" s="23"/>
      <c r="R58" s="23"/>
      <c r="T58" s="23"/>
      <c r="U58" s="23"/>
      <c r="V58" s="23"/>
      <c r="W58" s="23"/>
      <c r="X58" s="23"/>
      <c r="Y58" s="23"/>
    </row>
    <row r="59" customFormat="false" ht="12" hidden="false" customHeight="true" outlineLevel="0" collapsed="false">
      <c r="A59" s="110" t="n">
        <f aca="false" t="array" ref="A59:A59">IFERROR(INDEX('03.Muestra'!$B$8:$B$17,SMALL(IF("Página Web"='03.Muestra'!$D$8:$D$17,ROW('03.Muestra'!$B$8:$B$17)-MIN(ROW('03.Muestra'!$D$8:$D$17))+1,""),ROW()-55)),"")</f>
        <v>4</v>
      </c>
      <c r="B59" s="141" t="str">
        <f aca="false" t="array" ref="B59:B59">IFERROR(INDEX('03.Muestra'!$C$8:$C$17,SMALL(IF("Página Web"='03.Muestra'!$D$8:$D$17,ROW('03.Muestra'!$C$8:$C$17)-MIN(ROW('03.Muestra'!$D$8:$D$17))+1,""),ROW()-55)),"")</f>
        <v>Aviso legal</v>
      </c>
      <c r="C59" s="141" t="str">
        <f aca="false" t="array" ref="C59:C59">IFERROR(INDEX('03.Muestra'!$F$8:$F$17,SMALL(IF("Página Web"='03.Muestra'!$D$8:$D$17,ROW('03.Muestra'!$F$8:$F$17)-MIN(ROW('03.Muestra'!$D$8:$D$17))+1,""),ROW()-55)),"")</f>
        <v>https://institutodelpelo.com/aviso-legal/</v>
      </c>
      <c r="D59" s="114" t="s">
        <v>112</v>
      </c>
      <c r="E59" s="75" t="str">
        <f aca="false">IF(D59&lt;&gt;"",IF(AND(B59&lt;&gt;"",C59&lt;&gt;""),"","ERR"),"")</f>
        <v/>
      </c>
      <c r="G59" s="23"/>
      <c r="H59" s="23"/>
      <c r="I59" s="23"/>
      <c r="J59" s="23"/>
      <c r="K59" s="119"/>
      <c r="L59" s="23"/>
      <c r="M59" s="23"/>
      <c r="N59" s="23"/>
      <c r="O59" s="23"/>
      <c r="P59" s="23"/>
      <c r="Q59" s="23"/>
      <c r="R59" s="23"/>
      <c r="T59" s="23"/>
      <c r="U59" s="23"/>
      <c r="V59" s="23"/>
      <c r="W59" s="23"/>
      <c r="X59" s="23"/>
      <c r="Y59" s="23"/>
    </row>
    <row r="60" customFormat="false" ht="12" hidden="false" customHeight="true" outlineLevel="0" collapsed="false">
      <c r="A60" s="110" t="n">
        <f aca="false" t="array" ref="A60:A60">IFERROR(INDEX('03.Muestra'!$B$8:$B$17,SMALL(IF("Página Web"='03.Muestra'!$D$8:$D$17,ROW('03.Muestra'!$B$8:$B$17)-MIN(ROW('03.Muestra'!$D$8:$D$17))+1,""),ROW()-55)),"")</f>
        <v>5</v>
      </c>
      <c r="B60" s="141" t="str">
        <f aca="false" t="array" ref="B60:B60">IFERROR(INDEX('03.Muestra'!$C$8:$C$17,SMALL(IF("Página Web"='03.Muestra'!$D$8:$D$17,ROW('03.Muestra'!$C$8:$C$17)-MIN(ROW('03.Muestra'!$D$8:$D$17))+1,""),ROW()-55)),"")</f>
        <v>Política de privacidad</v>
      </c>
      <c r="C60" s="141" t="str">
        <f aca="false" t="array" ref="C60:C60">IFERROR(INDEX('03.Muestra'!$F$8:$F$17,SMALL(IF("Página Web"='03.Muestra'!$D$8:$D$17,ROW('03.Muestra'!$F$8:$F$17)-MIN(ROW('03.Muestra'!$D$8:$D$17))+1,""),ROW()-55)),"")</f>
        <v>https://institutodelpelo.com/politica-de-privacidad/</v>
      </c>
      <c r="D60" s="114" t="s">
        <v>112</v>
      </c>
      <c r="E60" s="75" t="str">
        <f aca="false">IF(D60&lt;&gt;"",IF(AND(B60&lt;&gt;"",C60&lt;&gt;""),"","ERR"),"")</f>
        <v/>
      </c>
      <c r="G60" s="23"/>
      <c r="H60" s="23"/>
      <c r="I60" s="23"/>
      <c r="J60" s="23"/>
      <c r="K60" s="119"/>
      <c r="L60" s="23"/>
      <c r="M60" s="23"/>
      <c r="N60" s="23"/>
      <c r="O60" s="23"/>
      <c r="P60" s="23"/>
      <c r="Q60" s="23"/>
      <c r="R60" s="23"/>
      <c r="T60" s="23"/>
      <c r="U60" s="23"/>
      <c r="V60" s="23"/>
      <c r="W60" s="23"/>
      <c r="X60" s="23"/>
      <c r="Y60" s="23"/>
    </row>
    <row r="61" customFormat="false" ht="12" hidden="false" customHeight="true" outlineLevel="0" collapsed="false">
      <c r="A61" s="110" t="n">
        <f aca="false" t="array" ref="A61:A61">IFERROR(INDEX('03.Muestra'!$B$8:$B$17,SMALL(IF("Página Web"='03.Muestra'!$D$8:$D$17,ROW('03.Muestra'!$B$8:$B$17)-MIN(ROW('03.Muestra'!$D$8:$D$17))+1,""),ROW()-55)),"")</f>
        <v>6</v>
      </c>
      <c r="B61" s="141" t="str">
        <f aca="false" t="array" ref="B61:B61">IFERROR(INDEX('03.Muestra'!$C$8:$C$17,SMALL(IF("Página Web"='03.Muestra'!$D$8:$D$17,ROW('03.Muestra'!$C$8:$C$17)-MIN(ROW('03.Muestra'!$D$8:$D$17))+1,""),ROW()-55)),"")</f>
        <v>Informe de accesibilidad</v>
      </c>
      <c r="C61" s="141" t="str">
        <f aca="false" t="array" ref="C61:C61">IFERROR(INDEX('03.Muestra'!$F$8:$F$17,SMALL(IF("Página Web"='03.Muestra'!$D$8:$D$17,ROW('03.Muestra'!$F$8:$F$17)-MIN(ROW('03.Muestra'!$D$8:$D$17))+1,""),ROW()-55)),"")</f>
        <v>https://institutodelpelo.com/informe-de-accesibilidad/</v>
      </c>
      <c r="D61" s="114"/>
      <c r="E61" s="75" t="str">
        <f aca="false">IF(D61&lt;&gt;"",IF(AND(B61&lt;&gt;"",C61&lt;&gt;""),"","ERR"),"")</f>
        <v/>
      </c>
      <c r="G61" s="23"/>
      <c r="H61" s="23"/>
      <c r="I61" s="23"/>
      <c r="J61" s="23"/>
      <c r="K61" s="119"/>
      <c r="L61" s="23"/>
      <c r="M61" s="23"/>
      <c r="N61" s="23"/>
      <c r="O61" s="23"/>
      <c r="P61" s="23"/>
      <c r="Q61" s="23"/>
      <c r="R61" s="23"/>
      <c r="T61" s="23"/>
      <c r="U61" s="23"/>
      <c r="V61" s="23"/>
      <c r="W61" s="23"/>
      <c r="X61" s="23"/>
      <c r="Y61" s="23"/>
    </row>
    <row r="62" customFormat="false" ht="12" hidden="false" customHeight="true" outlineLevel="0" collapsed="false">
      <c r="A62" s="110" t="str">
        <f aca="false" t="array" ref="A62:A62">IFERROR(INDEX('03.Muestra'!$B$8:$B$17,SMALL(IF("Página Web"='03.Muestra'!$D$8:$D$17,ROW('03.Muestra'!$B$8:$B$17)-MIN(ROW('03.Muestra'!$D$8:$D$17))+1,""),ROW()-55)),"")</f>
        <v/>
      </c>
      <c r="B62" s="141" t="str">
        <f aca="false" t="array" ref="B62:B62">IFERROR(INDEX('03.Muestra'!$C$8:$C$17,SMALL(IF("Página Web"='03.Muestra'!$D$8:$D$17,ROW('03.Muestra'!$C$8:$C$17)-MIN(ROW('03.Muestra'!$D$8:$D$17))+1,""),ROW()-55)),"")</f>
        <v/>
      </c>
      <c r="C62" s="141" t="str">
        <f aca="false" t="array" ref="C62:C62">IFERROR(INDEX('03.Muestra'!$F$8:$F$17,SMALL(IF("Página Web"='03.Muestra'!$D$8:$D$17,ROW('03.Muestra'!$F$8:$F$17)-MIN(ROW('03.Muestra'!$D$8:$D$17))+1,""),ROW()-55)),"")</f>
        <v/>
      </c>
      <c r="D62" s="114"/>
      <c r="E62" s="75" t="str">
        <f aca="false">IF(D62&lt;&gt;"",IF(AND(B62&lt;&gt;"",C62&lt;&gt;""),"","ERR"),"")</f>
        <v/>
      </c>
      <c r="F62" s="23"/>
      <c r="G62" s="23"/>
      <c r="H62" s="23"/>
      <c r="I62" s="23"/>
      <c r="J62" s="23"/>
      <c r="K62" s="119"/>
      <c r="L62" s="23"/>
      <c r="M62" s="23"/>
      <c r="N62" s="23"/>
      <c r="O62" s="23"/>
      <c r="P62" s="23"/>
      <c r="Q62" s="23"/>
      <c r="R62" s="23"/>
      <c r="S62" s="23"/>
      <c r="T62" s="23"/>
      <c r="U62" s="23"/>
      <c r="V62" s="23"/>
      <c r="W62" s="23"/>
      <c r="X62" s="23"/>
      <c r="Y62" s="23"/>
    </row>
    <row r="63" customFormat="false" ht="12" hidden="false" customHeight="true" outlineLevel="0" collapsed="false">
      <c r="A63" s="110" t="str">
        <f aca="false" t="array" ref="A63:A63">IFERROR(INDEX('03.Muestra'!$B$8:$B$17,SMALL(IF("Página Web"='03.Muestra'!$D$8:$D$17,ROW('03.Muestra'!$B$8:$B$17)-MIN(ROW('03.Muestra'!$D$8:$D$17))+1,""),ROW()-55)),"")</f>
        <v/>
      </c>
      <c r="B63" s="141" t="str">
        <f aca="false" t="array" ref="B63:B63">IFERROR(INDEX('03.Muestra'!$C$8:$C$17,SMALL(IF("Página Web"='03.Muestra'!$D$8:$D$17,ROW('03.Muestra'!$C$8:$C$17)-MIN(ROW('03.Muestra'!$D$8:$D$17))+1,""),ROW()-55)),"")</f>
        <v/>
      </c>
      <c r="C63" s="141" t="str">
        <f aca="false" t="array" ref="C63:C63">IFERROR(INDEX('03.Muestra'!$F$8:$F$17,SMALL(IF("Página Web"='03.Muestra'!$D$8:$D$17,ROW('03.Muestra'!$F$8:$F$17)-MIN(ROW('03.Muestra'!$D$8:$D$17))+1,""),ROW()-55)),"")</f>
        <v/>
      </c>
      <c r="D63" s="114"/>
      <c r="E63" s="75" t="str">
        <f aca="false">IF(D63&lt;&gt;"",IF(AND(B63&lt;&gt;"",C63&lt;&gt;""),"","ERR"),"")</f>
        <v/>
      </c>
      <c r="F63" s="23"/>
      <c r="G63" s="23"/>
      <c r="H63" s="23"/>
      <c r="I63" s="23"/>
      <c r="J63" s="23"/>
      <c r="K63" s="119"/>
      <c r="L63" s="23"/>
      <c r="M63" s="23"/>
      <c r="N63" s="23"/>
      <c r="O63" s="23"/>
      <c r="P63" s="23"/>
      <c r="Q63" s="23"/>
      <c r="R63" s="23"/>
      <c r="S63" s="23"/>
      <c r="T63" s="23"/>
      <c r="U63" s="23"/>
      <c r="V63" s="23"/>
      <c r="W63" s="23"/>
      <c r="X63" s="23"/>
      <c r="Y63" s="23"/>
    </row>
    <row r="64" customFormat="false" ht="12" hidden="false" customHeight="true" outlineLevel="0" collapsed="false">
      <c r="A64" s="110" t="str">
        <f aca="false" t="array" ref="A64:A64">IFERROR(INDEX('03.Muestra'!$B$8:$B$17,SMALL(IF("Página Web"='03.Muestra'!$D$8:$D$17,ROW('03.Muestra'!$B$8:$B$17)-MIN(ROW('03.Muestra'!$D$8:$D$17))+1,""),ROW()-55)),"")</f>
        <v/>
      </c>
      <c r="B64" s="141" t="str">
        <f aca="false" t="array" ref="B64:B64">IFERROR(INDEX('03.Muestra'!$C$8:$C$17,SMALL(IF("Página Web"='03.Muestra'!$D$8:$D$17,ROW('03.Muestra'!$C$8:$C$17)-MIN(ROW('03.Muestra'!$D$8:$D$17))+1,""),ROW()-55)),"")</f>
        <v/>
      </c>
      <c r="C64" s="141" t="str">
        <f aca="false" t="array" ref="C64:C64">IFERROR(INDEX('03.Muestra'!$F$8:$F$17,SMALL(IF("Página Web"='03.Muestra'!$D$8:$D$17,ROW('03.Muestra'!$F$8:$F$17)-MIN(ROW('03.Muestra'!$D$8:$D$17))+1,""),ROW()-55)),"")</f>
        <v/>
      </c>
      <c r="D64" s="114"/>
      <c r="E64" s="75" t="str">
        <f aca="false">IF(D64&lt;&gt;"",IF(AND(B64&lt;&gt;"",C64&lt;&gt;""),"","ERR"),"")</f>
        <v/>
      </c>
      <c r="F64" s="23"/>
      <c r="G64" s="23"/>
      <c r="H64" s="23"/>
      <c r="I64" s="23"/>
      <c r="J64" s="23"/>
      <c r="K64" s="119"/>
      <c r="L64" s="23"/>
      <c r="M64" s="23"/>
      <c r="N64" s="23"/>
      <c r="O64" s="23"/>
      <c r="P64" s="23"/>
      <c r="Q64" s="23"/>
      <c r="R64" s="23"/>
      <c r="S64" s="23"/>
      <c r="T64" s="23"/>
      <c r="U64" s="23"/>
      <c r="V64" s="23"/>
      <c r="W64" s="23"/>
      <c r="X64" s="23"/>
      <c r="Y64" s="23"/>
    </row>
    <row r="65" customFormat="false" ht="12" hidden="false" customHeight="true" outlineLevel="0" collapsed="false">
      <c r="A65" s="110" t="str">
        <f aca="false" t="array" ref="A65:A65">IFERROR(INDEX('03.Muestra'!$B$8:$B$17,SMALL(IF("Página Web"='03.Muestra'!$D$8:$D$17,ROW('03.Muestra'!$B$8:$B$17)-MIN(ROW('03.Muestra'!$D$8:$D$17))+1,""),ROW()-55)),"")</f>
        <v/>
      </c>
      <c r="B65" s="141" t="str">
        <f aca="false" t="array" ref="B65:B65">IFERROR(INDEX('03.Muestra'!$C$8:$C$17,SMALL(IF("Página Web"='03.Muestra'!$D$8:$D$17,ROW('03.Muestra'!$C$8:$C$17)-MIN(ROW('03.Muestra'!$D$8:$D$17))+1,""),ROW()-55)),"")</f>
        <v/>
      </c>
      <c r="C65" s="141" t="str">
        <f aca="false" t="array" ref="C65:C65">IFERROR(INDEX('03.Muestra'!$F$8:$F$17,SMALL(IF("Página Web"='03.Muestra'!$D$8:$D$17,ROW('03.Muestra'!$F$8:$F$17)-MIN(ROW('03.Muestra'!$D$8:$D$17))+1,""),ROW()-55)),"")</f>
        <v/>
      </c>
      <c r="D65" s="114"/>
      <c r="E65" s="75" t="str">
        <f aca="false">IF(D65&lt;&gt;"",IF(AND(B65&lt;&gt;"",C65&lt;&gt;""),"","ERR"),"")</f>
        <v/>
      </c>
      <c r="F65" s="23"/>
      <c r="G65" s="23"/>
      <c r="H65" s="23"/>
      <c r="I65" s="23"/>
      <c r="J65" s="23"/>
      <c r="K65" s="119"/>
      <c r="L65" s="23"/>
      <c r="M65" s="23"/>
      <c r="N65" s="23"/>
      <c r="O65" s="23"/>
      <c r="P65" s="23"/>
      <c r="Q65" s="23"/>
      <c r="R65" s="23"/>
      <c r="S65" s="23"/>
      <c r="T65" s="23"/>
      <c r="U65" s="23"/>
      <c r="V65" s="23"/>
      <c r="W65" s="23"/>
      <c r="X65" s="23"/>
      <c r="Y65" s="23"/>
    </row>
    <row r="66" customFormat="false" ht="12" hidden="false" customHeight="true" outlineLevel="0" collapsed="false">
      <c r="A66" s="71"/>
      <c r="B66" s="144"/>
      <c r="C66" s="144"/>
      <c r="D66" s="145"/>
      <c r="E66" s="75"/>
      <c r="F66" s="23"/>
      <c r="G66" s="23"/>
      <c r="H66" s="23"/>
      <c r="I66" s="23"/>
      <c r="J66" s="23"/>
      <c r="K66" s="119"/>
      <c r="L66" s="23"/>
      <c r="M66" s="23"/>
      <c r="N66" s="23"/>
      <c r="O66" s="23"/>
      <c r="P66" s="23"/>
      <c r="Q66" s="23"/>
      <c r="R66" s="23"/>
      <c r="S66" s="23"/>
      <c r="T66" s="23"/>
      <c r="U66" s="23"/>
      <c r="V66" s="23"/>
      <c r="W66" s="23"/>
      <c r="X66" s="23"/>
      <c r="Y66" s="23"/>
    </row>
    <row r="67" customFormat="false" ht="12" hidden="false" customHeight="true" outlineLevel="0" collapsed="false">
      <c r="A67" s="71"/>
      <c r="B67" s="144"/>
      <c r="C67" s="144"/>
      <c r="D67" s="145"/>
      <c r="E67" s="75"/>
      <c r="F67" s="23"/>
      <c r="G67" s="23"/>
      <c r="H67" s="23"/>
      <c r="I67" s="23"/>
      <c r="J67" s="23"/>
      <c r="K67" s="119"/>
      <c r="L67" s="23"/>
      <c r="M67" s="23"/>
      <c r="N67" s="23"/>
      <c r="O67" s="23"/>
      <c r="P67" s="23"/>
      <c r="Q67" s="23"/>
      <c r="R67" s="23"/>
      <c r="S67" s="23"/>
      <c r="T67" s="23"/>
      <c r="U67" s="23"/>
      <c r="V67" s="23"/>
      <c r="W67" s="23"/>
      <c r="X67" s="23"/>
      <c r="Y67" s="23"/>
    </row>
    <row r="68" customFormat="false" ht="31.5" hidden="false" customHeight="true" outlineLevel="0" collapsed="false">
      <c r="A68" s="122"/>
      <c r="B68" s="123"/>
      <c r="C68" s="122"/>
      <c r="D68" s="146"/>
      <c r="E68" s="75"/>
      <c r="F68" s="23"/>
      <c r="G68" s="23"/>
      <c r="H68" s="23"/>
      <c r="I68" s="23"/>
      <c r="J68" s="23"/>
      <c r="K68" s="119"/>
      <c r="L68" s="23"/>
      <c r="M68" s="23"/>
      <c r="N68" s="23"/>
      <c r="O68" s="23"/>
      <c r="P68" s="23"/>
      <c r="Q68" s="23"/>
      <c r="R68" s="23"/>
      <c r="S68" s="23"/>
      <c r="T68" s="23"/>
      <c r="U68" s="23"/>
      <c r="V68" s="23"/>
      <c r="W68" s="23"/>
      <c r="X68" s="23"/>
      <c r="Y68" s="23"/>
    </row>
    <row r="69" customFormat="false" ht="18" hidden="false" customHeight="true" outlineLevel="0" collapsed="false">
      <c r="A69" s="71"/>
      <c r="B69" s="71"/>
      <c r="C69" s="71"/>
      <c r="D69" s="147"/>
      <c r="E69" s="75"/>
      <c r="F69" s="103"/>
      <c r="G69" s="23"/>
      <c r="H69" s="23"/>
      <c r="I69" s="23"/>
      <c r="J69" s="23"/>
      <c r="K69" s="119"/>
      <c r="L69" s="23"/>
      <c r="M69" s="23"/>
      <c r="N69" s="23"/>
      <c r="O69" s="23"/>
      <c r="P69" s="23"/>
      <c r="Q69" s="23"/>
      <c r="R69" s="23"/>
      <c r="S69" s="23"/>
      <c r="T69" s="23"/>
      <c r="U69" s="23"/>
      <c r="V69" s="23"/>
      <c r="W69" s="23"/>
      <c r="X69" s="23"/>
      <c r="Y69" s="23"/>
    </row>
    <row r="70" customFormat="false" ht="12" hidden="false" customHeight="true" outlineLevel="0" collapsed="false">
      <c r="A70" s="71"/>
      <c r="B70" s="144"/>
      <c r="C70" s="144"/>
      <c r="D70" s="145"/>
      <c r="E70" s="75"/>
      <c r="F70" s="23"/>
      <c r="G70" s="23"/>
      <c r="H70" s="23"/>
      <c r="I70" s="23"/>
      <c r="J70" s="23"/>
      <c r="K70" s="119"/>
      <c r="L70" s="23"/>
      <c r="M70" s="23"/>
      <c r="N70" s="23"/>
      <c r="O70" s="23"/>
      <c r="P70" s="23"/>
      <c r="Q70" s="23"/>
      <c r="R70" s="23"/>
      <c r="S70" s="23"/>
      <c r="T70" s="23"/>
      <c r="U70" s="23"/>
      <c r="V70" s="23"/>
      <c r="W70" s="23"/>
      <c r="X70" s="23"/>
      <c r="Y70" s="23"/>
    </row>
    <row r="71" customFormat="false" ht="12" hidden="false" customHeight="true" outlineLevel="0" collapsed="false">
      <c r="B71" s="23"/>
      <c r="C71" s="23"/>
      <c r="D71" s="137"/>
      <c r="E71" s="75"/>
      <c r="F71" s="23"/>
      <c r="G71" s="23"/>
      <c r="H71" s="23"/>
      <c r="I71" s="23"/>
      <c r="J71" s="23"/>
      <c r="K71" s="119"/>
      <c r="L71" s="23"/>
      <c r="M71" s="23"/>
      <c r="N71" s="23"/>
      <c r="O71" s="23"/>
      <c r="P71" s="23"/>
      <c r="Q71" s="23"/>
      <c r="R71" s="23"/>
      <c r="S71" s="23"/>
      <c r="T71" s="23"/>
      <c r="U71" s="23"/>
      <c r="V71" s="23"/>
      <c r="W71" s="23"/>
      <c r="X71" s="23"/>
      <c r="Y71" s="23"/>
    </row>
    <row r="72" customFormat="false" ht="32.25" hidden="false" customHeight="true" outlineLevel="0" collapsed="false">
      <c r="A72" s="105" t="s">
        <v>119</v>
      </c>
      <c r="B72" s="106" t="s">
        <v>105</v>
      </c>
      <c r="C72" s="107" t="s">
        <v>134</v>
      </c>
      <c r="D72" s="139" t="s">
        <v>125</v>
      </c>
      <c r="E72" s="124"/>
      <c r="K72" s="119"/>
      <c r="L72" s="23"/>
      <c r="M72" s="23"/>
      <c r="N72" s="23"/>
      <c r="O72" s="23"/>
      <c r="P72" s="23"/>
      <c r="Q72" s="23"/>
      <c r="R72" s="23"/>
      <c r="T72" s="23"/>
      <c r="U72" s="23"/>
      <c r="V72" s="23"/>
      <c r="W72" s="23"/>
      <c r="X72" s="23"/>
      <c r="Y72" s="23"/>
    </row>
    <row r="73" customFormat="false" ht="12" hidden="false" customHeight="true" outlineLevel="0" collapsed="false">
      <c r="A73" s="110" t="n">
        <f aca="false" t="array" ref="A73:A73">IFERROR(INDEX('03.Muestra'!$B$8:$B$17,SMALL(IF("Página Web"='03.Muestra'!$D$8:$D$17,ROW('03.Muestra'!$B$8:$B$17)-MIN(ROW('03.Muestra'!$D$8:$D$17))+1,""),ROW()-72)),"")</f>
        <v>1</v>
      </c>
      <c r="B73" s="141" t="str">
        <f aca="false" t="array" ref="B73:B73">IFERROR(INDEX('03.Muestra'!$C$8:$C$17,SMALL(IF("Página Web"='03.Muestra'!$D$8:$D$17,ROW('03.Muestra'!$C$8:$C$17)-MIN(ROW('03.Muestra'!$D$8:$D$17))+1,""),ROW()-72)),"")</f>
        <v>Inicio</v>
      </c>
      <c r="C73" s="141" t="str">
        <f aca="false" t="array" ref="C73:C73">IFERROR(INDEX('03.Muestra'!$F$8:$F$17,SMALL(IF("Página Web"='03.Muestra'!$D$8:$D$17,ROW('03.Muestra'!$F$8:$F$17)-MIN(ROW('03.Muestra'!$D$8:$D$17))+1,""),ROW()-72)),"")</f>
        <v>https://institutodelpelo.com/</v>
      </c>
      <c r="D73" s="114" t="s">
        <v>112</v>
      </c>
      <c r="E73" s="75" t="str">
        <f aca="false">IF(D73&lt;&gt;"",IF(AND(B73&lt;&gt;"",C73&lt;&gt;""),"","ERR"),"")</f>
        <v/>
      </c>
      <c r="F73" s="115" t="s">
        <v>108</v>
      </c>
      <c r="G73" s="100" t="s">
        <v>117</v>
      </c>
      <c r="H73" s="95" t="s">
        <v>112</v>
      </c>
      <c r="I73" s="116" t="s">
        <v>110</v>
      </c>
      <c r="J73" s="117" t="s">
        <v>106</v>
      </c>
      <c r="K73" s="142" t="s">
        <v>116</v>
      </c>
      <c r="L73" s="23"/>
      <c r="M73" s="23"/>
      <c r="N73" s="23"/>
      <c r="O73" s="23"/>
      <c r="P73" s="23"/>
      <c r="Q73" s="23"/>
      <c r="R73" s="23"/>
      <c r="T73" s="23"/>
      <c r="U73" s="23"/>
      <c r="V73" s="23"/>
      <c r="W73" s="23"/>
      <c r="X73" s="23"/>
      <c r="Y73" s="23"/>
    </row>
    <row r="74" customFormat="false" ht="12" hidden="false" customHeight="true" outlineLevel="0" collapsed="false">
      <c r="A74" s="110" t="n">
        <f aca="false" t="array" ref="A74:A74">IFERROR(INDEX('03.Muestra'!$B$8:$B$17,SMALL(IF("Página Web"='03.Muestra'!$D$8:$D$17,ROW('03.Muestra'!$B$8:$B$17)-MIN(ROW('03.Muestra'!$D$8:$D$17))+1,""),ROW()-72)),"")</f>
        <v>2</v>
      </c>
      <c r="B74" s="141" t="str">
        <f aca="false" t="array" ref="B74:B74">IFERROR(INDEX('03.Muestra'!$C$8:$C$17,SMALL(IF("Página Web"='03.Muestra'!$D$8:$D$17,ROW('03.Muestra'!$C$8:$C$17)-MIN(ROW('03.Muestra'!$D$8:$D$17))+1,""),ROW()-72)),"")</f>
        <v>Nuestro método</v>
      </c>
      <c r="C74" s="141" t="str">
        <f aca="false" t="array" ref="C74:C74">IFERROR(INDEX('03.Muestra'!$F$8:$F$17,SMALL(IF("Página Web"='03.Muestra'!$D$8:$D$17,ROW('03.Muestra'!$F$8:$F$17)-MIN(ROW('03.Muestra'!$D$8:$D$17))+1,""),ROW()-72)),"")</f>
        <v>https://institutodelpelo.com/nuestro-metodo/</v>
      </c>
      <c r="D74" s="114" t="s">
        <v>112</v>
      </c>
      <c r="E74" s="75" t="str">
        <f aca="false">IF(D74&lt;&gt;"",IF(AND(B74&lt;&gt;"",C74&lt;&gt;""),"","ERR"),"")</f>
        <v/>
      </c>
      <c r="F74" s="118" t="n">
        <f aca="true">COUNTIF($D73:INDIRECT("$D" &amp;  SUM(ROW()-1,'03.Muestra'!$D$20)-1),F73)</f>
        <v>0</v>
      </c>
      <c r="G74" s="118" t="n">
        <f aca="true">COUNTIF($D73:INDIRECT("$D" &amp;  SUM(ROW()-1,'03.Muestra'!$D$20)-1),G73)</f>
        <v>0</v>
      </c>
      <c r="H74" s="118" t="n">
        <f aca="true">COUNTIF($D73:INDIRECT("$D" &amp;  SUM(ROW()-1,'03.Muestra'!$D$20)-1),H73)</f>
        <v>5</v>
      </c>
      <c r="I74" s="118" t="n">
        <f aca="true">COUNTIF($D73:INDIRECT("$D" &amp;  SUM(ROW()-1,'03.Muestra'!$D$20)-1),I73)</f>
        <v>0</v>
      </c>
      <c r="J74" s="118" t="n">
        <f aca="true">COUNTIF($D73:INDIRECT("$D" &amp;  SUM(ROW()-1,'03.Muestra'!$D$20)-1),J73)</f>
        <v>0</v>
      </c>
      <c r="K74" s="143" t="n">
        <f aca="true">IF(COUNTIF('03.Muestra'!$D$8:$D$17,"Página Web")=0,0,COUNTBLANK($D73:INDIRECT("$D" &amp;  SUM(ROW()-1,COUNTIF('03.Muestra'!$D$8:$D$17,"Página Web"))-1)))</f>
        <v>1</v>
      </c>
      <c r="L74" s="23"/>
      <c r="M74" s="23"/>
      <c r="N74" s="23"/>
      <c r="O74" s="23"/>
      <c r="P74" s="23"/>
      <c r="Q74" s="23"/>
      <c r="R74" s="23"/>
      <c r="T74" s="23"/>
      <c r="U74" s="23"/>
      <c r="V74" s="23"/>
      <c r="W74" s="23"/>
      <c r="X74" s="23"/>
      <c r="Y74" s="23"/>
    </row>
    <row r="75" customFormat="false" ht="12" hidden="false" customHeight="true" outlineLevel="0" collapsed="false">
      <c r="A75" s="110" t="n">
        <f aca="false" t="array" ref="A75:A75">IFERROR(INDEX('03.Muestra'!$B$8:$B$17,SMALL(IF("Página Web"='03.Muestra'!$D$8:$D$17,ROW('03.Muestra'!$B$8:$B$17)-MIN(ROW('03.Muestra'!$D$8:$D$17))+1,""),ROW()-72)),"")</f>
        <v>3</v>
      </c>
      <c r="B75" s="141" t="str">
        <f aca="false" t="array" ref="B75:B75">IFERROR(INDEX('03.Muestra'!$C$8:$C$17,SMALL(IF("Página Web"='03.Muestra'!$D$8:$D$17,ROW('03.Muestra'!$C$8:$C$17)-MIN(ROW('03.Muestra'!$D$8:$D$17))+1,""),ROW()-72)),"")</f>
        <v>Contacto</v>
      </c>
      <c r="C75" s="141" t="str">
        <f aca="false" t="array" ref="C75:C75">IFERROR(INDEX('03.Muestra'!$F$8:$F$17,SMALL(IF("Página Web"='03.Muestra'!$D$8:$D$17,ROW('03.Muestra'!$F$8:$F$17)-MIN(ROW('03.Muestra'!$D$8:$D$17))+1,""),ROW()-72)),"")</f>
        <v>https://institutodelpelo.com/contacto/</v>
      </c>
      <c r="D75" s="114" t="s">
        <v>112</v>
      </c>
      <c r="E75" s="75" t="str">
        <f aca="false">IF(D75&lt;&gt;"",IF(AND(B75&lt;&gt;"",C75&lt;&gt;""),"","ERR"),"")</f>
        <v/>
      </c>
      <c r="G75" s="23"/>
      <c r="H75" s="23"/>
      <c r="I75" s="23"/>
      <c r="J75" s="23"/>
      <c r="K75" s="119"/>
      <c r="L75" s="23"/>
      <c r="M75" s="23"/>
      <c r="N75" s="23"/>
      <c r="O75" s="23"/>
      <c r="P75" s="23"/>
      <c r="Q75" s="23"/>
      <c r="R75" s="23"/>
      <c r="T75" s="23"/>
      <c r="U75" s="23"/>
      <c r="V75" s="23"/>
      <c r="W75" s="23"/>
      <c r="X75" s="23"/>
      <c r="Y75" s="23"/>
    </row>
    <row r="76" customFormat="false" ht="12" hidden="false" customHeight="true" outlineLevel="0" collapsed="false">
      <c r="A76" s="110" t="n">
        <f aca="false" t="array" ref="A76:A76">IFERROR(INDEX('03.Muestra'!$B$8:$B$17,SMALL(IF("Página Web"='03.Muestra'!$D$8:$D$17,ROW('03.Muestra'!$B$8:$B$17)-MIN(ROW('03.Muestra'!$D$8:$D$17))+1,""),ROW()-72)),"")</f>
        <v>4</v>
      </c>
      <c r="B76" s="141" t="str">
        <f aca="false" t="array" ref="B76:B76">IFERROR(INDEX('03.Muestra'!$C$8:$C$17,SMALL(IF("Página Web"='03.Muestra'!$D$8:$D$17,ROW('03.Muestra'!$C$8:$C$17)-MIN(ROW('03.Muestra'!$D$8:$D$17))+1,""),ROW()-72)),"")</f>
        <v>Aviso legal</v>
      </c>
      <c r="C76" s="141" t="str">
        <f aca="false" t="array" ref="C76:C76">IFERROR(INDEX('03.Muestra'!$F$8:$F$17,SMALL(IF("Página Web"='03.Muestra'!$D$8:$D$17,ROW('03.Muestra'!$F$8:$F$17)-MIN(ROW('03.Muestra'!$D$8:$D$17))+1,""),ROW()-72)),"")</f>
        <v>https://institutodelpelo.com/aviso-legal/</v>
      </c>
      <c r="D76" s="114" t="s">
        <v>112</v>
      </c>
      <c r="E76" s="75" t="str">
        <f aca="false">IF(D76&lt;&gt;"",IF(AND(B76&lt;&gt;"",C76&lt;&gt;""),"","ERR"),"")</f>
        <v/>
      </c>
      <c r="G76" s="23"/>
      <c r="H76" s="23"/>
      <c r="I76" s="23"/>
      <c r="J76" s="23"/>
      <c r="K76" s="119"/>
      <c r="L76" s="23"/>
      <c r="M76" s="23"/>
      <c r="N76" s="23"/>
      <c r="O76" s="23"/>
      <c r="P76" s="23"/>
      <c r="Q76" s="23"/>
      <c r="R76" s="23"/>
      <c r="T76" s="23"/>
      <c r="U76" s="23"/>
      <c r="V76" s="23"/>
      <c r="W76" s="23"/>
      <c r="X76" s="23"/>
      <c r="Y76" s="23"/>
    </row>
    <row r="77" customFormat="false" ht="12" hidden="false" customHeight="true" outlineLevel="0" collapsed="false">
      <c r="A77" s="110" t="n">
        <f aca="false" t="array" ref="A77:A77">IFERROR(INDEX('03.Muestra'!$B$8:$B$17,SMALL(IF("Página Web"='03.Muestra'!$D$8:$D$17,ROW('03.Muestra'!$B$8:$B$17)-MIN(ROW('03.Muestra'!$D$8:$D$17))+1,""),ROW()-72)),"")</f>
        <v>5</v>
      </c>
      <c r="B77" s="141" t="str">
        <f aca="false" t="array" ref="B77:B77">IFERROR(INDEX('03.Muestra'!$C$8:$C$17,SMALL(IF("Página Web"='03.Muestra'!$D$8:$D$17,ROW('03.Muestra'!$C$8:$C$17)-MIN(ROW('03.Muestra'!$D$8:$D$17))+1,""),ROW()-72)),"")</f>
        <v>Política de privacidad</v>
      </c>
      <c r="C77" s="141" t="str">
        <f aca="false" t="array" ref="C77:C77">IFERROR(INDEX('03.Muestra'!$F$8:$F$17,SMALL(IF("Página Web"='03.Muestra'!$D$8:$D$17,ROW('03.Muestra'!$F$8:$F$17)-MIN(ROW('03.Muestra'!$D$8:$D$17))+1,""),ROW()-72)),"")</f>
        <v>https://institutodelpelo.com/politica-de-privacidad/</v>
      </c>
      <c r="D77" s="114" t="s">
        <v>112</v>
      </c>
      <c r="E77" s="75" t="str">
        <f aca="false">IF(D77&lt;&gt;"",IF(AND(B77&lt;&gt;"",C77&lt;&gt;""),"","ERR"),"")</f>
        <v/>
      </c>
      <c r="G77" s="23"/>
      <c r="H77" s="23"/>
      <c r="I77" s="23"/>
      <c r="J77" s="23"/>
      <c r="K77" s="119"/>
      <c r="L77" s="23"/>
      <c r="M77" s="23"/>
      <c r="N77" s="23"/>
      <c r="O77" s="23"/>
      <c r="P77" s="23"/>
      <c r="Q77" s="23"/>
      <c r="R77" s="23"/>
      <c r="T77" s="23"/>
      <c r="U77" s="23"/>
      <c r="V77" s="23"/>
      <c r="W77" s="23"/>
      <c r="X77" s="23"/>
      <c r="Y77" s="23"/>
    </row>
    <row r="78" customFormat="false" ht="12" hidden="false" customHeight="true" outlineLevel="0" collapsed="false">
      <c r="A78" s="110" t="n">
        <f aca="false" t="array" ref="A78:A78">IFERROR(INDEX('03.Muestra'!$B$8:$B$17,SMALL(IF("Página Web"='03.Muestra'!$D$8:$D$17,ROW('03.Muestra'!$B$8:$B$17)-MIN(ROW('03.Muestra'!$D$8:$D$17))+1,""),ROW()-72)),"")</f>
        <v>6</v>
      </c>
      <c r="B78" s="141" t="str">
        <f aca="false" t="array" ref="B78:B78">IFERROR(INDEX('03.Muestra'!$C$8:$C$17,SMALL(IF("Página Web"='03.Muestra'!$D$8:$D$17,ROW('03.Muestra'!$C$8:$C$17)-MIN(ROW('03.Muestra'!$D$8:$D$17))+1,""),ROW()-72)),"")</f>
        <v>Informe de accesibilidad</v>
      </c>
      <c r="C78" s="141" t="str">
        <f aca="false" t="array" ref="C78:C78">IFERROR(INDEX('03.Muestra'!$F$8:$F$17,SMALL(IF("Página Web"='03.Muestra'!$D$8:$D$17,ROW('03.Muestra'!$F$8:$F$17)-MIN(ROW('03.Muestra'!$D$8:$D$17))+1,""),ROW()-72)),"")</f>
        <v>https://institutodelpelo.com/informe-de-accesibilidad/</v>
      </c>
      <c r="D78" s="114"/>
      <c r="E78" s="75" t="str">
        <f aca="false">IF(D78&lt;&gt;"",IF(AND(B78&lt;&gt;"",C78&lt;&gt;""),"","ERR"),"")</f>
        <v/>
      </c>
      <c r="G78" s="23"/>
      <c r="H78" s="23"/>
      <c r="I78" s="23"/>
      <c r="J78" s="23"/>
      <c r="K78" s="119"/>
      <c r="L78" s="23"/>
      <c r="M78" s="23"/>
      <c r="N78" s="23"/>
      <c r="O78" s="23"/>
      <c r="P78" s="23"/>
      <c r="Q78" s="23"/>
      <c r="R78" s="23"/>
      <c r="T78" s="23"/>
      <c r="U78" s="23"/>
      <c r="V78" s="23"/>
      <c r="W78" s="23"/>
      <c r="X78" s="23"/>
      <c r="Y78" s="23"/>
    </row>
    <row r="79" customFormat="false" ht="12" hidden="false" customHeight="true" outlineLevel="0" collapsed="false">
      <c r="A79" s="110" t="str">
        <f aca="false" t="array" ref="A79:A79">IFERROR(INDEX('03.Muestra'!$B$8:$B$17,SMALL(IF("Página Web"='03.Muestra'!$D$8:$D$17,ROW('03.Muestra'!$B$8:$B$17)-MIN(ROW('03.Muestra'!$D$8:$D$17))+1,""),ROW()-72)),"")</f>
        <v/>
      </c>
      <c r="B79" s="141" t="str">
        <f aca="false" t="array" ref="B79:B79">IFERROR(INDEX('03.Muestra'!$C$8:$C$17,SMALL(IF("Página Web"='03.Muestra'!$D$8:$D$17,ROW('03.Muestra'!$C$8:$C$17)-MIN(ROW('03.Muestra'!$D$8:$D$17))+1,""),ROW()-72)),"")</f>
        <v/>
      </c>
      <c r="C79" s="141" t="str">
        <f aca="false" t="array" ref="C79:C79">IFERROR(INDEX('03.Muestra'!$F$8:$F$17,SMALL(IF("Página Web"='03.Muestra'!$D$8:$D$17,ROW('03.Muestra'!$F$8:$F$17)-MIN(ROW('03.Muestra'!$D$8:$D$17))+1,""),ROW()-72)),"")</f>
        <v/>
      </c>
      <c r="D79" s="114"/>
      <c r="E79" s="75" t="str">
        <f aca="false">IF(D79&lt;&gt;"",IF(AND(B79&lt;&gt;"",C79&lt;&gt;""),"","ERR"),"")</f>
        <v/>
      </c>
      <c r="F79" s="23"/>
      <c r="G79" s="23"/>
      <c r="H79" s="23"/>
      <c r="I79" s="23"/>
      <c r="J79" s="23"/>
      <c r="K79" s="119"/>
      <c r="L79" s="23"/>
      <c r="M79" s="23"/>
      <c r="N79" s="23"/>
      <c r="O79" s="23"/>
      <c r="P79" s="23"/>
      <c r="Q79" s="23"/>
      <c r="R79" s="23"/>
      <c r="S79" s="23"/>
      <c r="T79" s="23"/>
      <c r="U79" s="23"/>
      <c r="V79" s="23"/>
      <c r="W79" s="23"/>
      <c r="X79" s="23"/>
      <c r="Y79" s="23"/>
    </row>
    <row r="80" customFormat="false" ht="12" hidden="false" customHeight="true" outlineLevel="0" collapsed="false">
      <c r="A80" s="110" t="str">
        <f aca="false" t="array" ref="A80:A80">IFERROR(INDEX('03.Muestra'!$B$8:$B$17,SMALL(IF("Página Web"='03.Muestra'!$D$8:$D$17,ROW('03.Muestra'!$B$8:$B$17)-MIN(ROW('03.Muestra'!$D$8:$D$17))+1,""),ROW()-72)),"")</f>
        <v/>
      </c>
      <c r="B80" s="141" t="str">
        <f aca="false" t="array" ref="B80:B80">IFERROR(INDEX('03.Muestra'!$C$8:$C$17,SMALL(IF("Página Web"='03.Muestra'!$D$8:$D$17,ROW('03.Muestra'!$C$8:$C$17)-MIN(ROW('03.Muestra'!$D$8:$D$17))+1,""),ROW()-72)),"")</f>
        <v/>
      </c>
      <c r="C80" s="141" t="str">
        <f aca="false" t="array" ref="C80:C80">IFERROR(INDEX('03.Muestra'!$F$8:$F$17,SMALL(IF("Página Web"='03.Muestra'!$D$8:$D$17,ROW('03.Muestra'!$F$8:$F$17)-MIN(ROW('03.Muestra'!$D$8:$D$17))+1,""),ROW()-72)),"")</f>
        <v/>
      </c>
      <c r="D80" s="114"/>
      <c r="E80" s="75" t="str">
        <f aca="false">IF(D80&lt;&gt;"",IF(AND(B80&lt;&gt;"",C80&lt;&gt;""),"","ERR"),"")</f>
        <v/>
      </c>
      <c r="F80" s="23"/>
      <c r="G80" s="23"/>
      <c r="H80" s="23"/>
      <c r="I80" s="23"/>
      <c r="J80" s="23"/>
      <c r="K80" s="119"/>
      <c r="L80" s="23"/>
      <c r="M80" s="23"/>
      <c r="N80" s="23"/>
      <c r="O80" s="23"/>
      <c r="P80" s="23"/>
      <c r="Q80" s="23"/>
      <c r="R80" s="23"/>
      <c r="S80" s="23"/>
      <c r="T80" s="23"/>
      <c r="U80" s="23"/>
      <c r="V80" s="23"/>
      <c r="W80" s="23"/>
      <c r="X80" s="23"/>
      <c r="Y80" s="23"/>
    </row>
    <row r="81" customFormat="false" ht="12" hidden="false" customHeight="true" outlineLevel="0" collapsed="false">
      <c r="A81" s="110" t="str">
        <f aca="false" t="array" ref="A81:A81">IFERROR(INDEX('03.Muestra'!$B$8:$B$17,SMALL(IF("Página Web"='03.Muestra'!$D$8:$D$17,ROW('03.Muestra'!$B$8:$B$17)-MIN(ROW('03.Muestra'!$D$8:$D$17))+1,""),ROW()-72)),"")</f>
        <v/>
      </c>
      <c r="B81" s="141" t="str">
        <f aca="false" t="array" ref="B81:B81">IFERROR(INDEX('03.Muestra'!$C$8:$C$17,SMALL(IF("Página Web"='03.Muestra'!$D$8:$D$17,ROW('03.Muestra'!$C$8:$C$17)-MIN(ROW('03.Muestra'!$D$8:$D$17))+1,""),ROW()-72)),"")</f>
        <v/>
      </c>
      <c r="C81" s="141" t="str">
        <f aca="false" t="array" ref="C81:C81">IFERROR(INDEX('03.Muestra'!$F$8:$F$17,SMALL(IF("Página Web"='03.Muestra'!$D$8:$D$17,ROW('03.Muestra'!$F$8:$F$17)-MIN(ROW('03.Muestra'!$D$8:$D$17))+1,""),ROW()-72)),"")</f>
        <v/>
      </c>
      <c r="D81" s="114"/>
      <c r="E81" s="75" t="str">
        <f aca="false">IF(D81&lt;&gt;"",IF(AND(B81&lt;&gt;"",C81&lt;&gt;""),"","ERR"),"")</f>
        <v/>
      </c>
      <c r="F81" s="23"/>
      <c r="G81" s="23"/>
      <c r="H81" s="23"/>
      <c r="I81" s="23"/>
      <c r="J81" s="23"/>
      <c r="K81" s="119"/>
      <c r="L81" s="23"/>
      <c r="M81" s="23"/>
      <c r="N81" s="23"/>
      <c r="O81" s="23"/>
      <c r="P81" s="23"/>
      <c r="Q81" s="23"/>
      <c r="R81" s="23"/>
      <c r="S81" s="23"/>
      <c r="T81" s="23"/>
      <c r="U81" s="23"/>
      <c r="V81" s="23"/>
      <c r="W81" s="23"/>
      <c r="X81" s="23"/>
      <c r="Y81" s="23"/>
    </row>
    <row r="82" customFormat="false" ht="12" hidden="false" customHeight="true" outlineLevel="0" collapsed="false">
      <c r="A82" s="110" t="str">
        <f aca="false" t="array" ref="A82:A82">IFERROR(INDEX('03.Muestra'!$B$8:$B$17,SMALL(IF("Página Web"='03.Muestra'!$D$8:$D$17,ROW('03.Muestra'!$B$8:$B$17)-MIN(ROW('03.Muestra'!$D$8:$D$17))+1,""),ROW()-72)),"")</f>
        <v/>
      </c>
      <c r="B82" s="141" t="str">
        <f aca="false" t="array" ref="B82:B82">IFERROR(INDEX('03.Muestra'!$C$8:$C$17,SMALL(IF("Página Web"='03.Muestra'!$D$8:$D$17,ROW('03.Muestra'!$C$8:$C$17)-MIN(ROW('03.Muestra'!$D$8:$D$17))+1,""),ROW()-72)),"")</f>
        <v/>
      </c>
      <c r="C82" s="141" t="str">
        <f aca="false" t="array" ref="C82:C82">IFERROR(INDEX('03.Muestra'!$F$8:$F$17,SMALL(IF("Página Web"='03.Muestra'!$D$8:$D$17,ROW('03.Muestra'!$F$8:$F$17)-MIN(ROW('03.Muestra'!$D$8:$D$17))+1,""),ROW()-72)),"")</f>
        <v/>
      </c>
      <c r="D82" s="114"/>
      <c r="E82" s="75" t="str">
        <f aca="false">IF(D82&lt;&gt;"",IF(AND(B82&lt;&gt;"",C82&lt;&gt;""),"","ERR"),"")</f>
        <v/>
      </c>
      <c r="F82" s="23"/>
      <c r="G82" s="23"/>
      <c r="H82" s="23"/>
      <c r="I82" s="23"/>
      <c r="J82" s="23"/>
      <c r="K82" s="119"/>
      <c r="L82" s="23"/>
      <c r="M82" s="23"/>
      <c r="N82" s="23"/>
      <c r="O82" s="23"/>
      <c r="P82" s="23"/>
      <c r="Q82" s="23"/>
      <c r="R82" s="23"/>
      <c r="S82" s="23"/>
      <c r="T82" s="23"/>
      <c r="U82" s="23"/>
      <c r="V82" s="23"/>
      <c r="W82" s="23"/>
      <c r="X82" s="23"/>
      <c r="Y82" s="23"/>
    </row>
    <row r="83" customFormat="false" ht="12" hidden="false" customHeight="true" outlineLevel="0" collapsed="false">
      <c r="A83" s="71"/>
      <c r="B83" s="144"/>
      <c r="C83" s="144"/>
      <c r="D83" s="145"/>
      <c r="E83" s="75"/>
      <c r="F83" s="23"/>
      <c r="G83" s="23"/>
      <c r="H83" s="23"/>
      <c r="I83" s="23"/>
      <c r="J83" s="23"/>
      <c r="K83" s="119"/>
      <c r="L83" s="23"/>
      <c r="M83" s="23"/>
      <c r="N83" s="23"/>
      <c r="O83" s="23"/>
      <c r="P83" s="23"/>
      <c r="Q83" s="23"/>
      <c r="R83" s="23"/>
      <c r="S83" s="23"/>
      <c r="T83" s="23"/>
      <c r="U83" s="23"/>
      <c r="V83" s="23"/>
      <c r="W83" s="23"/>
      <c r="X83" s="23"/>
      <c r="Y83" s="23"/>
    </row>
    <row r="84" customFormat="false" ht="12" hidden="false" customHeight="true" outlineLevel="0" collapsed="false">
      <c r="A84" s="71"/>
      <c r="B84" s="144"/>
      <c r="C84" s="144"/>
      <c r="D84" s="145"/>
      <c r="E84" s="75"/>
      <c r="F84" s="23"/>
      <c r="G84" s="23"/>
      <c r="H84" s="23"/>
      <c r="I84" s="23"/>
      <c r="J84" s="23"/>
      <c r="K84" s="119"/>
      <c r="L84" s="23"/>
      <c r="M84" s="23"/>
      <c r="N84" s="23"/>
      <c r="O84" s="23"/>
      <c r="P84" s="23"/>
      <c r="Q84" s="23"/>
      <c r="R84" s="23"/>
      <c r="S84" s="23"/>
      <c r="T84" s="23"/>
      <c r="U84" s="23"/>
      <c r="V84" s="23"/>
      <c r="W84" s="23"/>
      <c r="X84" s="23"/>
      <c r="Y84" s="23"/>
    </row>
    <row r="85" customFormat="false" ht="34.5" hidden="false" customHeight="true" outlineLevel="0" collapsed="false">
      <c r="A85" s="122"/>
      <c r="B85" s="123"/>
      <c r="C85" s="122"/>
      <c r="D85" s="146"/>
      <c r="E85" s="75"/>
      <c r="F85" s="23"/>
      <c r="G85" s="23"/>
      <c r="H85" s="23"/>
      <c r="I85" s="23"/>
      <c r="J85" s="23"/>
      <c r="K85" s="119"/>
      <c r="L85" s="23"/>
      <c r="M85" s="23"/>
      <c r="N85" s="23"/>
      <c r="O85" s="23"/>
      <c r="P85" s="23"/>
      <c r="Q85" s="23"/>
      <c r="R85" s="23"/>
      <c r="S85" s="23"/>
      <c r="T85" s="23"/>
      <c r="U85" s="23"/>
      <c r="V85" s="23"/>
      <c r="W85" s="23"/>
      <c r="X85" s="23"/>
      <c r="Y85" s="23"/>
    </row>
    <row r="86" customFormat="false" ht="18" hidden="false" customHeight="true" outlineLevel="0" collapsed="false">
      <c r="A86" s="71"/>
      <c r="B86" s="71"/>
      <c r="C86" s="71"/>
      <c r="D86" s="147"/>
      <c r="E86" s="75"/>
      <c r="F86" s="103"/>
      <c r="G86" s="23"/>
      <c r="H86" s="23"/>
      <c r="I86" s="23"/>
      <c r="J86" s="23"/>
      <c r="K86" s="119"/>
      <c r="L86" s="23"/>
      <c r="M86" s="23"/>
      <c r="N86" s="23"/>
      <c r="O86" s="23"/>
      <c r="P86" s="23"/>
      <c r="Q86" s="23"/>
      <c r="R86" s="23"/>
      <c r="S86" s="23"/>
      <c r="T86" s="23"/>
      <c r="U86" s="23"/>
      <c r="V86" s="23"/>
      <c r="W86" s="23"/>
      <c r="X86" s="23"/>
      <c r="Y86" s="23"/>
    </row>
    <row r="87" customFormat="false" ht="12" hidden="false" customHeight="true" outlineLevel="0" collapsed="false">
      <c r="A87" s="71"/>
      <c r="B87" s="144"/>
      <c r="C87" s="144"/>
      <c r="D87" s="145"/>
      <c r="E87" s="75"/>
      <c r="F87" s="23"/>
      <c r="G87" s="23"/>
      <c r="H87" s="23"/>
      <c r="I87" s="23"/>
      <c r="J87" s="23"/>
      <c r="K87" s="119"/>
      <c r="L87" s="23"/>
      <c r="M87" s="23"/>
      <c r="N87" s="23"/>
      <c r="O87" s="23"/>
      <c r="P87" s="23"/>
      <c r="Q87" s="23"/>
      <c r="R87" s="23"/>
      <c r="S87" s="23"/>
      <c r="T87" s="23"/>
      <c r="U87" s="23"/>
      <c r="V87" s="23"/>
      <c r="W87" s="23"/>
      <c r="X87" s="23"/>
      <c r="Y87" s="23"/>
    </row>
    <row r="88" customFormat="false" ht="12" hidden="false" customHeight="true" outlineLevel="0" collapsed="false">
      <c r="B88" s="23"/>
      <c r="C88" s="23"/>
      <c r="D88" s="137"/>
      <c r="E88" s="75"/>
      <c r="F88" s="23"/>
      <c r="G88" s="23"/>
      <c r="H88" s="23"/>
      <c r="I88" s="23"/>
      <c r="J88" s="23"/>
      <c r="K88" s="119"/>
      <c r="L88" s="23"/>
      <c r="M88" s="23"/>
      <c r="N88" s="23"/>
      <c r="O88" s="23"/>
      <c r="P88" s="23"/>
      <c r="Q88" s="23"/>
      <c r="R88" s="23"/>
      <c r="S88" s="23"/>
      <c r="T88" s="23"/>
      <c r="U88" s="23"/>
      <c r="V88" s="23"/>
      <c r="W88" s="23"/>
      <c r="X88" s="23"/>
      <c r="Y88" s="23"/>
    </row>
    <row r="89" customFormat="false" ht="32.25" hidden="false" customHeight="true" outlineLevel="0" collapsed="false">
      <c r="A89" s="105" t="s">
        <v>119</v>
      </c>
      <c r="B89" s="106" t="s">
        <v>105</v>
      </c>
      <c r="C89" s="107" t="s">
        <v>135</v>
      </c>
      <c r="D89" s="139" t="s">
        <v>125</v>
      </c>
      <c r="E89" s="124"/>
      <c r="K89" s="119"/>
      <c r="L89" s="23"/>
      <c r="M89" s="23"/>
      <c r="N89" s="23"/>
      <c r="O89" s="23"/>
      <c r="P89" s="23"/>
      <c r="Q89" s="23"/>
      <c r="R89" s="23"/>
      <c r="T89" s="23"/>
      <c r="U89" s="23"/>
      <c r="V89" s="23"/>
      <c r="W89" s="23"/>
      <c r="X89" s="23"/>
      <c r="Y89" s="23"/>
    </row>
    <row r="90" customFormat="false" ht="12" hidden="false" customHeight="true" outlineLevel="0" collapsed="false">
      <c r="A90" s="110" t="n">
        <f aca="false" t="array" ref="A90:A90">IFERROR(INDEX('03.Muestra'!$B$8:$B$17,SMALL(IF("Página Web"='03.Muestra'!$D$8:$D$17,ROW('03.Muestra'!$B$8:$B$17)-MIN(ROW('03.Muestra'!$D$8:$D$17))+1,""),ROW()-89)),"")</f>
        <v>1</v>
      </c>
      <c r="B90" s="141" t="str">
        <f aca="false" t="array" ref="B90:B90">IFERROR(INDEX('03.Muestra'!$C$8:$C$17,SMALL(IF("Página Web"='03.Muestra'!$D$8:$D$17,ROW('03.Muestra'!$C$8:$C$17)-MIN(ROW('03.Muestra'!$D$8:$D$17))+1,""),ROW()-89)),"")</f>
        <v>Inicio</v>
      </c>
      <c r="C90" s="141" t="str">
        <f aca="false" t="array" ref="C90:C90">IFERROR(INDEX('03.Muestra'!$F$8:$F$17,SMALL(IF("Página Web"='03.Muestra'!$D$8:$D$17,ROW('03.Muestra'!$F$8:$F$17)-MIN(ROW('03.Muestra'!$D$8:$D$17))+1,""),ROW()-89)),"")</f>
        <v>https://institutodelpelo.com/</v>
      </c>
      <c r="D90" s="114" t="s">
        <v>112</v>
      </c>
      <c r="E90" s="75" t="str">
        <f aca="false">IF(D90&lt;&gt;"",IF(AND(B90&lt;&gt;"",C90&lt;&gt;""),"","ERR"),"")</f>
        <v/>
      </c>
      <c r="F90" s="115" t="s">
        <v>108</v>
      </c>
      <c r="G90" s="100" t="s">
        <v>117</v>
      </c>
      <c r="H90" s="95" t="s">
        <v>112</v>
      </c>
      <c r="I90" s="116" t="s">
        <v>110</v>
      </c>
      <c r="J90" s="117" t="s">
        <v>106</v>
      </c>
      <c r="K90" s="142" t="s">
        <v>116</v>
      </c>
      <c r="L90" s="23"/>
      <c r="M90" s="23"/>
      <c r="N90" s="23"/>
      <c r="O90" s="23"/>
      <c r="P90" s="23"/>
      <c r="Q90" s="23"/>
      <c r="R90" s="23"/>
      <c r="T90" s="23"/>
      <c r="U90" s="23"/>
      <c r="V90" s="23"/>
      <c r="W90" s="23"/>
      <c r="X90" s="23"/>
      <c r="Y90" s="23"/>
    </row>
    <row r="91" customFormat="false" ht="12" hidden="false" customHeight="true" outlineLevel="0" collapsed="false">
      <c r="A91" s="110" t="n">
        <f aca="false" t="array" ref="A91:A91">IFERROR(INDEX('03.Muestra'!$B$8:$B$17,SMALL(IF("Página Web"='03.Muestra'!$D$8:$D$17,ROW('03.Muestra'!$B$8:$B$17)-MIN(ROW('03.Muestra'!$D$8:$D$17))+1,""),ROW()-89)),"")</f>
        <v>2</v>
      </c>
      <c r="B91" s="141" t="str">
        <f aca="false" t="array" ref="B91:B91">IFERROR(INDEX('03.Muestra'!$C$8:$C$17,SMALL(IF("Página Web"='03.Muestra'!$D$8:$D$17,ROW('03.Muestra'!$C$8:$C$17)-MIN(ROW('03.Muestra'!$D$8:$D$17))+1,""),ROW()-89)),"")</f>
        <v>Nuestro método</v>
      </c>
      <c r="C91" s="141" t="str">
        <f aca="false" t="array" ref="C91:C91">IFERROR(INDEX('03.Muestra'!$F$8:$F$17,SMALL(IF("Página Web"='03.Muestra'!$D$8:$D$17,ROW('03.Muestra'!$F$8:$F$17)-MIN(ROW('03.Muestra'!$D$8:$D$17))+1,""),ROW()-89)),"")</f>
        <v>https://institutodelpelo.com/nuestro-metodo/</v>
      </c>
      <c r="D91" s="114" t="s">
        <v>112</v>
      </c>
      <c r="E91" s="75" t="str">
        <f aca="false">IF(D91&lt;&gt;"",IF(AND(B91&lt;&gt;"",C91&lt;&gt;""),"","ERR"),"")</f>
        <v/>
      </c>
      <c r="F91" s="118" t="n">
        <f aca="true">COUNTIF($D90:INDIRECT("$D" &amp;  SUM(ROW()-1,'03.Muestra'!$D$20)-1),F90)</f>
        <v>0</v>
      </c>
      <c r="G91" s="118" t="n">
        <f aca="true">COUNTIF($D90:INDIRECT("$D" &amp;  SUM(ROW()-1,'03.Muestra'!$D$20)-1),G90)</f>
        <v>0</v>
      </c>
      <c r="H91" s="118" t="n">
        <f aca="true">COUNTIF($D90:INDIRECT("$D" &amp;  SUM(ROW()-1,'03.Muestra'!$D$20)-1),H90)</f>
        <v>5</v>
      </c>
      <c r="I91" s="118" t="n">
        <f aca="true">COUNTIF($D90:INDIRECT("$D" &amp;  SUM(ROW()-1,'03.Muestra'!$D$20)-1),I90)</f>
        <v>0</v>
      </c>
      <c r="J91" s="118" t="n">
        <f aca="true">COUNTIF($D90:INDIRECT("$D" &amp;  SUM(ROW()-1,'03.Muestra'!$D$20)-1),J90)</f>
        <v>0</v>
      </c>
      <c r="K91" s="143" t="n">
        <f aca="true">IF(COUNTIF('03.Muestra'!$D$8:$D$17,"Página Web")=0,0,COUNTBLANK($D90:INDIRECT("$D" &amp;  SUM(ROW()-1,COUNTIF('03.Muestra'!$D$8:$D$17,"Página Web"))-1)))</f>
        <v>1</v>
      </c>
      <c r="L91" s="23"/>
      <c r="M91" s="23"/>
      <c r="N91" s="23"/>
      <c r="O91" s="23"/>
      <c r="P91" s="23"/>
      <c r="Q91" s="23"/>
      <c r="R91" s="23"/>
      <c r="T91" s="23"/>
      <c r="U91" s="23"/>
      <c r="V91" s="23"/>
      <c r="W91" s="23"/>
      <c r="X91" s="23"/>
      <c r="Y91" s="23"/>
    </row>
    <row r="92" customFormat="false" ht="12" hidden="false" customHeight="true" outlineLevel="0" collapsed="false">
      <c r="A92" s="110" t="n">
        <f aca="false" t="array" ref="A92:A92">IFERROR(INDEX('03.Muestra'!$B$8:$B$17,SMALL(IF("Página Web"='03.Muestra'!$D$8:$D$17,ROW('03.Muestra'!$B$8:$B$17)-MIN(ROW('03.Muestra'!$D$8:$D$17))+1,""),ROW()-89)),"")</f>
        <v>3</v>
      </c>
      <c r="B92" s="141" t="str">
        <f aca="false" t="array" ref="B92:B92">IFERROR(INDEX('03.Muestra'!$C$8:$C$17,SMALL(IF("Página Web"='03.Muestra'!$D$8:$D$17,ROW('03.Muestra'!$C$8:$C$17)-MIN(ROW('03.Muestra'!$D$8:$D$17))+1,""),ROW()-89)),"")</f>
        <v>Contacto</v>
      </c>
      <c r="C92" s="141" t="str">
        <f aca="false" t="array" ref="C92:C92">IFERROR(INDEX('03.Muestra'!$F$8:$F$17,SMALL(IF("Página Web"='03.Muestra'!$D$8:$D$17,ROW('03.Muestra'!$F$8:$F$17)-MIN(ROW('03.Muestra'!$D$8:$D$17))+1,""),ROW()-89)),"")</f>
        <v>https://institutodelpelo.com/contacto/</v>
      </c>
      <c r="D92" s="114" t="s">
        <v>112</v>
      </c>
      <c r="E92" s="75" t="str">
        <f aca="false">IF(D92&lt;&gt;"",IF(AND(B92&lt;&gt;"",C92&lt;&gt;""),"","ERR"),"")</f>
        <v/>
      </c>
      <c r="G92" s="23"/>
      <c r="H92" s="23"/>
      <c r="I92" s="23"/>
      <c r="J92" s="23"/>
      <c r="K92" s="119"/>
      <c r="L92" s="23"/>
      <c r="M92" s="23"/>
      <c r="N92" s="23"/>
      <c r="O92" s="23"/>
      <c r="P92" s="23"/>
      <c r="Q92" s="23"/>
      <c r="R92" s="23"/>
      <c r="T92" s="23"/>
      <c r="U92" s="23"/>
      <c r="V92" s="23"/>
      <c r="W92" s="23"/>
      <c r="X92" s="23"/>
      <c r="Y92" s="23"/>
    </row>
    <row r="93" customFormat="false" ht="12" hidden="false" customHeight="true" outlineLevel="0" collapsed="false">
      <c r="A93" s="110" t="n">
        <f aca="false" t="array" ref="A93:A93">IFERROR(INDEX('03.Muestra'!$B$8:$B$17,SMALL(IF("Página Web"='03.Muestra'!$D$8:$D$17,ROW('03.Muestra'!$B$8:$B$17)-MIN(ROW('03.Muestra'!$D$8:$D$17))+1,""),ROW()-89)),"")</f>
        <v>4</v>
      </c>
      <c r="B93" s="141" t="str">
        <f aca="false" t="array" ref="B93:B93">IFERROR(INDEX('03.Muestra'!$C$8:$C$17,SMALL(IF("Página Web"='03.Muestra'!$D$8:$D$17,ROW('03.Muestra'!$C$8:$C$17)-MIN(ROW('03.Muestra'!$D$8:$D$17))+1,""),ROW()-89)),"")</f>
        <v>Aviso legal</v>
      </c>
      <c r="C93" s="141" t="str">
        <f aca="false" t="array" ref="C93:C93">IFERROR(INDEX('03.Muestra'!$F$8:$F$17,SMALL(IF("Página Web"='03.Muestra'!$D$8:$D$17,ROW('03.Muestra'!$F$8:$F$17)-MIN(ROW('03.Muestra'!$D$8:$D$17))+1,""),ROW()-89)),"")</f>
        <v>https://institutodelpelo.com/aviso-legal/</v>
      </c>
      <c r="D93" s="114" t="s">
        <v>112</v>
      </c>
      <c r="E93" s="75" t="str">
        <f aca="false">IF(D93&lt;&gt;"",IF(AND(B93&lt;&gt;"",C93&lt;&gt;""),"","ERR"),"")</f>
        <v/>
      </c>
      <c r="G93" s="23"/>
      <c r="H93" s="23"/>
      <c r="I93" s="23"/>
      <c r="J93" s="23"/>
      <c r="K93" s="119"/>
      <c r="L93" s="23"/>
      <c r="M93" s="23"/>
      <c r="N93" s="23"/>
      <c r="O93" s="23"/>
      <c r="P93" s="23"/>
      <c r="Q93" s="23"/>
      <c r="R93" s="23"/>
      <c r="T93" s="23"/>
      <c r="U93" s="23"/>
      <c r="V93" s="23"/>
      <c r="W93" s="23"/>
      <c r="X93" s="23"/>
      <c r="Y93" s="23"/>
    </row>
    <row r="94" customFormat="false" ht="12" hidden="false" customHeight="true" outlineLevel="0" collapsed="false">
      <c r="A94" s="110" t="n">
        <f aca="false" t="array" ref="A94:A94">IFERROR(INDEX('03.Muestra'!$B$8:$B$17,SMALL(IF("Página Web"='03.Muestra'!$D$8:$D$17,ROW('03.Muestra'!$B$8:$B$17)-MIN(ROW('03.Muestra'!$D$8:$D$17))+1,""),ROW()-89)),"")</f>
        <v>5</v>
      </c>
      <c r="B94" s="141" t="str">
        <f aca="false" t="array" ref="B94:B94">IFERROR(INDEX('03.Muestra'!$C$8:$C$17,SMALL(IF("Página Web"='03.Muestra'!$D$8:$D$17,ROW('03.Muestra'!$C$8:$C$17)-MIN(ROW('03.Muestra'!$D$8:$D$17))+1,""),ROW()-89)),"")</f>
        <v>Política de privacidad</v>
      </c>
      <c r="C94" s="141" t="str">
        <f aca="false" t="array" ref="C94:C94">IFERROR(INDEX('03.Muestra'!$F$8:$F$17,SMALL(IF("Página Web"='03.Muestra'!$D$8:$D$17,ROW('03.Muestra'!$F$8:$F$17)-MIN(ROW('03.Muestra'!$D$8:$D$17))+1,""),ROW()-89)),"")</f>
        <v>https://institutodelpelo.com/politica-de-privacidad/</v>
      </c>
      <c r="D94" s="114" t="s">
        <v>112</v>
      </c>
      <c r="E94" s="75" t="str">
        <f aca="false">IF(D94&lt;&gt;"",IF(AND(B94&lt;&gt;"",C94&lt;&gt;""),"","ERR"),"")</f>
        <v/>
      </c>
      <c r="G94" s="23"/>
      <c r="H94" s="23"/>
      <c r="I94" s="23"/>
      <c r="J94" s="23"/>
      <c r="K94" s="119"/>
      <c r="L94" s="23"/>
      <c r="M94" s="23"/>
      <c r="N94" s="23"/>
      <c r="O94" s="23"/>
      <c r="P94" s="23"/>
      <c r="Q94" s="23"/>
      <c r="R94" s="23"/>
      <c r="T94" s="23"/>
      <c r="U94" s="23"/>
      <c r="V94" s="23"/>
      <c r="W94" s="23"/>
      <c r="X94" s="23"/>
      <c r="Y94" s="23"/>
    </row>
    <row r="95" customFormat="false" ht="12" hidden="false" customHeight="true" outlineLevel="0" collapsed="false">
      <c r="A95" s="110" t="n">
        <f aca="false" t="array" ref="A95:A95">IFERROR(INDEX('03.Muestra'!$B$8:$B$17,SMALL(IF("Página Web"='03.Muestra'!$D$8:$D$17,ROW('03.Muestra'!$B$8:$B$17)-MIN(ROW('03.Muestra'!$D$8:$D$17))+1,""),ROW()-89)),"")</f>
        <v>6</v>
      </c>
      <c r="B95" s="141" t="str">
        <f aca="false" t="array" ref="B95:B95">IFERROR(INDEX('03.Muestra'!$C$8:$C$17,SMALL(IF("Página Web"='03.Muestra'!$D$8:$D$17,ROW('03.Muestra'!$C$8:$C$17)-MIN(ROW('03.Muestra'!$D$8:$D$17))+1,""),ROW()-89)),"")</f>
        <v>Informe de accesibilidad</v>
      </c>
      <c r="C95" s="141" t="str">
        <f aca="false" t="array" ref="C95:C95">IFERROR(INDEX('03.Muestra'!$F$8:$F$17,SMALL(IF("Página Web"='03.Muestra'!$D$8:$D$17,ROW('03.Muestra'!$F$8:$F$17)-MIN(ROW('03.Muestra'!$D$8:$D$17))+1,""),ROW()-89)),"")</f>
        <v>https://institutodelpelo.com/informe-de-accesibilidad/</v>
      </c>
      <c r="D95" s="114"/>
      <c r="E95" s="75" t="str">
        <f aca="false">IF(D95&lt;&gt;"",IF(AND(B95&lt;&gt;"",C95&lt;&gt;""),"","ERR"),"")</f>
        <v/>
      </c>
      <c r="G95" s="23"/>
      <c r="H95" s="23"/>
      <c r="I95" s="23"/>
      <c r="J95" s="23"/>
      <c r="K95" s="119"/>
      <c r="L95" s="23"/>
      <c r="M95" s="23"/>
      <c r="N95" s="23"/>
      <c r="O95" s="23"/>
      <c r="P95" s="23"/>
      <c r="Q95" s="23"/>
      <c r="R95" s="23"/>
      <c r="T95" s="23"/>
      <c r="U95" s="23"/>
      <c r="V95" s="23"/>
      <c r="W95" s="23"/>
      <c r="X95" s="23"/>
      <c r="Y95" s="23"/>
    </row>
    <row r="96" customFormat="false" ht="12" hidden="false" customHeight="true" outlineLevel="0" collapsed="false">
      <c r="A96" s="110" t="str">
        <f aca="false" t="array" ref="A96:A96">IFERROR(INDEX('03.Muestra'!$B$8:$B$17,SMALL(IF("Página Web"='03.Muestra'!$D$8:$D$17,ROW('03.Muestra'!$B$8:$B$17)-MIN(ROW('03.Muestra'!$D$8:$D$17))+1,""),ROW()-89)),"")</f>
        <v/>
      </c>
      <c r="B96" s="141" t="str">
        <f aca="false" t="array" ref="B96:B96">IFERROR(INDEX('03.Muestra'!$C$8:$C$17,SMALL(IF("Página Web"='03.Muestra'!$D$8:$D$17,ROW('03.Muestra'!$C$8:$C$17)-MIN(ROW('03.Muestra'!$D$8:$D$17))+1,""),ROW()-89)),"")</f>
        <v/>
      </c>
      <c r="C96" s="141" t="str">
        <f aca="false" t="array" ref="C96:C96">IFERROR(INDEX('03.Muestra'!$F$8:$F$17,SMALL(IF("Página Web"='03.Muestra'!$D$8:$D$17,ROW('03.Muestra'!$F$8:$F$17)-MIN(ROW('03.Muestra'!$D$8:$D$17))+1,""),ROW()-89)),"")</f>
        <v/>
      </c>
      <c r="D96" s="114"/>
      <c r="E96" s="75" t="str">
        <f aca="false">IF(D96&lt;&gt;"",IF(AND(B96&lt;&gt;"",C96&lt;&gt;""),"","ERR"),"")</f>
        <v/>
      </c>
      <c r="F96" s="23"/>
      <c r="G96" s="23"/>
      <c r="H96" s="23"/>
      <c r="I96" s="23"/>
      <c r="J96" s="23"/>
      <c r="K96" s="119"/>
      <c r="L96" s="23"/>
      <c r="M96" s="23"/>
      <c r="N96" s="23"/>
      <c r="O96" s="23"/>
      <c r="P96" s="23"/>
      <c r="Q96" s="23"/>
      <c r="R96" s="23"/>
      <c r="S96" s="23"/>
      <c r="T96" s="23"/>
      <c r="U96" s="23"/>
      <c r="V96" s="23"/>
      <c r="W96" s="23"/>
      <c r="X96" s="23"/>
      <c r="Y96" s="23"/>
    </row>
    <row r="97" customFormat="false" ht="12" hidden="false" customHeight="true" outlineLevel="0" collapsed="false">
      <c r="A97" s="110" t="str">
        <f aca="false" t="array" ref="A97:A97">IFERROR(INDEX('03.Muestra'!$B$8:$B$17,SMALL(IF("Página Web"='03.Muestra'!$D$8:$D$17,ROW('03.Muestra'!$B$8:$B$17)-MIN(ROW('03.Muestra'!$D$8:$D$17))+1,""),ROW()-89)),"")</f>
        <v/>
      </c>
      <c r="B97" s="141" t="str">
        <f aca="false" t="array" ref="B97:B97">IFERROR(INDEX('03.Muestra'!$C$8:$C$17,SMALL(IF("Página Web"='03.Muestra'!$D$8:$D$17,ROW('03.Muestra'!$C$8:$C$17)-MIN(ROW('03.Muestra'!$D$8:$D$17))+1,""),ROW()-89)),"")</f>
        <v/>
      </c>
      <c r="C97" s="141" t="str">
        <f aca="false" t="array" ref="C97:C97">IFERROR(INDEX('03.Muestra'!$F$8:$F$17,SMALL(IF("Página Web"='03.Muestra'!$D$8:$D$17,ROW('03.Muestra'!$F$8:$F$17)-MIN(ROW('03.Muestra'!$D$8:$D$17))+1,""),ROW()-89)),"")</f>
        <v/>
      </c>
      <c r="D97" s="114"/>
      <c r="E97" s="75" t="str">
        <f aca="false">IF(D97&lt;&gt;"",IF(AND(B97&lt;&gt;"",C97&lt;&gt;""),"","ERR"),"")</f>
        <v/>
      </c>
      <c r="F97" s="23"/>
      <c r="G97" s="23"/>
      <c r="H97" s="23"/>
      <c r="I97" s="23"/>
      <c r="J97" s="23"/>
      <c r="K97" s="119"/>
      <c r="L97" s="23"/>
      <c r="M97" s="23"/>
      <c r="N97" s="23"/>
      <c r="O97" s="23"/>
      <c r="P97" s="23"/>
      <c r="Q97" s="23"/>
      <c r="R97" s="23"/>
      <c r="S97" s="23"/>
      <c r="T97" s="23"/>
      <c r="U97" s="23"/>
      <c r="V97" s="23"/>
      <c r="W97" s="23"/>
      <c r="X97" s="23"/>
      <c r="Y97" s="23"/>
    </row>
    <row r="98" customFormat="false" ht="12" hidden="false" customHeight="true" outlineLevel="0" collapsed="false">
      <c r="A98" s="110" t="str">
        <f aca="false" t="array" ref="A98:A98">IFERROR(INDEX('03.Muestra'!$B$8:$B$17,SMALL(IF("Página Web"='03.Muestra'!$D$8:$D$17,ROW('03.Muestra'!$B$8:$B$17)-MIN(ROW('03.Muestra'!$D$8:$D$17))+1,""),ROW()-89)),"")</f>
        <v/>
      </c>
      <c r="B98" s="141" t="str">
        <f aca="false" t="array" ref="B98:B98">IFERROR(INDEX('03.Muestra'!$C$8:$C$17,SMALL(IF("Página Web"='03.Muestra'!$D$8:$D$17,ROW('03.Muestra'!$C$8:$C$17)-MIN(ROW('03.Muestra'!$D$8:$D$17))+1,""),ROW()-89)),"")</f>
        <v/>
      </c>
      <c r="C98" s="141" t="str">
        <f aca="false" t="array" ref="C98:C98">IFERROR(INDEX('03.Muestra'!$F$8:$F$17,SMALL(IF("Página Web"='03.Muestra'!$D$8:$D$17,ROW('03.Muestra'!$F$8:$F$17)-MIN(ROW('03.Muestra'!$D$8:$D$17))+1,""),ROW()-89)),"")</f>
        <v/>
      </c>
      <c r="D98" s="114"/>
      <c r="E98" s="75" t="str">
        <f aca="false">IF(D98&lt;&gt;"",IF(AND(B98&lt;&gt;"",C98&lt;&gt;""),"","ERR"),"")</f>
        <v/>
      </c>
      <c r="F98" s="23"/>
      <c r="G98" s="23"/>
      <c r="H98" s="23"/>
      <c r="I98" s="23"/>
      <c r="J98" s="23"/>
      <c r="K98" s="119"/>
      <c r="L98" s="23"/>
      <c r="M98" s="23"/>
      <c r="N98" s="23"/>
      <c r="O98" s="23"/>
      <c r="P98" s="23"/>
      <c r="Q98" s="23"/>
      <c r="R98" s="23"/>
      <c r="S98" s="23"/>
      <c r="T98" s="23"/>
      <c r="U98" s="23"/>
      <c r="V98" s="23"/>
      <c r="W98" s="23"/>
      <c r="X98" s="23"/>
      <c r="Y98" s="23"/>
    </row>
    <row r="99" customFormat="false" ht="12" hidden="false" customHeight="true" outlineLevel="0" collapsed="false">
      <c r="A99" s="110" t="str">
        <f aca="false" t="array" ref="A99:A99">IFERROR(INDEX('03.Muestra'!$B$8:$B$17,SMALL(IF("Página Web"='03.Muestra'!$D$8:$D$17,ROW('03.Muestra'!$B$8:$B$17)-MIN(ROW('03.Muestra'!$D$8:$D$17))+1,""),ROW()-89)),"")</f>
        <v/>
      </c>
      <c r="B99" s="141" t="str">
        <f aca="false" t="array" ref="B99:B99">IFERROR(INDEX('03.Muestra'!$C$8:$C$17,SMALL(IF("Página Web"='03.Muestra'!$D$8:$D$17,ROW('03.Muestra'!$C$8:$C$17)-MIN(ROW('03.Muestra'!$D$8:$D$17))+1,""),ROW()-89)),"")</f>
        <v/>
      </c>
      <c r="C99" s="141" t="str">
        <f aca="false" t="array" ref="C99:C99">IFERROR(INDEX('03.Muestra'!$F$8:$F$17,SMALL(IF("Página Web"='03.Muestra'!$D$8:$D$17,ROW('03.Muestra'!$F$8:$F$17)-MIN(ROW('03.Muestra'!$D$8:$D$17))+1,""),ROW()-89)),"")</f>
        <v/>
      </c>
      <c r="D99" s="114"/>
      <c r="E99" s="75" t="str">
        <f aca="false">IF(D99&lt;&gt;"",IF(AND(B99&lt;&gt;"",C99&lt;&gt;""),"","ERR"),"")</f>
        <v/>
      </c>
      <c r="F99" s="23"/>
      <c r="G99" s="23"/>
      <c r="H99" s="23"/>
      <c r="I99" s="23"/>
      <c r="J99" s="23"/>
      <c r="K99" s="119"/>
      <c r="L99" s="23"/>
      <c r="M99" s="23"/>
      <c r="N99" s="23"/>
      <c r="O99" s="23"/>
      <c r="P99" s="23"/>
      <c r="Q99" s="23"/>
      <c r="R99" s="23"/>
      <c r="S99" s="23"/>
      <c r="T99" s="23"/>
      <c r="U99" s="23"/>
      <c r="V99" s="23"/>
      <c r="W99" s="23"/>
      <c r="X99" s="23"/>
      <c r="Y99" s="23"/>
    </row>
    <row r="100" customFormat="false" ht="12" hidden="false" customHeight="true" outlineLevel="0" collapsed="false">
      <c r="A100" s="71"/>
      <c r="B100" s="144"/>
      <c r="C100" s="144"/>
      <c r="D100" s="145"/>
      <c r="E100" s="75"/>
      <c r="F100" s="23"/>
      <c r="G100" s="23"/>
      <c r="H100" s="23"/>
      <c r="I100" s="23"/>
      <c r="J100" s="23"/>
      <c r="K100" s="119"/>
      <c r="L100" s="23"/>
      <c r="M100" s="23"/>
      <c r="N100" s="23"/>
      <c r="O100" s="23"/>
      <c r="P100" s="23"/>
      <c r="Q100" s="23"/>
      <c r="R100" s="23"/>
      <c r="S100" s="23"/>
      <c r="T100" s="23"/>
      <c r="U100" s="23"/>
      <c r="V100" s="23"/>
      <c r="W100" s="23"/>
      <c r="X100" s="23"/>
      <c r="Y100" s="23"/>
    </row>
    <row r="101" customFormat="false" ht="12" hidden="false" customHeight="true" outlineLevel="0" collapsed="false">
      <c r="A101" s="71"/>
      <c r="B101" s="144"/>
      <c r="C101" s="144"/>
      <c r="D101" s="145"/>
      <c r="E101" s="75"/>
      <c r="F101" s="23"/>
      <c r="G101" s="23"/>
      <c r="H101" s="23"/>
      <c r="I101" s="23"/>
      <c r="J101" s="23"/>
      <c r="K101" s="119"/>
      <c r="L101" s="23"/>
      <c r="M101" s="23"/>
      <c r="N101" s="23"/>
      <c r="O101" s="23"/>
      <c r="P101" s="23"/>
      <c r="Q101" s="23"/>
      <c r="R101" s="23"/>
      <c r="S101" s="23"/>
      <c r="T101" s="23"/>
      <c r="U101" s="23"/>
      <c r="V101" s="23"/>
      <c r="W101" s="23"/>
      <c r="X101" s="23"/>
      <c r="Y101" s="23"/>
    </row>
    <row r="102" customFormat="false" ht="31.5" hidden="false" customHeight="true" outlineLevel="0" collapsed="false">
      <c r="A102" s="122"/>
      <c r="B102" s="123"/>
      <c r="C102" s="122"/>
      <c r="D102" s="146"/>
      <c r="E102" s="75"/>
      <c r="F102" s="23"/>
      <c r="G102" s="23"/>
      <c r="H102" s="23"/>
      <c r="I102" s="23"/>
      <c r="J102" s="23"/>
      <c r="K102" s="119"/>
      <c r="L102" s="23"/>
      <c r="M102" s="23"/>
      <c r="N102" s="23"/>
      <c r="O102" s="23"/>
      <c r="P102" s="23"/>
      <c r="Q102" s="23"/>
      <c r="R102" s="23"/>
      <c r="S102" s="23"/>
      <c r="T102" s="23"/>
      <c r="U102" s="23"/>
      <c r="V102" s="23"/>
      <c r="W102" s="23"/>
      <c r="X102" s="23"/>
      <c r="Y102" s="23"/>
    </row>
    <row r="103" customFormat="false" ht="20.25" hidden="false" customHeight="true" outlineLevel="0" collapsed="false">
      <c r="A103" s="71"/>
      <c r="B103" s="71"/>
      <c r="C103" s="71"/>
      <c r="D103" s="147"/>
      <c r="E103" s="75"/>
      <c r="F103" s="103"/>
      <c r="G103" s="23"/>
      <c r="H103" s="23"/>
      <c r="I103" s="23"/>
      <c r="J103" s="23"/>
      <c r="K103" s="119"/>
      <c r="L103" s="23"/>
      <c r="M103" s="23"/>
      <c r="N103" s="23"/>
      <c r="O103" s="23"/>
      <c r="P103" s="23"/>
      <c r="Q103" s="23"/>
      <c r="R103" s="23"/>
      <c r="S103" s="23"/>
      <c r="T103" s="23"/>
      <c r="U103" s="23"/>
      <c r="V103" s="23"/>
      <c r="W103" s="23"/>
      <c r="X103" s="23"/>
      <c r="Y103" s="23"/>
    </row>
    <row r="104" customFormat="false" ht="12" hidden="false" customHeight="true" outlineLevel="0" collapsed="false">
      <c r="B104" s="23"/>
      <c r="C104" s="23"/>
      <c r="D104" s="137"/>
      <c r="E104" s="75"/>
      <c r="F104" s="23"/>
      <c r="G104" s="23"/>
      <c r="H104" s="23"/>
      <c r="I104" s="23"/>
      <c r="J104" s="23"/>
      <c r="K104" s="119"/>
      <c r="L104" s="23"/>
      <c r="M104" s="23"/>
      <c r="N104" s="23"/>
      <c r="O104" s="23"/>
      <c r="P104" s="23"/>
      <c r="Q104" s="23"/>
      <c r="R104" s="23"/>
      <c r="S104" s="23"/>
      <c r="T104" s="23"/>
      <c r="U104" s="23"/>
      <c r="V104" s="23"/>
      <c r="W104" s="23"/>
      <c r="X104" s="23"/>
      <c r="Y104" s="23"/>
    </row>
    <row r="105" customFormat="false" ht="12" hidden="false" customHeight="true" outlineLevel="0" collapsed="false">
      <c r="B105" s="23"/>
      <c r="C105" s="23"/>
      <c r="D105" s="137"/>
      <c r="E105" s="75"/>
      <c r="F105" s="23"/>
      <c r="G105" s="23"/>
      <c r="H105" s="23"/>
      <c r="I105" s="23"/>
      <c r="J105" s="23"/>
      <c r="K105" s="119"/>
      <c r="L105" s="23"/>
      <c r="M105" s="23"/>
      <c r="N105" s="23"/>
      <c r="O105" s="23"/>
      <c r="P105" s="23"/>
      <c r="Q105" s="23"/>
      <c r="R105" s="23"/>
      <c r="S105" s="23"/>
      <c r="T105" s="23"/>
      <c r="U105" s="23"/>
      <c r="V105" s="23"/>
      <c r="W105" s="23"/>
      <c r="X105" s="23"/>
      <c r="Y105" s="23"/>
    </row>
    <row r="106" customFormat="false" ht="32.25" hidden="false" customHeight="true" outlineLevel="0" collapsed="false">
      <c r="A106" s="105" t="s">
        <v>119</v>
      </c>
      <c r="B106" s="106" t="s">
        <v>105</v>
      </c>
      <c r="C106" s="148" t="s">
        <v>136</v>
      </c>
      <c r="D106" s="139" t="s">
        <v>125</v>
      </c>
      <c r="E106" s="124"/>
      <c r="K106" s="119"/>
      <c r="L106" s="23"/>
      <c r="M106" s="23"/>
      <c r="N106" s="23"/>
      <c r="O106" s="23"/>
      <c r="P106" s="23"/>
      <c r="Q106" s="23"/>
      <c r="R106" s="23"/>
      <c r="T106" s="23"/>
      <c r="U106" s="23"/>
      <c r="V106" s="23"/>
      <c r="W106" s="23"/>
      <c r="X106" s="23"/>
      <c r="Y106" s="23"/>
    </row>
    <row r="107" customFormat="false" ht="12" hidden="false" customHeight="true" outlineLevel="0" collapsed="false">
      <c r="A107" s="110" t="n">
        <f aca="false" t="array" ref="A107:A107">IFERROR(INDEX('03.Muestra'!$B$8:$B$17,SMALL(IF("Página Web"='03.Muestra'!$D$8:$D$17,ROW('03.Muestra'!$B$8:$B$17)-MIN(ROW('03.Muestra'!$D$8:$D$17))+1,""),ROW()-106)),"")</f>
        <v>1</v>
      </c>
      <c r="B107" s="141" t="str">
        <f aca="false" t="array" ref="B107:B107">IFERROR(INDEX('03.Muestra'!$C$8:$C$17,SMALL(IF("Página Web"='03.Muestra'!$D$8:$D$17,ROW('03.Muestra'!$C$8:$C$17)-MIN(ROW('03.Muestra'!$D$8:$D$17))+1,""),ROW()-106)),"")</f>
        <v>Inicio</v>
      </c>
      <c r="C107" s="141" t="str">
        <f aca="false" t="array" ref="C107:C107">IFERROR(INDEX('03.Muestra'!$F$8:$F$17,SMALL(IF("Página Web"='03.Muestra'!$D$8:$D$17,ROW('03.Muestra'!$F$8:$F$17)-MIN(ROW('03.Muestra'!$D$8:$D$17))+1,""),ROW()-106)),"")</f>
        <v>https://institutodelpelo.com/</v>
      </c>
      <c r="D107" s="114" t="s">
        <v>112</v>
      </c>
      <c r="E107" s="75" t="str">
        <f aca="false">IF(D107&lt;&gt;"",IF(AND(B107&lt;&gt;"",C107&lt;&gt;""),"","ERR"),"")</f>
        <v/>
      </c>
      <c r="F107" s="115" t="s">
        <v>108</v>
      </c>
      <c r="G107" s="100" t="s">
        <v>117</v>
      </c>
      <c r="H107" s="95" t="s">
        <v>112</v>
      </c>
      <c r="I107" s="116" t="s">
        <v>110</v>
      </c>
      <c r="J107" s="117" t="s">
        <v>106</v>
      </c>
      <c r="K107" s="142" t="s">
        <v>116</v>
      </c>
      <c r="L107" s="23"/>
      <c r="M107" s="23"/>
      <c r="N107" s="23"/>
      <c r="O107" s="23"/>
      <c r="P107" s="23"/>
      <c r="Q107" s="23"/>
      <c r="R107" s="23"/>
      <c r="T107" s="23"/>
      <c r="U107" s="23"/>
      <c r="V107" s="23"/>
      <c r="W107" s="23"/>
      <c r="X107" s="23"/>
      <c r="Y107" s="23"/>
    </row>
    <row r="108" customFormat="false" ht="12" hidden="false" customHeight="true" outlineLevel="0" collapsed="false">
      <c r="A108" s="110" t="n">
        <f aca="false" t="array" ref="A108:A108">IFERROR(INDEX('03.Muestra'!$B$8:$B$17,SMALL(IF("Página Web"='03.Muestra'!$D$8:$D$17,ROW('03.Muestra'!$B$8:$B$17)-MIN(ROW('03.Muestra'!$D$8:$D$17))+1,""),ROW()-106)),"")</f>
        <v>2</v>
      </c>
      <c r="B108" s="141" t="str">
        <f aca="false" t="array" ref="B108:B108">IFERROR(INDEX('03.Muestra'!$C$8:$C$17,SMALL(IF("Página Web"='03.Muestra'!$D$8:$D$17,ROW('03.Muestra'!$C$8:$C$17)-MIN(ROW('03.Muestra'!$D$8:$D$17))+1,""),ROW()-106)),"")</f>
        <v>Nuestro método</v>
      </c>
      <c r="C108" s="141" t="str">
        <f aca="false" t="array" ref="C108:C108">IFERROR(INDEX('03.Muestra'!$F$8:$F$17,SMALL(IF("Página Web"='03.Muestra'!$D$8:$D$17,ROW('03.Muestra'!$F$8:$F$17)-MIN(ROW('03.Muestra'!$D$8:$D$17))+1,""),ROW()-106)),"")</f>
        <v>https://institutodelpelo.com/nuestro-metodo/</v>
      </c>
      <c r="D108" s="114" t="s">
        <v>112</v>
      </c>
      <c r="E108" s="75" t="str">
        <f aca="false">IF(D108&lt;&gt;"",IF(AND(B108&lt;&gt;"",C108&lt;&gt;""),"","ERR"),"")</f>
        <v/>
      </c>
      <c r="F108" s="118" t="n">
        <f aca="true">COUNTIF($D107:INDIRECT("$D" &amp;  SUM(ROW()-1,'03.Muestra'!$D$20)-1),F107)</f>
        <v>0</v>
      </c>
      <c r="G108" s="118" t="n">
        <f aca="true">COUNTIF($D107:INDIRECT("$D" &amp;  SUM(ROW()-1,'03.Muestra'!$D$20)-1),G107)</f>
        <v>0</v>
      </c>
      <c r="H108" s="118" t="n">
        <f aca="true">COUNTIF($D107:INDIRECT("$D" &amp;  SUM(ROW()-1,'03.Muestra'!$D$20)-1),H107)</f>
        <v>5</v>
      </c>
      <c r="I108" s="118" t="n">
        <f aca="true">COUNTIF($D107:INDIRECT("$D" &amp;  SUM(ROW()-1,'03.Muestra'!$D$20)-1),I107)</f>
        <v>0</v>
      </c>
      <c r="J108" s="118" t="n">
        <f aca="true">COUNTIF($D107:INDIRECT("$D" &amp;  SUM(ROW()-1,'03.Muestra'!$D$20)-1),J107)</f>
        <v>0</v>
      </c>
      <c r="K108" s="143" t="n">
        <f aca="true">IF(COUNTIF('03.Muestra'!$D$8:$D$17,"Página Web")=0,0,COUNTBLANK($D107:INDIRECT("$D" &amp;  SUM(ROW()-1,COUNTIF('03.Muestra'!$D$8:$D$17,"Página Web"))-1)))</f>
        <v>1</v>
      </c>
      <c r="L108" s="23"/>
      <c r="M108" s="23"/>
      <c r="N108" s="23"/>
      <c r="O108" s="23"/>
      <c r="P108" s="23"/>
      <c r="Q108" s="23"/>
      <c r="R108" s="23"/>
      <c r="T108" s="23"/>
      <c r="U108" s="23"/>
      <c r="V108" s="23"/>
      <c r="W108" s="23"/>
      <c r="X108" s="23"/>
      <c r="Y108" s="23"/>
    </row>
    <row r="109" customFormat="false" ht="12" hidden="false" customHeight="true" outlineLevel="0" collapsed="false">
      <c r="A109" s="110" t="n">
        <f aca="false" t="array" ref="A109:A109">IFERROR(INDEX('03.Muestra'!$B$8:$B$17,SMALL(IF("Página Web"='03.Muestra'!$D$8:$D$17,ROW('03.Muestra'!$B$8:$B$17)-MIN(ROW('03.Muestra'!$D$8:$D$17))+1,""),ROW()-106)),"")</f>
        <v>3</v>
      </c>
      <c r="B109" s="141" t="str">
        <f aca="false" t="array" ref="B109:B109">IFERROR(INDEX('03.Muestra'!$C$8:$C$17,SMALL(IF("Página Web"='03.Muestra'!$D$8:$D$17,ROW('03.Muestra'!$C$8:$C$17)-MIN(ROW('03.Muestra'!$D$8:$D$17))+1,""),ROW()-106)),"")</f>
        <v>Contacto</v>
      </c>
      <c r="C109" s="141" t="str">
        <f aca="false" t="array" ref="C109:C109">IFERROR(INDEX('03.Muestra'!$F$8:$F$17,SMALL(IF("Página Web"='03.Muestra'!$D$8:$D$17,ROW('03.Muestra'!$F$8:$F$17)-MIN(ROW('03.Muestra'!$D$8:$D$17))+1,""),ROW()-106)),"")</f>
        <v>https://institutodelpelo.com/contacto/</v>
      </c>
      <c r="D109" s="114" t="s">
        <v>112</v>
      </c>
      <c r="E109" s="75" t="str">
        <f aca="false">IF(D109&lt;&gt;"",IF(AND(B109&lt;&gt;"",C109&lt;&gt;""),"","ERR"),"")</f>
        <v/>
      </c>
      <c r="G109" s="23"/>
      <c r="H109" s="23"/>
      <c r="I109" s="23"/>
      <c r="J109" s="23"/>
      <c r="K109" s="119"/>
      <c r="L109" s="23"/>
      <c r="M109" s="23"/>
      <c r="N109" s="23"/>
      <c r="O109" s="23"/>
      <c r="P109" s="23"/>
      <c r="Q109" s="23"/>
      <c r="R109" s="23"/>
      <c r="T109" s="23"/>
      <c r="U109" s="23"/>
      <c r="V109" s="23"/>
      <c r="W109" s="23"/>
      <c r="X109" s="23"/>
      <c r="Y109" s="23"/>
    </row>
    <row r="110" customFormat="false" ht="12" hidden="false" customHeight="true" outlineLevel="0" collapsed="false">
      <c r="A110" s="110" t="n">
        <f aca="false" t="array" ref="A110:A110">IFERROR(INDEX('03.Muestra'!$B$8:$B$17,SMALL(IF("Página Web"='03.Muestra'!$D$8:$D$17,ROW('03.Muestra'!$B$8:$B$17)-MIN(ROW('03.Muestra'!$D$8:$D$17))+1,""),ROW()-106)),"")</f>
        <v>4</v>
      </c>
      <c r="B110" s="141" t="str">
        <f aca="false" t="array" ref="B110:B110">IFERROR(INDEX('03.Muestra'!$C$8:$C$17,SMALL(IF("Página Web"='03.Muestra'!$D$8:$D$17,ROW('03.Muestra'!$C$8:$C$17)-MIN(ROW('03.Muestra'!$D$8:$D$17))+1,""),ROW()-106)),"")</f>
        <v>Aviso legal</v>
      </c>
      <c r="C110" s="141" t="str">
        <f aca="false" t="array" ref="C110:C110">IFERROR(INDEX('03.Muestra'!$F$8:$F$17,SMALL(IF("Página Web"='03.Muestra'!$D$8:$D$17,ROW('03.Muestra'!$F$8:$F$17)-MIN(ROW('03.Muestra'!$D$8:$D$17))+1,""),ROW()-106)),"")</f>
        <v>https://institutodelpelo.com/aviso-legal/</v>
      </c>
      <c r="D110" s="114" t="s">
        <v>112</v>
      </c>
      <c r="E110" s="75" t="str">
        <f aca="false">IF(D110&lt;&gt;"",IF(AND(B110&lt;&gt;"",C110&lt;&gt;""),"","ERR"),"")</f>
        <v/>
      </c>
      <c r="G110" s="23"/>
      <c r="H110" s="23"/>
      <c r="I110" s="23"/>
      <c r="J110" s="23"/>
      <c r="K110" s="119"/>
      <c r="L110" s="23"/>
      <c r="M110" s="23"/>
      <c r="N110" s="23"/>
      <c r="O110" s="23"/>
      <c r="P110" s="23"/>
      <c r="Q110" s="23"/>
      <c r="R110" s="23"/>
      <c r="T110" s="23"/>
      <c r="U110" s="23"/>
      <c r="V110" s="23"/>
      <c r="W110" s="23"/>
      <c r="X110" s="23"/>
      <c r="Y110" s="23"/>
    </row>
    <row r="111" customFormat="false" ht="12" hidden="false" customHeight="true" outlineLevel="0" collapsed="false">
      <c r="A111" s="110" t="n">
        <f aca="false" t="array" ref="A111:A111">IFERROR(INDEX('03.Muestra'!$B$8:$B$17,SMALL(IF("Página Web"='03.Muestra'!$D$8:$D$17,ROW('03.Muestra'!$B$8:$B$17)-MIN(ROW('03.Muestra'!$D$8:$D$17))+1,""),ROW()-106)),"")</f>
        <v>5</v>
      </c>
      <c r="B111" s="141" t="str">
        <f aca="false" t="array" ref="B111:B111">IFERROR(INDEX('03.Muestra'!$C$8:$C$17,SMALL(IF("Página Web"='03.Muestra'!$D$8:$D$17,ROW('03.Muestra'!$C$8:$C$17)-MIN(ROW('03.Muestra'!$D$8:$D$17))+1,""),ROW()-106)),"")</f>
        <v>Política de privacidad</v>
      </c>
      <c r="C111" s="141" t="str">
        <f aca="false" t="array" ref="C111:C111">IFERROR(INDEX('03.Muestra'!$F$8:$F$17,SMALL(IF("Página Web"='03.Muestra'!$D$8:$D$17,ROW('03.Muestra'!$F$8:$F$17)-MIN(ROW('03.Muestra'!$D$8:$D$17))+1,""),ROW()-106)),"")</f>
        <v>https://institutodelpelo.com/politica-de-privacidad/</v>
      </c>
      <c r="D111" s="114" t="s">
        <v>112</v>
      </c>
      <c r="E111" s="75" t="str">
        <f aca="false">IF(D111&lt;&gt;"",IF(AND(B111&lt;&gt;"",C111&lt;&gt;""),"","ERR"),"")</f>
        <v/>
      </c>
      <c r="G111" s="23"/>
      <c r="H111" s="23"/>
      <c r="I111" s="23"/>
      <c r="J111" s="23"/>
      <c r="K111" s="119"/>
      <c r="L111" s="23"/>
      <c r="M111" s="23"/>
      <c r="N111" s="23"/>
      <c r="O111" s="23"/>
      <c r="P111" s="23"/>
      <c r="Q111" s="23"/>
      <c r="R111" s="23"/>
      <c r="T111" s="23"/>
      <c r="U111" s="23"/>
      <c r="V111" s="23"/>
      <c r="W111" s="23"/>
      <c r="X111" s="23"/>
      <c r="Y111" s="23"/>
    </row>
    <row r="112" customFormat="false" ht="12" hidden="false" customHeight="true" outlineLevel="0" collapsed="false">
      <c r="A112" s="110" t="n">
        <f aca="false" t="array" ref="A112:A112">IFERROR(INDEX('03.Muestra'!$B$8:$B$17,SMALL(IF("Página Web"='03.Muestra'!$D$8:$D$17,ROW('03.Muestra'!$B$8:$B$17)-MIN(ROW('03.Muestra'!$D$8:$D$17))+1,""),ROW()-106)),"")</f>
        <v>6</v>
      </c>
      <c r="B112" s="141" t="str">
        <f aca="false" t="array" ref="B112:B112">IFERROR(INDEX('03.Muestra'!$C$8:$C$17,SMALL(IF("Página Web"='03.Muestra'!$D$8:$D$17,ROW('03.Muestra'!$C$8:$C$17)-MIN(ROW('03.Muestra'!$D$8:$D$17))+1,""),ROW()-106)),"")</f>
        <v>Informe de accesibilidad</v>
      </c>
      <c r="C112" s="141" t="str">
        <f aca="false" t="array" ref="C112:C112">IFERROR(INDEX('03.Muestra'!$F$8:$F$17,SMALL(IF("Página Web"='03.Muestra'!$D$8:$D$17,ROW('03.Muestra'!$F$8:$F$17)-MIN(ROW('03.Muestra'!$D$8:$D$17))+1,""),ROW()-106)),"")</f>
        <v>https://institutodelpelo.com/informe-de-accesibilidad/</v>
      </c>
      <c r="D112" s="114"/>
      <c r="E112" s="75" t="str">
        <f aca="false">IF(D112&lt;&gt;"",IF(AND(B112&lt;&gt;"",C112&lt;&gt;""),"","ERR"),"")</f>
        <v/>
      </c>
      <c r="G112" s="23"/>
      <c r="H112" s="23"/>
      <c r="I112" s="23"/>
      <c r="J112" s="23"/>
      <c r="K112" s="119"/>
      <c r="L112" s="23"/>
      <c r="M112" s="23"/>
      <c r="N112" s="23"/>
      <c r="O112" s="23"/>
      <c r="P112" s="23"/>
      <c r="Q112" s="23"/>
      <c r="R112" s="23"/>
      <c r="T112" s="23"/>
      <c r="U112" s="23"/>
      <c r="V112" s="23"/>
      <c r="W112" s="23"/>
      <c r="X112" s="23"/>
      <c r="Y112" s="23"/>
    </row>
    <row r="113" customFormat="false" ht="12" hidden="false" customHeight="true" outlineLevel="0" collapsed="false">
      <c r="A113" s="110" t="str">
        <f aca="false" t="array" ref="A113:A113">IFERROR(INDEX('03.Muestra'!$B$8:$B$17,SMALL(IF("Página Web"='03.Muestra'!$D$8:$D$17,ROW('03.Muestra'!$B$8:$B$17)-MIN(ROW('03.Muestra'!$D$8:$D$17))+1,""),ROW()-106)),"")</f>
        <v/>
      </c>
      <c r="B113" s="141" t="str">
        <f aca="false" t="array" ref="B113:B113">IFERROR(INDEX('03.Muestra'!$C$8:$C$17,SMALL(IF("Página Web"='03.Muestra'!$D$8:$D$17,ROW('03.Muestra'!$C$8:$C$17)-MIN(ROW('03.Muestra'!$D$8:$D$17))+1,""),ROW()-106)),"")</f>
        <v/>
      </c>
      <c r="C113" s="141" t="str">
        <f aca="false" t="array" ref="C113:C113">IFERROR(INDEX('03.Muestra'!$F$8:$F$17,SMALL(IF("Página Web"='03.Muestra'!$D$8:$D$17,ROW('03.Muestra'!$F$8:$F$17)-MIN(ROW('03.Muestra'!$D$8:$D$17))+1,""),ROW()-106)),"")</f>
        <v/>
      </c>
      <c r="D113" s="114"/>
      <c r="E113" s="75" t="str">
        <f aca="false">IF(D113&lt;&gt;"",IF(AND(B113&lt;&gt;"",C113&lt;&gt;""),"","ERR"),"")</f>
        <v/>
      </c>
      <c r="F113" s="23"/>
      <c r="G113" s="23"/>
      <c r="H113" s="23"/>
      <c r="I113" s="23"/>
      <c r="J113" s="23"/>
      <c r="K113" s="119"/>
      <c r="L113" s="23"/>
      <c r="M113" s="23"/>
      <c r="N113" s="23"/>
      <c r="O113" s="23"/>
      <c r="P113" s="23"/>
      <c r="Q113" s="23"/>
      <c r="R113" s="23"/>
      <c r="S113" s="23"/>
      <c r="T113" s="23"/>
      <c r="U113" s="23"/>
      <c r="V113" s="23"/>
      <c r="W113" s="23"/>
      <c r="X113" s="23"/>
      <c r="Y113" s="23"/>
    </row>
    <row r="114" customFormat="false" ht="12" hidden="false" customHeight="true" outlineLevel="0" collapsed="false">
      <c r="A114" s="110" t="str">
        <f aca="false" t="array" ref="A114:A114">IFERROR(INDEX('03.Muestra'!$B$8:$B$17,SMALL(IF("Página Web"='03.Muestra'!$D$8:$D$17,ROW('03.Muestra'!$B$8:$B$17)-MIN(ROW('03.Muestra'!$D$8:$D$17))+1,""),ROW()-106)),"")</f>
        <v/>
      </c>
      <c r="B114" s="141" t="str">
        <f aca="false" t="array" ref="B114:B114">IFERROR(INDEX('03.Muestra'!$C$8:$C$17,SMALL(IF("Página Web"='03.Muestra'!$D$8:$D$17,ROW('03.Muestra'!$C$8:$C$17)-MIN(ROW('03.Muestra'!$D$8:$D$17))+1,""),ROW()-106)),"")</f>
        <v/>
      </c>
      <c r="C114" s="141" t="str">
        <f aca="false" t="array" ref="C114:C114">IFERROR(INDEX('03.Muestra'!$F$8:$F$17,SMALL(IF("Página Web"='03.Muestra'!$D$8:$D$17,ROW('03.Muestra'!$F$8:$F$17)-MIN(ROW('03.Muestra'!$D$8:$D$17))+1,""),ROW()-106)),"")</f>
        <v/>
      </c>
      <c r="D114" s="114"/>
      <c r="E114" s="75" t="str">
        <f aca="false">IF(D114&lt;&gt;"",IF(AND(B114&lt;&gt;"",C114&lt;&gt;""),"","ERR"),"")</f>
        <v/>
      </c>
      <c r="F114" s="23"/>
      <c r="G114" s="23"/>
      <c r="H114" s="23"/>
      <c r="I114" s="23"/>
      <c r="J114" s="23"/>
      <c r="K114" s="119"/>
      <c r="L114" s="23"/>
      <c r="M114" s="23"/>
      <c r="N114" s="23"/>
      <c r="O114" s="23"/>
      <c r="P114" s="23"/>
      <c r="Q114" s="23"/>
      <c r="R114" s="23"/>
      <c r="S114" s="23"/>
      <c r="T114" s="23"/>
      <c r="U114" s="23"/>
      <c r="V114" s="23"/>
      <c r="W114" s="23"/>
      <c r="X114" s="23"/>
      <c r="Y114" s="23"/>
    </row>
    <row r="115" customFormat="false" ht="12" hidden="false" customHeight="true" outlineLevel="0" collapsed="false">
      <c r="A115" s="110" t="str">
        <f aca="false" t="array" ref="A115:A115">IFERROR(INDEX('03.Muestra'!$B$8:$B$17,SMALL(IF("Página Web"='03.Muestra'!$D$8:$D$17,ROW('03.Muestra'!$B$8:$B$17)-MIN(ROW('03.Muestra'!$D$8:$D$17))+1,""),ROW()-106)),"")</f>
        <v/>
      </c>
      <c r="B115" s="141" t="str">
        <f aca="false" t="array" ref="B115:B115">IFERROR(INDEX('03.Muestra'!$C$8:$C$17,SMALL(IF("Página Web"='03.Muestra'!$D$8:$D$17,ROW('03.Muestra'!$C$8:$C$17)-MIN(ROW('03.Muestra'!$D$8:$D$17))+1,""),ROW()-106)),"")</f>
        <v/>
      </c>
      <c r="C115" s="141" t="str">
        <f aca="false" t="array" ref="C115:C115">IFERROR(INDEX('03.Muestra'!$F$8:$F$17,SMALL(IF("Página Web"='03.Muestra'!$D$8:$D$17,ROW('03.Muestra'!$F$8:$F$17)-MIN(ROW('03.Muestra'!$D$8:$D$17))+1,""),ROW()-106)),"")</f>
        <v/>
      </c>
      <c r="D115" s="114"/>
      <c r="E115" s="75" t="str">
        <f aca="false">IF(D115&lt;&gt;"",IF(AND(B115&lt;&gt;"",C115&lt;&gt;""),"","ERR"),"")</f>
        <v/>
      </c>
      <c r="F115" s="23"/>
      <c r="G115" s="23"/>
      <c r="H115" s="23"/>
      <c r="I115" s="23"/>
      <c r="J115" s="23"/>
      <c r="K115" s="119"/>
      <c r="L115" s="23"/>
      <c r="M115" s="23"/>
      <c r="N115" s="23"/>
      <c r="O115" s="23"/>
      <c r="P115" s="23"/>
      <c r="Q115" s="23"/>
      <c r="R115" s="23"/>
      <c r="S115" s="23"/>
      <c r="T115" s="23"/>
      <c r="U115" s="23"/>
      <c r="V115" s="23"/>
      <c r="W115" s="23"/>
      <c r="X115" s="23"/>
      <c r="Y115" s="23"/>
    </row>
    <row r="116" customFormat="false" ht="12" hidden="false" customHeight="true" outlineLevel="0" collapsed="false">
      <c r="A116" s="110" t="str">
        <f aca="false" t="array" ref="A116:A116">IFERROR(INDEX('03.Muestra'!$B$8:$B$17,SMALL(IF("Página Web"='03.Muestra'!$D$8:$D$17,ROW('03.Muestra'!$B$8:$B$17)-MIN(ROW('03.Muestra'!$D$8:$D$17))+1,""),ROW()-106)),"")</f>
        <v/>
      </c>
      <c r="B116" s="141" t="str">
        <f aca="false" t="array" ref="B116:B116">IFERROR(INDEX('03.Muestra'!$C$8:$C$17,SMALL(IF("Página Web"='03.Muestra'!$D$8:$D$17,ROW('03.Muestra'!$C$8:$C$17)-MIN(ROW('03.Muestra'!$D$8:$D$17))+1,""),ROW()-106)),"")</f>
        <v/>
      </c>
      <c r="C116" s="141" t="str">
        <f aca="false" t="array" ref="C116:C116">IFERROR(INDEX('03.Muestra'!$F$8:$F$17,SMALL(IF("Página Web"='03.Muestra'!$D$8:$D$17,ROW('03.Muestra'!$F$8:$F$17)-MIN(ROW('03.Muestra'!$D$8:$D$17))+1,""),ROW()-106)),"")</f>
        <v/>
      </c>
      <c r="D116" s="114"/>
      <c r="E116" s="75" t="str">
        <f aca="false">IF(D116&lt;&gt;"",IF(AND(B116&lt;&gt;"",C116&lt;&gt;""),"","ERR"),"")</f>
        <v/>
      </c>
      <c r="F116" s="23"/>
      <c r="G116" s="23"/>
      <c r="H116" s="23"/>
      <c r="I116" s="23"/>
      <c r="J116" s="23"/>
      <c r="K116" s="119"/>
      <c r="L116" s="23"/>
      <c r="M116" s="23"/>
      <c r="N116" s="23"/>
      <c r="O116" s="23"/>
      <c r="P116" s="23"/>
      <c r="Q116" s="23"/>
      <c r="R116" s="23"/>
      <c r="S116" s="23"/>
      <c r="T116" s="23"/>
      <c r="U116" s="23"/>
      <c r="V116" s="23"/>
      <c r="W116" s="23"/>
      <c r="X116" s="23"/>
      <c r="Y116" s="23"/>
    </row>
    <row r="117" customFormat="false" ht="12" hidden="false" customHeight="true" outlineLevel="0" collapsed="false">
      <c r="A117" s="71"/>
      <c r="B117" s="144"/>
      <c r="C117" s="144"/>
      <c r="D117" s="145"/>
      <c r="E117" s="75"/>
      <c r="F117" s="23"/>
      <c r="G117" s="23"/>
      <c r="H117" s="23"/>
      <c r="I117" s="23"/>
      <c r="J117" s="23"/>
      <c r="K117" s="119"/>
      <c r="L117" s="23"/>
      <c r="M117" s="23"/>
      <c r="N117" s="23"/>
      <c r="O117" s="23"/>
      <c r="P117" s="23"/>
      <c r="Q117" s="23"/>
      <c r="R117" s="23"/>
      <c r="S117" s="23"/>
      <c r="T117" s="23"/>
      <c r="U117" s="23"/>
      <c r="V117" s="23"/>
      <c r="W117" s="23"/>
      <c r="X117" s="23"/>
      <c r="Y117" s="23"/>
    </row>
    <row r="118" customFormat="false" ht="12" hidden="false" customHeight="true" outlineLevel="0" collapsed="false">
      <c r="A118" s="71"/>
      <c r="B118" s="144"/>
      <c r="C118" s="144"/>
      <c r="D118" s="145"/>
      <c r="E118" s="75"/>
      <c r="F118" s="23"/>
      <c r="G118" s="23"/>
      <c r="H118" s="23"/>
      <c r="I118" s="23"/>
      <c r="J118" s="23"/>
      <c r="K118" s="119"/>
      <c r="L118" s="23"/>
      <c r="M118" s="23"/>
      <c r="N118" s="23"/>
      <c r="O118" s="23"/>
      <c r="P118" s="23"/>
      <c r="Q118" s="23"/>
      <c r="R118" s="23"/>
      <c r="S118" s="23"/>
      <c r="T118" s="23"/>
      <c r="U118" s="23"/>
      <c r="V118" s="23"/>
      <c r="W118" s="23"/>
      <c r="X118" s="23"/>
      <c r="Y118" s="23"/>
    </row>
    <row r="119" customFormat="false" ht="32.25" hidden="false" customHeight="true" outlineLevel="0" collapsed="false">
      <c r="A119" s="122"/>
      <c r="B119" s="123"/>
      <c r="C119" s="122"/>
      <c r="D119" s="146"/>
      <c r="E119" s="75"/>
      <c r="F119" s="23"/>
      <c r="G119" s="23"/>
      <c r="H119" s="23"/>
      <c r="I119" s="23"/>
      <c r="J119" s="23"/>
      <c r="K119" s="119"/>
      <c r="L119" s="23"/>
      <c r="M119" s="23"/>
      <c r="N119" s="23"/>
      <c r="O119" s="23"/>
      <c r="P119" s="23"/>
      <c r="Q119" s="23"/>
      <c r="R119" s="23"/>
      <c r="S119" s="23"/>
      <c r="T119" s="23"/>
      <c r="U119" s="23"/>
      <c r="V119" s="23"/>
      <c r="W119" s="23"/>
      <c r="X119" s="23"/>
      <c r="Y119" s="23"/>
    </row>
    <row r="120" customFormat="false" ht="19.5" hidden="false" customHeight="true" outlineLevel="0" collapsed="false">
      <c r="A120" s="71"/>
      <c r="B120" s="71"/>
      <c r="C120" s="71"/>
      <c r="D120" s="147"/>
      <c r="E120" s="75"/>
      <c r="F120" s="103"/>
      <c r="G120" s="23"/>
      <c r="H120" s="23"/>
      <c r="I120" s="23"/>
      <c r="J120" s="23"/>
      <c r="K120" s="119"/>
      <c r="L120" s="23"/>
      <c r="M120" s="23"/>
      <c r="N120" s="23"/>
      <c r="O120" s="23"/>
      <c r="P120" s="23"/>
      <c r="Q120" s="23"/>
      <c r="R120" s="23"/>
      <c r="S120" s="23"/>
      <c r="T120" s="23"/>
      <c r="U120" s="23"/>
      <c r="V120" s="23"/>
      <c r="W120" s="23"/>
      <c r="X120" s="23"/>
      <c r="Y120" s="23"/>
    </row>
    <row r="121" customFormat="false" ht="12" hidden="false" customHeight="true" outlineLevel="0" collapsed="false">
      <c r="B121" s="23"/>
      <c r="C121" s="23"/>
      <c r="D121" s="137"/>
      <c r="E121" s="75"/>
      <c r="F121" s="23"/>
      <c r="G121" s="23"/>
      <c r="H121" s="23"/>
      <c r="I121" s="23"/>
      <c r="J121" s="23"/>
      <c r="K121" s="119"/>
      <c r="L121" s="23"/>
      <c r="M121" s="23"/>
      <c r="N121" s="23"/>
      <c r="O121" s="23"/>
      <c r="P121" s="23"/>
      <c r="Q121" s="23"/>
      <c r="R121" s="23"/>
      <c r="S121" s="23"/>
      <c r="T121" s="23"/>
      <c r="U121" s="23"/>
      <c r="V121" s="23"/>
      <c r="W121" s="23"/>
      <c r="X121" s="23"/>
      <c r="Y121" s="23"/>
    </row>
    <row r="122" customFormat="false" ht="12" hidden="false" customHeight="true" outlineLevel="0" collapsed="false">
      <c r="B122" s="23"/>
      <c r="C122" s="23"/>
      <c r="D122" s="137"/>
      <c r="E122" s="75"/>
      <c r="F122" s="23"/>
      <c r="G122" s="23"/>
      <c r="H122" s="23"/>
      <c r="I122" s="23"/>
      <c r="J122" s="23"/>
      <c r="K122" s="119"/>
      <c r="L122" s="23"/>
      <c r="M122" s="23"/>
      <c r="N122" s="23"/>
      <c r="O122" s="23"/>
      <c r="P122" s="23"/>
      <c r="Q122" s="23"/>
      <c r="R122" s="23"/>
      <c r="S122" s="23"/>
      <c r="T122" s="23"/>
      <c r="U122" s="23"/>
      <c r="V122" s="23"/>
      <c r="W122" s="23"/>
      <c r="X122" s="23"/>
      <c r="Y122" s="23"/>
    </row>
    <row r="123" customFormat="false" ht="32.25" hidden="false" customHeight="true" outlineLevel="0" collapsed="false">
      <c r="A123" s="105" t="s">
        <v>119</v>
      </c>
      <c r="B123" s="106" t="s">
        <v>105</v>
      </c>
      <c r="C123" s="148" t="s">
        <v>137</v>
      </c>
      <c r="D123" s="139" t="s">
        <v>125</v>
      </c>
      <c r="E123" s="124"/>
      <c r="K123" s="119"/>
      <c r="L123" s="23"/>
      <c r="M123" s="23"/>
      <c r="N123" s="23"/>
      <c r="O123" s="23"/>
      <c r="P123" s="23"/>
      <c r="Q123" s="23"/>
      <c r="R123" s="23"/>
      <c r="T123" s="23"/>
      <c r="U123" s="23"/>
      <c r="V123" s="23"/>
      <c r="W123" s="23"/>
      <c r="X123" s="23"/>
      <c r="Y123" s="23"/>
    </row>
    <row r="124" customFormat="false" ht="12" hidden="false" customHeight="true" outlineLevel="0" collapsed="false">
      <c r="A124" s="110" t="n">
        <f aca="false" t="array" ref="A124:A124">IFERROR(INDEX('03.Muestra'!$B$8:$B$17,SMALL(IF("Página Web"='03.Muestra'!$D$8:$D$17,ROW('03.Muestra'!$B$8:$B$17)-MIN(ROW('03.Muestra'!$D$8:$D$17))+1,""),ROW()-123)),"")</f>
        <v>1</v>
      </c>
      <c r="B124" s="141" t="str">
        <f aca="false" t="array" ref="B124:B124">IFERROR(INDEX('03.Muestra'!$C$8:$C$17,SMALL(IF("Página Web"='03.Muestra'!$D$8:$D$17,ROW('03.Muestra'!$C$8:$C$17)-MIN(ROW('03.Muestra'!$D$8:$D$17))+1,""),ROW()-123)),"")</f>
        <v>Inicio</v>
      </c>
      <c r="C124" s="141" t="str">
        <f aca="false" t="array" ref="C124:C124">IFERROR(INDEX('03.Muestra'!$F$8:$F$17,SMALL(IF("Página Web"='03.Muestra'!$D$8:$D$17,ROW('03.Muestra'!$F$8:$F$17)-MIN(ROW('03.Muestra'!$D$8:$D$17))+1,""),ROW()-123)),"")</f>
        <v>https://institutodelpelo.com/</v>
      </c>
      <c r="D124" s="114" t="s">
        <v>112</v>
      </c>
      <c r="E124" s="75" t="str">
        <f aca="false">IF(D124&lt;&gt;"",IF(AND(B124&lt;&gt;"",C124&lt;&gt;""),"","ERR"),"")</f>
        <v/>
      </c>
      <c r="F124" s="115" t="s">
        <v>108</v>
      </c>
      <c r="G124" s="100" t="s">
        <v>117</v>
      </c>
      <c r="H124" s="95" t="s">
        <v>112</v>
      </c>
      <c r="I124" s="116" t="s">
        <v>110</v>
      </c>
      <c r="J124" s="117" t="s">
        <v>106</v>
      </c>
      <c r="K124" s="142" t="s">
        <v>116</v>
      </c>
      <c r="L124" s="23"/>
      <c r="M124" s="23"/>
      <c r="N124" s="23"/>
      <c r="O124" s="23"/>
      <c r="P124" s="23"/>
      <c r="Q124" s="23"/>
      <c r="R124" s="23"/>
      <c r="T124" s="23"/>
      <c r="U124" s="23"/>
      <c r="V124" s="23"/>
      <c r="W124" s="23"/>
      <c r="X124" s="23"/>
      <c r="Y124" s="23"/>
    </row>
    <row r="125" customFormat="false" ht="12" hidden="false" customHeight="true" outlineLevel="0" collapsed="false">
      <c r="A125" s="110" t="n">
        <f aca="false" t="array" ref="A125:A125">IFERROR(INDEX('03.Muestra'!$B$8:$B$17,SMALL(IF("Página Web"='03.Muestra'!$D$8:$D$17,ROW('03.Muestra'!$B$8:$B$17)-MIN(ROW('03.Muestra'!$D$8:$D$17))+1,""),ROW()-123)),"")</f>
        <v>2</v>
      </c>
      <c r="B125" s="141" t="str">
        <f aca="false" t="array" ref="B125:B125">IFERROR(INDEX('03.Muestra'!$C$8:$C$17,SMALL(IF("Página Web"='03.Muestra'!$D$8:$D$17,ROW('03.Muestra'!$C$8:$C$17)-MIN(ROW('03.Muestra'!$D$8:$D$17))+1,""),ROW()-123)),"")</f>
        <v>Nuestro método</v>
      </c>
      <c r="C125" s="141" t="str">
        <f aca="false" t="array" ref="C125:C125">IFERROR(INDEX('03.Muestra'!$F$8:$F$17,SMALL(IF("Página Web"='03.Muestra'!$D$8:$D$17,ROW('03.Muestra'!$F$8:$F$17)-MIN(ROW('03.Muestra'!$D$8:$D$17))+1,""),ROW()-123)),"")</f>
        <v>https://institutodelpelo.com/nuestro-metodo/</v>
      </c>
      <c r="D125" s="114" t="s">
        <v>112</v>
      </c>
      <c r="E125" s="75" t="str">
        <f aca="false">IF(D125&lt;&gt;"",IF(AND(B125&lt;&gt;"",C125&lt;&gt;""),"","ERR"),"")</f>
        <v/>
      </c>
      <c r="F125" s="118" t="n">
        <f aca="true">COUNTIF($D124:INDIRECT("$D" &amp;  SUM(ROW()-1,'03.Muestra'!$D$20)-1),F124)</f>
        <v>0</v>
      </c>
      <c r="G125" s="118" t="n">
        <f aca="true">COUNTIF($D124:INDIRECT("$D" &amp;  SUM(ROW()-1,'03.Muestra'!$D$20)-1),G124)</f>
        <v>0</v>
      </c>
      <c r="H125" s="118" t="n">
        <f aca="true">COUNTIF($D124:INDIRECT("$D" &amp;  SUM(ROW()-1,'03.Muestra'!$D$20)-1),H124)</f>
        <v>5</v>
      </c>
      <c r="I125" s="118" t="n">
        <f aca="true">COUNTIF($D124:INDIRECT("$D" &amp;  SUM(ROW()-1,'03.Muestra'!$D$20)-1),I124)</f>
        <v>0</v>
      </c>
      <c r="J125" s="118" t="n">
        <f aca="true">COUNTIF($D124:INDIRECT("$D" &amp;  SUM(ROW()-1,'03.Muestra'!$D$20)-1),J124)</f>
        <v>0</v>
      </c>
      <c r="K125" s="143" t="n">
        <f aca="true">IF(COUNTIF('03.Muestra'!$D$8:$D$17,"Página Web")=0,0,COUNTBLANK($D124:INDIRECT("$D" &amp;  SUM(ROW()-1,COUNTIF('03.Muestra'!$D$8:$D$17,"Página Web"))-1)))</f>
        <v>1</v>
      </c>
      <c r="L125" s="23"/>
      <c r="M125" s="23"/>
      <c r="N125" s="23"/>
      <c r="O125" s="23"/>
      <c r="P125" s="23"/>
      <c r="Q125" s="23"/>
      <c r="R125" s="23"/>
      <c r="T125" s="23"/>
      <c r="U125" s="23"/>
      <c r="V125" s="23"/>
      <c r="W125" s="23"/>
      <c r="X125" s="23"/>
      <c r="Y125" s="23"/>
    </row>
    <row r="126" customFormat="false" ht="12" hidden="false" customHeight="true" outlineLevel="0" collapsed="false">
      <c r="A126" s="110" t="n">
        <f aca="false" t="array" ref="A126:A126">IFERROR(INDEX('03.Muestra'!$B$8:$B$17,SMALL(IF("Página Web"='03.Muestra'!$D$8:$D$17,ROW('03.Muestra'!$B$8:$B$17)-MIN(ROW('03.Muestra'!$D$8:$D$17))+1,""),ROW()-123)),"")</f>
        <v>3</v>
      </c>
      <c r="B126" s="141" t="str">
        <f aca="false" t="array" ref="B126:B126">IFERROR(INDEX('03.Muestra'!$C$8:$C$17,SMALL(IF("Página Web"='03.Muestra'!$D$8:$D$17,ROW('03.Muestra'!$C$8:$C$17)-MIN(ROW('03.Muestra'!$D$8:$D$17))+1,""),ROW()-123)),"")</f>
        <v>Contacto</v>
      </c>
      <c r="C126" s="141" t="str">
        <f aca="false" t="array" ref="C126:C126">IFERROR(INDEX('03.Muestra'!$F$8:$F$17,SMALL(IF("Página Web"='03.Muestra'!$D$8:$D$17,ROW('03.Muestra'!$F$8:$F$17)-MIN(ROW('03.Muestra'!$D$8:$D$17))+1,""),ROW()-123)),"")</f>
        <v>https://institutodelpelo.com/contacto/</v>
      </c>
      <c r="D126" s="114" t="s">
        <v>112</v>
      </c>
      <c r="E126" s="75" t="str">
        <f aca="false">IF(D126&lt;&gt;"",IF(AND(B126&lt;&gt;"",C126&lt;&gt;""),"","ERR"),"")</f>
        <v/>
      </c>
      <c r="G126" s="23"/>
      <c r="H126" s="23"/>
      <c r="I126" s="23"/>
      <c r="J126" s="23"/>
      <c r="K126" s="119"/>
      <c r="L126" s="23"/>
      <c r="M126" s="23"/>
      <c r="N126" s="23"/>
      <c r="O126" s="23"/>
      <c r="P126" s="23"/>
      <c r="Q126" s="23"/>
      <c r="R126" s="23"/>
      <c r="T126" s="23"/>
      <c r="U126" s="23"/>
      <c r="V126" s="23"/>
      <c r="W126" s="23"/>
      <c r="X126" s="23"/>
      <c r="Y126" s="23"/>
    </row>
    <row r="127" customFormat="false" ht="12" hidden="false" customHeight="true" outlineLevel="0" collapsed="false">
      <c r="A127" s="110" t="n">
        <f aca="false" t="array" ref="A127:A127">IFERROR(INDEX('03.Muestra'!$B$8:$B$17,SMALL(IF("Página Web"='03.Muestra'!$D$8:$D$17,ROW('03.Muestra'!$B$8:$B$17)-MIN(ROW('03.Muestra'!$D$8:$D$17))+1,""),ROW()-123)),"")</f>
        <v>4</v>
      </c>
      <c r="B127" s="141" t="str">
        <f aca="false" t="array" ref="B127:B127">IFERROR(INDEX('03.Muestra'!$C$8:$C$17,SMALL(IF("Página Web"='03.Muestra'!$D$8:$D$17,ROW('03.Muestra'!$C$8:$C$17)-MIN(ROW('03.Muestra'!$D$8:$D$17))+1,""),ROW()-123)),"")</f>
        <v>Aviso legal</v>
      </c>
      <c r="C127" s="141" t="str">
        <f aca="false" t="array" ref="C127:C127">IFERROR(INDEX('03.Muestra'!$F$8:$F$17,SMALL(IF("Página Web"='03.Muestra'!$D$8:$D$17,ROW('03.Muestra'!$F$8:$F$17)-MIN(ROW('03.Muestra'!$D$8:$D$17))+1,""),ROW()-123)),"")</f>
        <v>https://institutodelpelo.com/aviso-legal/</v>
      </c>
      <c r="D127" s="114" t="s">
        <v>112</v>
      </c>
      <c r="E127" s="75" t="str">
        <f aca="false">IF(D127&lt;&gt;"",IF(AND(B127&lt;&gt;"",C127&lt;&gt;""),"","ERR"),"")</f>
        <v/>
      </c>
      <c r="G127" s="23"/>
      <c r="H127" s="23"/>
      <c r="I127" s="23"/>
      <c r="J127" s="23"/>
      <c r="K127" s="119"/>
      <c r="L127" s="23"/>
      <c r="M127" s="23"/>
      <c r="N127" s="23"/>
      <c r="O127" s="23"/>
      <c r="P127" s="23"/>
      <c r="Q127" s="23"/>
      <c r="R127" s="23"/>
      <c r="T127" s="23"/>
      <c r="U127" s="23"/>
      <c r="V127" s="23"/>
      <c r="W127" s="23"/>
      <c r="X127" s="23"/>
      <c r="Y127" s="23"/>
    </row>
    <row r="128" customFormat="false" ht="12" hidden="false" customHeight="true" outlineLevel="0" collapsed="false">
      <c r="A128" s="110" t="n">
        <f aca="false" t="array" ref="A128:A128">IFERROR(INDEX('03.Muestra'!$B$8:$B$17,SMALL(IF("Página Web"='03.Muestra'!$D$8:$D$17,ROW('03.Muestra'!$B$8:$B$17)-MIN(ROW('03.Muestra'!$D$8:$D$17))+1,""),ROW()-123)),"")</f>
        <v>5</v>
      </c>
      <c r="B128" s="141" t="str">
        <f aca="false" t="array" ref="B128:B128">IFERROR(INDEX('03.Muestra'!$C$8:$C$17,SMALL(IF("Página Web"='03.Muestra'!$D$8:$D$17,ROW('03.Muestra'!$C$8:$C$17)-MIN(ROW('03.Muestra'!$D$8:$D$17))+1,""),ROW()-123)),"")</f>
        <v>Política de privacidad</v>
      </c>
      <c r="C128" s="141" t="str">
        <f aca="false" t="array" ref="C128:C128">IFERROR(INDEX('03.Muestra'!$F$8:$F$17,SMALL(IF("Página Web"='03.Muestra'!$D$8:$D$17,ROW('03.Muestra'!$F$8:$F$17)-MIN(ROW('03.Muestra'!$D$8:$D$17))+1,""),ROW()-123)),"")</f>
        <v>https://institutodelpelo.com/politica-de-privacidad/</v>
      </c>
      <c r="D128" s="114" t="s">
        <v>112</v>
      </c>
      <c r="E128" s="75" t="str">
        <f aca="false">IF(D128&lt;&gt;"",IF(AND(B128&lt;&gt;"",C128&lt;&gt;""),"","ERR"),"")</f>
        <v/>
      </c>
      <c r="G128" s="23"/>
      <c r="H128" s="23"/>
      <c r="I128" s="23"/>
      <c r="J128" s="23"/>
      <c r="K128" s="119"/>
      <c r="L128" s="23"/>
      <c r="M128" s="23"/>
      <c r="N128" s="23"/>
      <c r="O128" s="23"/>
      <c r="P128" s="23"/>
      <c r="Q128" s="23"/>
      <c r="R128" s="23"/>
      <c r="T128" s="23"/>
      <c r="U128" s="23"/>
      <c r="V128" s="23"/>
      <c r="W128" s="23"/>
      <c r="X128" s="23"/>
      <c r="Y128" s="23"/>
    </row>
    <row r="129" customFormat="false" ht="12" hidden="false" customHeight="true" outlineLevel="0" collapsed="false">
      <c r="A129" s="110" t="n">
        <f aca="false" t="array" ref="A129:A129">IFERROR(INDEX('03.Muestra'!$B$8:$B$17,SMALL(IF("Página Web"='03.Muestra'!$D$8:$D$17,ROW('03.Muestra'!$B$8:$B$17)-MIN(ROW('03.Muestra'!$D$8:$D$17))+1,""),ROW()-123)),"")</f>
        <v>6</v>
      </c>
      <c r="B129" s="141" t="str">
        <f aca="false" t="array" ref="B129:B129">IFERROR(INDEX('03.Muestra'!$C$8:$C$17,SMALL(IF("Página Web"='03.Muestra'!$D$8:$D$17,ROW('03.Muestra'!$C$8:$C$17)-MIN(ROW('03.Muestra'!$D$8:$D$17))+1,""),ROW()-123)),"")</f>
        <v>Informe de accesibilidad</v>
      </c>
      <c r="C129" s="141" t="str">
        <f aca="false" t="array" ref="C129:C129">IFERROR(INDEX('03.Muestra'!$F$8:$F$17,SMALL(IF("Página Web"='03.Muestra'!$D$8:$D$17,ROW('03.Muestra'!$F$8:$F$17)-MIN(ROW('03.Muestra'!$D$8:$D$17))+1,""),ROW()-123)),"")</f>
        <v>https://institutodelpelo.com/informe-de-accesibilidad/</v>
      </c>
      <c r="D129" s="114"/>
      <c r="E129" s="75" t="str">
        <f aca="false">IF(D129&lt;&gt;"",IF(AND(B129&lt;&gt;"",C129&lt;&gt;""),"","ERR"),"")</f>
        <v/>
      </c>
      <c r="G129" s="23"/>
      <c r="H129" s="23"/>
      <c r="I129" s="23"/>
      <c r="J129" s="23"/>
      <c r="K129" s="119"/>
      <c r="L129" s="23"/>
      <c r="M129" s="23"/>
      <c r="N129" s="23"/>
      <c r="O129" s="23"/>
      <c r="P129" s="23"/>
      <c r="Q129" s="23"/>
      <c r="R129" s="23"/>
      <c r="T129" s="23"/>
      <c r="U129" s="23"/>
      <c r="V129" s="23"/>
      <c r="W129" s="23"/>
      <c r="X129" s="23"/>
      <c r="Y129" s="23"/>
    </row>
    <row r="130" customFormat="false" ht="12" hidden="false" customHeight="true" outlineLevel="0" collapsed="false">
      <c r="A130" s="110" t="str">
        <f aca="false" t="array" ref="A130:A130">IFERROR(INDEX('03.Muestra'!$B$8:$B$17,SMALL(IF("Página Web"='03.Muestra'!$D$8:$D$17,ROW('03.Muestra'!$B$8:$B$17)-MIN(ROW('03.Muestra'!$D$8:$D$17))+1,""),ROW()-123)),"")</f>
        <v/>
      </c>
      <c r="B130" s="141" t="str">
        <f aca="false" t="array" ref="B130:B130">IFERROR(INDEX('03.Muestra'!$C$8:$C$17,SMALL(IF("Página Web"='03.Muestra'!$D$8:$D$17,ROW('03.Muestra'!$C$8:$C$17)-MIN(ROW('03.Muestra'!$D$8:$D$17))+1,""),ROW()-123)),"")</f>
        <v/>
      </c>
      <c r="C130" s="141" t="str">
        <f aca="false" t="array" ref="C130:C130">IFERROR(INDEX('03.Muestra'!$F$8:$F$17,SMALL(IF("Página Web"='03.Muestra'!$D$8:$D$17,ROW('03.Muestra'!$F$8:$F$17)-MIN(ROW('03.Muestra'!$D$8:$D$17))+1,""),ROW()-123)),"")</f>
        <v/>
      </c>
      <c r="D130" s="114"/>
      <c r="E130" s="75" t="str">
        <f aca="false">IF(D130&lt;&gt;"",IF(AND(B130&lt;&gt;"",C130&lt;&gt;""),"","ERR"),"")</f>
        <v/>
      </c>
      <c r="F130" s="23"/>
      <c r="G130" s="23"/>
      <c r="H130" s="23"/>
      <c r="I130" s="23"/>
      <c r="J130" s="23"/>
      <c r="K130" s="119"/>
      <c r="L130" s="23"/>
      <c r="M130" s="23"/>
      <c r="N130" s="23"/>
      <c r="O130" s="23"/>
      <c r="P130" s="23"/>
      <c r="Q130" s="23"/>
      <c r="R130" s="23"/>
      <c r="S130" s="23"/>
      <c r="T130" s="23"/>
      <c r="U130" s="23"/>
      <c r="V130" s="23"/>
      <c r="W130" s="23"/>
      <c r="X130" s="23"/>
      <c r="Y130" s="23"/>
    </row>
    <row r="131" customFormat="false" ht="12" hidden="false" customHeight="true" outlineLevel="0" collapsed="false">
      <c r="A131" s="110" t="str">
        <f aca="false" t="array" ref="A131:A131">IFERROR(INDEX('03.Muestra'!$B$8:$B$17,SMALL(IF("Página Web"='03.Muestra'!$D$8:$D$17,ROW('03.Muestra'!$B$8:$B$17)-MIN(ROW('03.Muestra'!$D$8:$D$17))+1,""),ROW()-123)),"")</f>
        <v/>
      </c>
      <c r="B131" s="141" t="str">
        <f aca="false" t="array" ref="B131:B131">IFERROR(INDEX('03.Muestra'!$C$8:$C$17,SMALL(IF("Página Web"='03.Muestra'!$D$8:$D$17,ROW('03.Muestra'!$C$8:$C$17)-MIN(ROW('03.Muestra'!$D$8:$D$17))+1,""),ROW()-123)),"")</f>
        <v/>
      </c>
      <c r="C131" s="141" t="str">
        <f aca="false" t="array" ref="C131:C131">IFERROR(INDEX('03.Muestra'!$F$8:$F$17,SMALL(IF("Página Web"='03.Muestra'!$D$8:$D$17,ROW('03.Muestra'!$F$8:$F$17)-MIN(ROW('03.Muestra'!$D$8:$D$17))+1,""),ROW()-123)),"")</f>
        <v/>
      </c>
      <c r="D131" s="114"/>
      <c r="E131" s="75" t="str">
        <f aca="false">IF(D131&lt;&gt;"",IF(AND(B131&lt;&gt;"",C131&lt;&gt;""),"","ERR"),"")</f>
        <v/>
      </c>
      <c r="F131" s="23"/>
      <c r="G131" s="23"/>
      <c r="H131" s="23"/>
      <c r="I131" s="23"/>
      <c r="J131" s="23"/>
      <c r="K131" s="119"/>
      <c r="L131" s="23"/>
      <c r="M131" s="23"/>
      <c r="N131" s="23"/>
      <c r="O131" s="23"/>
      <c r="P131" s="23"/>
      <c r="Q131" s="23"/>
      <c r="R131" s="23"/>
      <c r="S131" s="23"/>
      <c r="T131" s="23"/>
      <c r="U131" s="23"/>
      <c r="V131" s="23"/>
      <c r="W131" s="23"/>
      <c r="X131" s="23"/>
      <c r="Y131" s="23"/>
    </row>
    <row r="132" customFormat="false" ht="12" hidden="false" customHeight="true" outlineLevel="0" collapsed="false">
      <c r="A132" s="110" t="str">
        <f aca="false" t="array" ref="A132:A132">IFERROR(INDEX('03.Muestra'!$B$8:$B$17,SMALL(IF("Página Web"='03.Muestra'!$D$8:$D$17,ROW('03.Muestra'!$B$8:$B$17)-MIN(ROW('03.Muestra'!$D$8:$D$17))+1,""),ROW()-123)),"")</f>
        <v/>
      </c>
      <c r="B132" s="141" t="str">
        <f aca="false" t="array" ref="B132:B132">IFERROR(INDEX('03.Muestra'!$C$8:$C$17,SMALL(IF("Página Web"='03.Muestra'!$D$8:$D$17,ROW('03.Muestra'!$C$8:$C$17)-MIN(ROW('03.Muestra'!$D$8:$D$17))+1,""),ROW()-123)),"")</f>
        <v/>
      </c>
      <c r="C132" s="141" t="str">
        <f aca="false" t="array" ref="C132:C132">IFERROR(INDEX('03.Muestra'!$F$8:$F$17,SMALL(IF("Página Web"='03.Muestra'!$D$8:$D$17,ROW('03.Muestra'!$F$8:$F$17)-MIN(ROW('03.Muestra'!$D$8:$D$17))+1,""),ROW()-123)),"")</f>
        <v/>
      </c>
      <c r="D132" s="114"/>
      <c r="E132" s="75" t="str">
        <f aca="false">IF(D132&lt;&gt;"",IF(AND(B132&lt;&gt;"",C132&lt;&gt;""),"","ERR"),"")</f>
        <v/>
      </c>
      <c r="F132" s="23"/>
      <c r="G132" s="23"/>
      <c r="H132" s="23"/>
      <c r="I132" s="23"/>
      <c r="J132" s="23"/>
      <c r="K132" s="119"/>
      <c r="L132" s="23"/>
      <c r="M132" s="23"/>
      <c r="N132" s="23"/>
      <c r="O132" s="23"/>
      <c r="P132" s="23"/>
      <c r="Q132" s="23"/>
      <c r="R132" s="23"/>
      <c r="S132" s="23"/>
      <c r="T132" s="23"/>
      <c r="U132" s="23"/>
      <c r="V132" s="23"/>
      <c r="W132" s="23"/>
      <c r="X132" s="23"/>
      <c r="Y132" s="23"/>
    </row>
    <row r="133" customFormat="false" ht="12" hidden="false" customHeight="true" outlineLevel="0" collapsed="false">
      <c r="A133" s="110" t="str">
        <f aca="false" t="array" ref="A133:A133">IFERROR(INDEX('03.Muestra'!$B$8:$B$17,SMALL(IF("Página Web"='03.Muestra'!$D$8:$D$17,ROW('03.Muestra'!$B$8:$B$17)-MIN(ROW('03.Muestra'!$D$8:$D$17))+1,""),ROW()-123)),"")</f>
        <v/>
      </c>
      <c r="B133" s="141" t="str">
        <f aca="false" t="array" ref="B133:B133">IFERROR(INDEX('03.Muestra'!$C$8:$C$17,SMALL(IF("Página Web"='03.Muestra'!$D$8:$D$17,ROW('03.Muestra'!$C$8:$C$17)-MIN(ROW('03.Muestra'!$D$8:$D$17))+1,""),ROW()-123)),"")</f>
        <v/>
      </c>
      <c r="C133" s="141" t="str">
        <f aca="false" t="array" ref="C133:C133">IFERROR(INDEX('03.Muestra'!$F$8:$F$17,SMALL(IF("Página Web"='03.Muestra'!$D$8:$D$17,ROW('03.Muestra'!$F$8:$F$17)-MIN(ROW('03.Muestra'!$D$8:$D$17))+1,""),ROW()-123)),"")</f>
        <v/>
      </c>
      <c r="D133" s="114"/>
      <c r="E133" s="75" t="str">
        <f aca="false">IF(D133&lt;&gt;"",IF(AND(B133&lt;&gt;"",C133&lt;&gt;""),"","ERR"),"")</f>
        <v/>
      </c>
      <c r="F133" s="23"/>
      <c r="G133" s="23"/>
      <c r="H133" s="23"/>
      <c r="I133" s="23"/>
      <c r="J133" s="23"/>
      <c r="K133" s="119"/>
      <c r="L133" s="23"/>
      <c r="M133" s="23"/>
      <c r="N133" s="23"/>
      <c r="O133" s="23"/>
      <c r="P133" s="23"/>
      <c r="Q133" s="23"/>
      <c r="R133" s="23"/>
      <c r="S133" s="23"/>
      <c r="T133" s="23"/>
      <c r="U133" s="23"/>
      <c r="V133" s="23"/>
      <c r="W133" s="23"/>
      <c r="X133" s="23"/>
      <c r="Y133" s="23"/>
    </row>
    <row r="134" customFormat="false" ht="12" hidden="false" customHeight="true" outlineLevel="0" collapsed="false">
      <c r="A134" s="71"/>
      <c r="B134" s="144"/>
      <c r="C134" s="144"/>
      <c r="D134" s="145"/>
      <c r="E134" s="75"/>
      <c r="F134" s="23"/>
      <c r="G134" s="23"/>
      <c r="H134" s="23"/>
      <c r="I134" s="23"/>
      <c r="J134" s="23"/>
      <c r="K134" s="119"/>
      <c r="L134" s="23"/>
      <c r="M134" s="23"/>
      <c r="N134" s="23"/>
      <c r="O134" s="23"/>
      <c r="P134" s="23"/>
      <c r="Q134" s="23"/>
      <c r="R134" s="23"/>
      <c r="S134" s="23"/>
      <c r="T134" s="23"/>
      <c r="U134" s="23"/>
      <c r="V134" s="23"/>
      <c r="W134" s="23"/>
      <c r="X134" s="23"/>
      <c r="Y134" s="23"/>
    </row>
    <row r="135" customFormat="false" ht="12" hidden="false" customHeight="true" outlineLevel="0" collapsed="false">
      <c r="A135" s="71"/>
      <c r="B135" s="144"/>
      <c r="C135" s="144"/>
      <c r="D135" s="145"/>
      <c r="E135" s="75"/>
      <c r="F135" s="23"/>
      <c r="G135" s="23"/>
      <c r="H135" s="23"/>
      <c r="I135" s="23"/>
      <c r="J135" s="23"/>
      <c r="K135" s="119"/>
      <c r="L135" s="23"/>
      <c r="M135" s="23"/>
      <c r="N135" s="23"/>
      <c r="O135" s="23"/>
      <c r="P135" s="23"/>
      <c r="Q135" s="23"/>
      <c r="R135" s="23"/>
      <c r="S135" s="23"/>
      <c r="T135" s="23"/>
      <c r="U135" s="23"/>
      <c r="V135" s="23"/>
      <c r="W135" s="23"/>
      <c r="X135" s="23"/>
      <c r="Y135" s="23"/>
    </row>
    <row r="136" customFormat="false" ht="31.5" hidden="false" customHeight="true" outlineLevel="0" collapsed="false">
      <c r="A136" s="122"/>
      <c r="B136" s="123"/>
      <c r="C136" s="122"/>
      <c r="D136" s="146"/>
      <c r="E136" s="75"/>
      <c r="F136" s="23"/>
      <c r="G136" s="23"/>
      <c r="H136" s="23"/>
      <c r="I136" s="23"/>
      <c r="J136" s="23"/>
      <c r="K136" s="119"/>
      <c r="L136" s="23"/>
      <c r="M136" s="23"/>
      <c r="N136" s="23"/>
      <c r="O136" s="23"/>
      <c r="P136" s="23"/>
      <c r="Q136" s="23"/>
      <c r="R136" s="23"/>
      <c r="S136" s="23"/>
      <c r="T136" s="23"/>
      <c r="U136" s="23"/>
      <c r="V136" s="23"/>
      <c r="W136" s="23"/>
      <c r="X136" s="23"/>
      <c r="Y136" s="23"/>
    </row>
    <row r="137" customFormat="false" ht="19.5" hidden="false" customHeight="true" outlineLevel="0" collapsed="false">
      <c r="A137" s="71"/>
      <c r="B137" s="71"/>
      <c r="C137" s="71"/>
      <c r="D137" s="147"/>
      <c r="E137" s="75"/>
      <c r="F137" s="103"/>
      <c r="G137" s="23"/>
      <c r="H137" s="23"/>
      <c r="I137" s="23"/>
      <c r="J137" s="23"/>
      <c r="K137" s="119"/>
      <c r="L137" s="23"/>
      <c r="M137" s="23"/>
      <c r="N137" s="23"/>
      <c r="O137" s="23"/>
      <c r="P137" s="23"/>
      <c r="Q137" s="23"/>
      <c r="R137" s="23"/>
      <c r="S137" s="23"/>
      <c r="T137" s="23"/>
      <c r="U137" s="23"/>
      <c r="V137" s="23"/>
      <c r="W137" s="23"/>
      <c r="X137" s="23"/>
      <c r="Y137" s="23"/>
    </row>
    <row r="138" customFormat="false" ht="12" hidden="false" customHeight="true" outlineLevel="0" collapsed="false">
      <c r="B138" s="23"/>
      <c r="C138" s="23"/>
      <c r="D138" s="137"/>
      <c r="E138" s="75"/>
      <c r="F138" s="23"/>
      <c r="G138" s="23"/>
      <c r="H138" s="23"/>
      <c r="I138" s="23"/>
      <c r="J138" s="23"/>
      <c r="K138" s="119"/>
      <c r="L138" s="23"/>
      <c r="M138" s="23"/>
      <c r="N138" s="23"/>
      <c r="O138" s="23"/>
      <c r="P138" s="23"/>
      <c r="Q138" s="23"/>
      <c r="R138" s="23"/>
      <c r="S138" s="23"/>
      <c r="T138" s="23"/>
      <c r="U138" s="23"/>
      <c r="V138" s="23"/>
      <c r="W138" s="23"/>
      <c r="X138" s="23"/>
      <c r="Y138" s="23"/>
    </row>
    <row r="139" customFormat="false" ht="12" hidden="false" customHeight="true" outlineLevel="0" collapsed="false">
      <c r="B139" s="23"/>
      <c r="C139" s="23"/>
      <c r="D139" s="137"/>
      <c r="E139" s="75"/>
      <c r="F139" s="23"/>
      <c r="G139" s="23"/>
      <c r="H139" s="23"/>
      <c r="I139" s="23"/>
      <c r="J139" s="23"/>
      <c r="K139" s="119"/>
      <c r="L139" s="23"/>
      <c r="M139" s="23"/>
      <c r="N139" s="23"/>
      <c r="O139" s="23"/>
      <c r="P139" s="23"/>
      <c r="Q139" s="23"/>
      <c r="R139" s="23"/>
      <c r="S139" s="23"/>
      <c r="T139" s="23"/>
      <c r="U139" s="23"/>
      <c r="V139" s="23"/>
      <c r="W139" s="23"/>
      <c r="X139" s="23"/>
      <c r="Y139" s="23"/>
    </row>
    <row r="140" customFormat="false" ht="32.25" hidden="false" customHeight="true" outlineLevel="0" collapsed="false">
      <c r="A140" s="105" t="s">
        <v>119</v>
      </c>
      <c r="B140" s="106" t="s">
        <v>105</v>
      </c>
      <c r="C140" s="107" t="s">
        <v>138</v>
      </c>
      <c r="D140" s="139" t="s">
        <v>125</v>
      </c>
      <c r="E140" s="124"/>
      <c r="K140" s="119"/>
      <c r="L140" s="23"/>
      <c r="M140" s="23"/>
      <c r="N140" s="23"/>
      <c r="O140" s="23"/>
      <c r="P140" s="23"/>
      <c r="Q140" s="23"/>
      <c r="R140" s="23"/>
      <c r="T140" s="23"/>
      <c r="U140" s="23"/>
      <c r="V140" s="23"/>
      <c r="W140" s="23"/>
      <c r="X140" s="23"/>
      <c r="Y140" s="23"/>
    </row>
    <row r="141" customFormat="false" ht="12" hidden="false" customHeight="true" outlineLevel="0" collapsed="false">
      <c r="A141" s="110" t="n">
        <f aca="false" t="array" ref="A141:A141">IFERROR(INDEX('03.Muestra'!$B$8:$B$17,SMALL(IF("Página Web"='03.Muestra'!$D$8:$D$17,ROW('03.Muestra'!$B$8:$B$17)-MIN(ROW('03.Muestra'!$D$8:$D$17))+1,""),ROW()-140)),"")</f>
        <v>1</v>
      </c>
      <c r="B141" s="141" t="str">
        <f aca="false" t="array" ref="B141:B141">IFERROR(INDEX('03.Muestra'!$C$8:$C$17,SMALL(IF("Página Web"='03.Muestra'!$D$8:$D$17,ROW('03.Muestra'!$C$8:$C$17)-MIN(ROW('03.Muestra'!$D$8:$D$17))+1,""),ROW()-140)),"")</f>
        <v>Inicio</v>
      </c>
      <c r="C141" s="141" t="str">
        <f aca="false" t="array" ref="C141:C141">IFERROR(INDEX('03.Muestra'!$F$8:$F$17,SMALL(IF("Página Web"='03.Muestra'!$D$8:$D$17,ROW('03.Muestra'!$F$8:$F$17)-MIN(ROW('03.Muestra'!$D$8:$D$17))+1,""),ROW()-140)),"")</f>
        <v>https://institutodelpelo.com/</v>
      </c>
      <c r="D141" s="114" t="s">
        <v>112</v>
      </c>
      <c r="E141" s="75" t="str">
        <f aca="false">IF(D141&lt;&gt;"",IF(AND(B141&lt;&gt;"",C141&lt;&gt;""),"","ERR"),"")</f>
        <v/>
      </c>
      <c r="F141" s="115" t="s">
        <v>108</v>
      </c>
      <c r="G141" s="100" t="s">
        <v>117</v>
      </c>
      <c r="H141" s="95" t="s">
        <v>112</v>
      </c>
      <c r="I141" s="116" t="s">
        <v>110</v>
      </c>
      <c r="J141" s="117" t="s">
        <v>106</v>
      </c>
      <c r="K141" s="142" t="s">
        <v>116</v>
      </c>
      <c r="L141" s="23"/>
      <c r="M141" s="23"/>
      <c r="N141" s="23"/>
      <c r="O141" s="23"/>
      <c r="P141" s="23"/>
      <c r="Q141" s="23"/>
      <c r="R141" s="23"/>
      <c r="T141" s="23"/>
      <c r="U141" s="23"/>
      <c r="V141" s="23"/>
      <c r="W141" s="23"/>
      <c r="X141" s="23"/>
      <c r="Y141" s="23"/>
    </row>
    <row r="142" customFormat="false" ht="12" hidden="false" customHeight="true" outlineLevel="0" collapsed="false">
      <c r="A142" s="110" t="n">
        <f aca="false" t="array" ref="A142:A142">IFERROR(INDEX('03.Muestra'!$B$8:$B$17,SMALL(IF("Página Web"='03.Muestra'!$D$8:$D$17,ROW('03.Muestra'!$B$8:$B$17)-MIN(ROW('03.Muestra'!$D$8:$D$17))+1,""),ROW()-140)),"")</f>
        <v>2</v>
      </c>
      <c r="B142" s="141" t="str">
        <f aca="false" t="array" ref="B142:B142">IFERROR(INDEX('03.Muestra'!$C$8:$C$17,SMALL(IF("Página Web"='03.Muestra'!$D$8:$D$17,ROW('03.Muestra'!$C$8:$C$17)-MIN(ROW('03.Muestra'!$D$8:$D$17))+1,""),ROW()-140)),"")</f>
        <v>Nuestro método</v>
      </c>
      <c r="C142" s="141" t="str">
        <f aca="false" t="array" ref="C142:C142">IFERROR(INDEX('03.Muestra'!$F$8:$F$17,SMALL(IF("Página Web"='03.Muestra'!$D$8:$D$17,ROW('03.Muestra'!$F$8:$F$17)-MIN(ROW('03.Muestra'!$D$8:$D$17))+1,""),ROW()-140)),"")</f>
        <v>https://institutodelpelo.com/nuestro-metodo/</v>
      </c>
      <c r="D142" s="114" t="s">
        <v>112</v>
      </c>
      <c r="E142" s="75" t="str">
        <f aca="false">IF(D142&lt;&gt;"",IF(AND(B142&lt;&gt;"",C142&lt;&gt;""),"","ERR"),"")</f>
        <v/>
      </c>
      <c r="F142" s="118" t="n">
        <f aca="true">COUNTIF($D141:INDIRECT("$D" &amp;  SUM(ROW()-1,'03.Muestra'!$D$20)-1),F141)</f>
        <v>0</v>
      </c>
      <c r="G142" s="118" t="n">
        <f aca="true">COUNTIF($D141:INDIRECT("$D" &amp;  SUM(ROW()-1,'03.Muestra'!$D$20)-1),G141)</f>
        <v>0</v>
      </c>
      <c r="H142" s="118" t="n">
        <f aca="true">COUNTIF($D141:INDIRECT("$D" &amp;  SUM(ROW()-1,'03.Muestra'!$D$20)-1),H141)</f>
        <v>5</v>
      </c>
      <c r="I142" s="118" t="n">
        <f aca="true">COUNTIF($D141:INDIRECT("$D" &amp;  SUM(ROW()-1,'03.Muestra'!$D$20)-1),I141)</f>
        <v>0</v>
      </c>
      <c r="J142" s="118" t="n">
        <f aca="true">COUNTIF($D141:INDIRECT("$D" &amp;  SUM(ROW()-1,'03.Muestra'!$D$20)-1),J141)</f>
        <v>0</v>
      </c>
      <c r="K142" s="143" t="n">
        <f aca="true">IF(COUNTIF('03.Muestra'!$D$8:$D$17,"Página Web")=0,0,COUNTBLANK($D141:INDIRECT("$D" &amp;  SUM(ROW()-1,COUNTIF('03.Muestra'!$D$8:$D$17,"Página Web"))-1)))</f>
        <v>1</v>
      </c>
      <c r="L142" s="23"/>
      <c r="M142" s="23"/>
      <c r="N142" s="23"/>
      <c r="O142" s="23"/>
      <c r="P142" s="23"/>
      <c r="Q142" s="23"/>
      <c r="R142" s="23"/>
      <c r="T142" s="23"/>
      <c r="U142" s="23"/>
      <c r="V142" s="23"/>
      <c r="W142" s="23"/>
      <c r="X142" s="23"/>
      <c r="Y142" s="23"/>
    </row>
    <row r="143" customFormat="false" ht="12" hidden="false" customHeight="true" outlineLevel="0" collapsed="false">
      <c r="A143" s="110" t="n">
        <f aca="false" t="array" ref="A143:A143">IFERROR(INDEX('03.Muestra'!$B$8:$B$17,SMALL(IF("Página Web"='03.Muestra'!$D$8:$D$17,ROW('03.Muestra'!$B$8:$B$17)-MIN(ROW('03.Muestra'!$D$8:$D$17))+1,""),ROW()-140)),"")</f>
        <v>3</v>
      </c>
      <c r="B143" s="141" t="str">
        <f aca="false" t="array" ref="B143:B143">IFERROR(INDEX('03.Muestra'!$C$8:$C$17,SMALL(IF("Página Web"='03.Muestra'!$D$8:$D$17,ROW('03.Muestra'!$C$8:$C$17)-MIN(ROW('03.Muestra'!$D$8:$D$17))+1,""),ROW()-140)),"")</f>
        <v>Contacto</v>
      </c>
      <c r="C143" s="141" t="str">
        <f aca="false" t="array" ref="C143:C143">IFERROR(INDEX('03.Muestra'!$F$8:$F$17,SMALL(IF("Página Web"='03.Muestra'!$D$8:$D$17,ROW('03.Muestra'!$F$8:$F$17)-MIN(ROW('03.Muestra'!$D$8:$D$17))+1,""),ROW()-140)),"")</f>
        <v>https://institutodelpelo.com/contacto/</v>
      </c>
      <c r="D143" s="114" t="s">
        <v>112</v>
      </c>
      <c r="E143" s="75" t="str">
        <f aca="false">IF(D143&lt;&gt;"",IF(AND(B143&lt;&gt;"",C143&lt;&gt;""),"","ERR"),"")</f>
        <v/>
      </c>
      <c r="G143" s="23"/>
      <c r="H143" s="23"/>
      <c r="I143" s="23"/>
      <c r="J143" s="23"/>
      <c r="K143" s="119"/>
      <c r="L143" s="23"/>
      <c r="M143" s="23"/>
      <c r="N143" s="23"/>
      <c r="O143" s="23"/>
      <c r="P143" s="23"/>
      <c r="Q143" s="23"/>
      <c r="R143" s="23"/>
      <c r="T143" s="23"/>
      <c r="U143" s="23"/>
      <c r="V143" s="23"/>
      <c r="W143" s="23"/>
      <c r="X143" s="23"/>
      <c r="Y143" s="23"/>
    </row>
    <row r="144" customFormat="false" ht="12" hidden="false" customHeight="true" outlineLevel="0" collapsed="false">
      <c r="A144" s="110" t="n">
        <f aca="false" t="array" ref="A144:A144">IFERROR(INDEX('03.Muestra'!$B$8:$B$17,SMALL(IF("Página Web"='03.Muestra'!$D$8:$D$17,ROW('03.Muestra'!$B$8:$B$17)-MIN(ROW('03.Muestra'!$D$8:$D$17))+1,""),ROW()-140)),"")</f>
        <v>4</v>
      </c>
      <c r="B144" s="141" t="str">
        <f aca="false" t="array" ref="B144:B144">IFERROR(INDEX('03.Muestra'!$C$8:$C$17,SMALL(IF("Página Web"='03.Muestra'!$D$8:$D$17,ROW('03.Muestra'!$C$8:$C$17)-MIN(ROW('03.Muestra'!$D$8:$D$17))+1,""),ROW()-140)),"")</f>
        <v>Aviso legal</v>
      </c>
      <c r="C144" s="141" t="str">
        <f aca="false" t="array" ref="C144:C144">IFERROR(INDEX('03.Muestra'!$F$8:$F$17,SMALL(IF("Página Web"='03.Muestra'!$D$8:$D$17,ROW('03.Muestra'!$F$8:$F$17)-MIN(ROW('03.Muestra'!$D$8:$D$17))+1,""),ROW()-140)),"")</f>
        <v>https://institutodelpelo.com/aviso-legal/</v>
      </c>
      <c r="D144" s="114" t="s">
        <v>112</v>
      </c>
      <c r="E144" s="75" t="str">
        <f aca="false">IF(D144&lt;&gt;"",IF(AND(B144&lt;&gt;"",C144&lt;&gt;""),"","ERR"),"")</f>
        <v/>
      </c>
      <c r="G144" s="23"/>
      <c r="H144" s="23"/>
      <c r="I144" s="23"/>
      <c r="J144" s="23"/>
      <c r="K144" s="119"/>
      <c r="L144" s="23"/>
      <c r="M144" s="23"/>
      <c r="N144" s="23"/>
      <c r="O144" s="23"/>
      <c r="P144" s="23"/>
      <c r="Q144" s="23"/>
      <c r="R144" s="23"/>
      <c r="T144" s="23"/>
      <c r="U144" s="23"/>
      <c r="V144" s="23"/>
      <c r="W144" s="23"/>
      <c r="X144" s="23"/>
      <c r="Y144" s="23"/>
    </row>
    <row r="145" customFormat="false" ht="12" hidden="false" customHeight="true" outlineLevel="0" collapsed="false">
      <c r="A145" s="110" t="n">
        <f aca="false" t="array" ref="A145:A145">IFERROR(INDEX('03.Muestra'!$B$8:$B$17,SMALL(IF("Página Web"='03.Muestra'!$D$8:$D$17,ROW('03.Muestra'!$B$8:$B$17)-MIN(ROW('03.Muestra'!$D$8:$D$17))+1,""),ROW()-140)),"")</f>
        <v>5</v>
      </c>
      <c r="B145" s="141" t="str">
        <f aca="false" t="array" ref="B145:B145">IFERROR(INDEX('03.Muestra'!$C$8:$C$17,SMALL(IF("Página Web"='03.Muestra'!$D$8:$D$17,ROW('03.Muestra'!$C$8:$C$17)-MIN(ROW('03.Muestra'!$D$8:$D$17))+1,""),ROW()-140)),"")</f>
        <v>Política de privacidad</v>
      </c>
      <c r="C145" s="141" t="str">
        <f aca="false" t="array" ref="C145:C145">IFERROR(INDEX('03.Muestra'!$F$8:$F$17,SMALL(IF("Página Web"='03.Muestra'!$D$8:$D$17,ROW('03.Muestra'!$F$8:$F$17)-MIN(ROW('03.Muestra'!$D$8:$D$17))+1,""),ROW()-140)),"")</f>
        <v>https://institutodelpelo.com/politica-de-privacidad/</v>
      </c>
      <c r="D145" s="114" t="s">
        <v>112</v>
      </c>
      <c r="E145" s="75" t="str">
        <f aca="false">IF(D145&lt;&gt;"",IF(AND(B145&lt;&gt;"",C145&lt;&gt;""),"","ERR"),"")</f>
        <v/>
      </c>
      <c r="G145" s="23"/>
      <c r="H145" s="23"/>
      <c r="I145" s="23"/>
      <c r="J145" s="23"/>
      <c r="K145" s="119"/>
      <c r="L145" s="23"/>
      <c r="M145" s="23"/>
      <c r="N145" s="23"/>
      <c r="O145" s="23"/>
      <c r="P145" s="23"/>
      <c r="Q145" s="23"/>
      <c r="R145" s="23"/>
      <c r="T145" s="23"/>
      <c r="U145" s="23"/>
      <c r="V145" s="23"/>
      <c r="W145" s="23"/>
      <c r="X145" s="23"/>
      <c r="Y145" s="23"/>
    </row>
    <row r="146" customFormat="false" ht="12" hidden="false" customHeight="true" outlineLevel="0" collapsed="false">
      <c r="A146" s="110" t="n">
        <f aca="false" t="array" ref="A146:A146">IFERROR(INDEX('03.Muestra'!$B$8:$B$17,SMALL(IF("Página Web"='03.Muestra'!$D$8:$D$17,ROW('03.Muestra'!$B$8:$B$17)-MIN(ROW('03.Muestra'!$D$8:$D$17))+1,""),ROW()-140)),"")</f>
        <v>6</v>
      </c>
      <c r="B146" s="141" t="str">
        <f aca="false" t="array" ref="B146:B146">IFERROR(INDEX('03.Muestra'!$C$8:$C$17,SMALL(IF("Página Web"='03.Muestra'!$D$8:$D$17,ROW('03.Muestra'!$C$8:$C$17)-MIN(ROW('03.Muestra'!$D$8:$D$17))+1,""),ROW()-140)),"")</f>
        <v>Informe de accesibilidad</v>
      </c>
      <c r="C146" s="141" t="str">
        <f aca="false" t="array" ref="C146:C146">IFERROR(INDEX('03.Muestra'!$F$8:$F$17,SMALL(IF("Página Web"='03.Muestra'!$D$8:$D$17,ROW('03.Muestra'!$F$8:$F$17)-MIN(ROW('03.Muestra'!$D$8:$D$17))+1,""),ROW()-140)),"")</f>
        <v>https://institutodelpelo.com/informe-de-accesibilidad/</v>
      </c>
      <c r="D146" s="114"/>
      <c r="E146" s="75" t="str">
        <f aca="false">IF(D146&lt;&gt;"",IF(AND(B146&lt;&gt;"",C146&lt;&gt;""),"","ERR"),"")</f>
        <v/>
      </c>
      <c r="G146" s="23"/>
      <c r="H146" s="23"/>
      <c r="I146" s="23"/>
      <c r="J146" s="23"/>
      <c r="K146" s="119"/>
      <c r="L146" s="23"/>
      <c r="M146" s="23"/>
      <c r="N146" s="23"/>
      <c r="O146" s="23"/>
      <c r="P146" s="23"/>
      <c r="Q146" s="23"/>
      <c r="R146" s="23"/>
      <c r="T146" s="23"/>
      <c r="U146" s="23"/>
      <c r="V146" s="23"/>
      <c r="W146" s="23"/>
      <c r="X146" s="23"/>
      <c r="Y146" s="23"/>
    </row>
    <row r="147" customFormat="false" ht="12" hidden="false" customHeight="true" outlineLevel="0" collapsed="false">
      <c r="A147" s="110" t="str">
        <f aca="false" t="array" ref="A147:A147">IFERROR(INDEX('03.Muestra'!$B$8:$B$17,SMALL(IF("Página Web"='03.Muestra'!$D$8:$D$17,ROW('03.Muestra'!$B$8:$B$17)-MIN(ROW('03.Muestra'!$D$8:$D$17))+1,""),ROW()-140)),"")</f>
        <v/>
      </c>
      <c r="B147" s="141" t="str">
        <f aca="false" t="array" ref="B147:B147">IFERROR(INDEX('03.Muestra'!$C$8:$C$17,SMALL(IF("Página Web"='03.Muestra'!$D$8:$D$17,ROW('03.Muestra'!$C$8:$C$17)-MIN(ROW('03.Muestra'!$D$8:$D$17))+1,""),ROW()-140)),"")</f>
        <v/>
      </c>
      <c r="C147" s="141" t="str">
        <f aca="false" t="array" ref="C147:C147">IFERROR(INDEX('03.Muestra'!$F$8:$F$17,SMALL(IF("Página Web"='03.Muestra'!$D$8:$D$17,ROW('03.Muestra'!$F$8:$F$17)-MIN(ROW('03.Muestra'!$D$8:$D$17))+1,""),ROW()-140)),"")</f>
        <v/>
      </c>
      <c r="D147" s="114"/>
      <c r="E147" s="75" t="str">
        <f aca="false">IF(D147&lt;&gt;"",IF(AND(B147&lt;&gt;"",C147&lt;&gt;""),"","ERR"),"")</f>
        <v/>
      </c>
      <c r="F147" s="23"/>
      <c r="G147" s="23"/>
      <c r="H147" s="23"/>
      <c r="I147" s="23"/>
      <c r="J147" s="23"/>
      <c r="K147" s="119"/>
      <c r="L147" s="23"/>
      <c r="M147" s="23"/>
      <c r="N147" s="23"/>
      <c r="O147" s="23"/>
      <c r="P147" s="23"/>
      <c r="Q147" s="23"/>
      <c r="R147" s="23"/>
      <c r="S147" s="23"/>
      <c r="T147" s="23"/>
      <c r="U147" s="23"/>
      <c r="V147" s="23"/>
      <c r="W147" s="23"/>
      <c r="X147" s="23"/>
      <c r="Y147" s="23"/>
    </row>
    <row r="148" customFormat="false" ht="12" hidden="false" customHeight="true" outlineLevel="0" collapsed="false">
      <c r="A148" s="110" t="str">
        <f aca="false" t="array" ref="A148:A148">IFERROR(INDEX('03.Muestra'!$B$8:$B$17,SMALL(IF("Página Web"='03.Muestra'!$D$8:$D$17,ROW('03.Muestra'!$B$8:$B$17)-MIN(ROW('03.Muestra'!$D$8:$D$17))+1,""),ROW()-140)),"")</f>
        <v/>
      </c>
      <c r="B148" s="141" t="str">
        <f aca="false" t="array" ref="B148:B148">IFERROR(INDEX('03.Muestra'!$C$8:$C$17,SMALL(IF("Página Web"='03.Muestra'!$D$8:$D$17,ROW('03.Muestra'!$C$8:$C$17)-MIN(ROW('03.Muestra'!$D$8:$D$17))+1,""),ROW()-140)),"")</f>
        <v/>
      </c>
      <c r="C148" s="141" t="str">
        <f aca="false" t="array" ref="C148:C148">IFERROR(INDEX('03.Muestra'!$F$8:$F$17,SMALL(IF("Página Web"='03.Muestra'!$D$8:$D$17,ROW('03.Muestra'!$F$8:$F$17)-MIN(ROW('03.Muestra'!$D$8:$D$17))+1,""),ROW()-140)),"")</f>
        <v/>
      </c>
      <c r="D148" s="114"/>
      <c r="E148" s="75" t="str">
        <f aca="false">IF(D148&lt;&gt;"",IF(AND(B148&lt;&gt;"",C148&lt;&gt;""),"","ERR"),"")</f>
        <v/>
      </c>
      <c r="F148" s="23"/>
      <c r="G148" s="23"/>
      <c r="H148" s="23"/>
      <c r="I148" s="23"/>
      <c r="J148" s="23"/>
      <c r="K148" s="119"/>
      <c r="L148" s="23"/>
      <c r="M148" s="23"/>
      <c r="N148" s="23"/>
      <c r="O148" s="23"/>
      <c r="P148" s="23"/>
      <c r="Q148" s="23"/>
      <c r="R148" s="23"/>
      <c r="S148" s="23"/>
      <c r="T148" s="23"/>
      <c r="U148" s="23"/>
      <c r="V148" s="23"/>
      <c r="W148" s="23"/>
      <c r="X148" s="23"/>
      <c r="Y148" s="23"/>
    </row>
    <row r="149" customFormat="false" ht="12" hidden="false" customHeight="true" outlineLevel="0" collapsed="false">
      <c r="A149" s="110" t="str">
        <f aca="false" t="array" ref="A149:A149">IFERROR(INDEX('03.Muestra'!$B$8:$B$17,SMALL(IF("Página Web"='03.Muestra'!$D$8:$D$17,ROW('03.Muestra'!$B$8:$B$17)-MIN(ROW('03.Muestra'!$D$8:$D$17))+1,""),ROW()-140)),"")</f>
        <v/>
      </c>
      <c r="B149" s="141" t="str">
        <f aca="false" t="array" ref="B149:B149">IFERROR(INDEX('03.Muestra'!$C$8:$C$17,SMALL(IF("Página Web"='03.Muestra'!$D$8:$D$17,ROW('03.Muestra'!$C$8:$C$17)-MIN(ROW('03.Muestra'!$D$8:$D$17))+1,""),ROW()-140)),"")</f>
        <v/>
      </c>
      <c r="C149" s="141" t="str">
        <f aca="false" t="array" ref="C149:C149">IFERROR(INDEX('03.Muestra'!$F$8:$F$17,SMALL(IF("Página Web"='03.Muestra'!$D$8:$D$17,ROW('03.Muestra'!$F$8:$F$17)-MIN(ROW('03.Muestra'!$D$8:$D$17))+1,""),ROW()-140)),"")</f>
        <v/>
      </c>
      <c r="D149" s="114"/>
      <c r="E149" s="75" t="str">
        <f aca="false">IF(D149&lt;&gt;"",IF(AND(B149&lt;&gt;"",C149&lt;&gt;""),"","ERR"),"")</f>
        <v/>
      </c>
      <c r="F149" s="23"/>
      <c r="G149" s="23"/>
      <c r="H149" s="23"/>
      <c r="I149" s="23"/>
      <c r="J149" s="23"/>
      <c r="K149" s="119"/>
      <c r="L149" s="23"/>
      <c r="M149" s="23"/>
      <c r="N149" s="23"/>
      <c r="O149" s="23"/>
      <c r="P149" s="23"/>
      <c r="Q149" s="23"/>
      <c r="R149" s="23"/>
      <c r="S149" s="23"/>
      <c r="T149" s="23"/>
      <c r="U149" s="23"/>
      <c r="V149" s="23"/>
      <c r="W149" s="23"/>
      <c r="X149" s="23"/>
      <c r="Y149" s="23"/>
    </row>
    <row r="150" customFormat="false" ht="12" hidden="false" customHeight="true" outlineLevel="0" collapsed="false">
      <c r="A150" s="110" t="str">
        <f aca="false" t="array" ref="A150:A150">IFERROR(INDEX('03.Muestra'!$B$8:$B$17,SMALL(IF("Página Web"='03.Muestra'!$D$8:$D$17,ROW('03.Muestra'!$B$8:$B$17)-MIN(ROW('03.Muestra'!$D$8:$D$17))+1,""),ROW()-140)),"")</f>
        <v/>
      </c>
      <c r="B150" s="141" t="str">
        <f aca="false" t="array" ref="B150:B150">IFERROR(INDEX('03.Muestra'!$C$8:$C$17,SMALL(IF("Página Web"='03.Muestra'!$D$8:$D$17,ROW('03.Muestra'!$C$8:$C$17)-MIN(ROW('03.Muestra'!$D$8:$D$17))+1,""),ROW()-140)),"")</f>
        <v/>
      </c>
      <c r="C150" s="141" t="str">
        <f aca="false" t="array" ref="C150:C150">IFERROR(INDEX('03.Muestra'!$F$8:$F$17,SMALL(IF("Página Web"='03.Muestra'!$D$8:$D$17,ROW('03.Muestra'!$F$8:$F$17)-MIN(ROW('03.Muestra'!$D$8:$D$17))+1,""),ROW()-140)),"")</f>
        <v/>
      </c>
      <c r="D150" s="114"/>
      <c r="E150" s="75" t="str">
        <f aca="false">IF(D150&lt;&gt;"",IF(AND(B150&lt;&gt;"",C150&lt;&gt;""),"","ERR"),"")</f>
        <v/>
      </c>
      <c r="F150" s="23"/>
      <c r="G150" s="23"/>
      <c r="H150" s="23"/>
      <c r="I150" s="23"/>
      <c r="J150" s="23"/>
      <c r="K150" s="119"/>
      <c r="L150" s="23"/>
      <c r="M150" s="23"/>
      <c r="N150" s="23"/>
      <c r="O150" s="23"/>
      <c r="P150" s="23"/>
      <c r="Q150" s="23"/>
      <c r="R150" s="23"/>
      <c r="S150" s="23"/>
      <c r="T150" s="23"/>
      <c r="U150" s="23"/>
      <c r="V150" s="23"/>
      <c r="W150" s="23"/>
      <c r="X150" s="23"/>
      <c r="Y150" s="23"/>
    </row>
    <row r="151" customFormat="false" ht="12" hidden="false" customHeight="true" outlineLevel="0" collapsed="false">
      <c r="A151" s="71"/>
      <c r="B151" s="144"/>
      <c r="C151" s="144"/>
      <c r="D151" s="145"/>
      <c r="E151" s="75"/>
      <c r="F151" s="23"/>
      <c r="G151" s="23"/>
      <c r="H151" s="23"/>
      <c r="I151" s="23"/>
      <c r="J151" s="23"/>
      <c r="K151" s="119"/>
      <c r="L151" s="23"/>
      <c r="M151" s="23"/>
      <c r="N151" s="23"/>
      <c r="O151" s="23"/>
      <c r="P151" s="23"/>
      <c r="Q151" s="23"/>
      <c r="R151" s="23"/>
      <c r="S151" s="23"/>
      <c r="T151" s="23"/>
      <c r="U151" s="23"/>
      <c r="V151" s="23"/>
      <c r="W151" s="23"/>
      <c r="X151" s="23"/>
      <c r="Y151" s="23"/>
    </row>
    <row r="152" customFormat="false" ht="12" hidden="false" customHeight="true" outlineLevel="0" collapsed="false">
      <c r="A152" s="71"/>
      <c r="B152" s="144"/>
      <c r="C152" s="144"/>
      <c r="D152" s="145"/>
      <c r="E152" s="75"/>
      <c r="F152" s="23"/>
      <c r="G152" s="23"/>
      <c r="H152" s="23"/>
      <c r="I152" s="23"/>
      <c r="J152" s="23"/>
      <c r="K152" s="119"/>
      <c r="L152" s="23"/>
      <c r="M152" s="23"/>
      <c r="N152" s="23"/>
      <c r="O152" s="23"/>
      <c r="P152" s="23"/>
      <c r="Q152" s="23"/>
      <c r="R152" s="23"/>
      <c r="S152" s="23"/>
      <c r="T152" s="23"/>
      <c r="U152" s="23"/>
      <c r="V152" s="23"/>
      <c r="W152" s="23"/>
      <c r="X152" s="23"/>
      <c r="Y152" s="23"/>
    </row>
    <row r="153" customFormat="false" ht="31.5" hidden="false" customHeight="true" outlineLevel="0" collapsed="false">
      <c r="A153" s="122"/>
      <c r="B153" s="123"/>
      <c r="C153" s="122"/>
      <c r="D153" s="146"/>
      <c r="E153" s="75"/>
      <c r="F153" s="23"/>
      <c r="G153" s="23"/>
      <c r="H153" s="23"/>
      <c r="I153" s="23"/>
      <c r="J153" s="23"/>
      <c r="K153" s="119"/>
      <c r="L153" s="23"/>
      <c r="M153" s="23"/>
      <c r="N153" s="23"/>
      <c r="O153" s="23"/>
      <c r="P153" s="23"/>
      <c r="Q153" s="23"/>
      <c r="R153" s="23"/>
      <c r="S153" s="23"/>
      <c r="T153" s="23"/>
      <c r="U153" s="23"/>
      <c r="V153" s="23"/>
      <c r="W153" s="23"/>
      <c r="X153" s="23"/>
      <c r="Y153" s="23"/>
    </row>
    <row r="154" customFormat="false" ht="15.75" hidden="false" customHeight="true" outlineLevel="0" collapsed="false">
      <c r="A154" s="71"/>
      <c r="B154" s="71"/>
      <c r="C154" s="71"/>
      <c r="D154" s="147"/>
      <c r="E154" s="75"/>
      <c r="F154" s="103"/>
      <c r="G154" s="23"/>
      <c r="H154" s="23"/>
      <c r="I154" s="23"/>
      <c r="J154" s="23"/>
      <c r="K154" s="119"/>
      <c r="L154" s="23"/>
      <c r="M154" s="23"/>
      <c r="N154" s="23"/>
      <c r="O154" s="23"/>
      <c r="P154" s="23"/>
      <c r="Q154" s="23"/>
      <c r="R154" s="23"/>
      <c r="S154" s="23"/>
      <c r="T154" s="23"/>
      <c r="U154" s="23"/>
      <c r="V154" s="23"/>
      <c r="W154" s="23"/>
      <c r="X154" s="23"/>
      <c r="Y154" s="23"/>
    </row>
    <row r="155" customFormat="false" ht="12" hidden="false" customHeight="true" outlineLevel="0" collapsed="false">
      <c r="B155" s="23"/>
      <c r="C155" s="23"/>
      <c r="D155" s="137"/>
      <c r="E155" s="75"/>
      <c r="F155" s="23"/>
      <c r="G155" s="23"/>
      <c r="H155" s="23"/>
      <c r="I155" s="23"/>
      <c r="J155" s="23"/>
      <c r="K155" s="119"/>
      <c r="L155" s="23"/>
      <c r="M155" s="23"/>
      <c r="N155" s="23"/>
      <c r="O155" s="23"/>
      <c r="P155" s="23"/>
      <c r="Q155" s="23"/>
      <c r="R155" s="23"/>
      <c r="S155" s="23"/>
      <c r="T155" s="23"/>
      <c r="U155" s="23"/>
      <c r="V155" s="23"/>
      <c r="W155" s="23"/>
      <c r="X155" s="23"/>
      <c r="Y155" s="23"/>
    </row>
    <row r="156" customFormat="false" ht="12" hidden="false" customHeight="true" outlineLevel="0" collapsed="false">
      <c r="B156" s="23"/>
      <c r="C156" s="23"/>
      <c r="D156" s="137"/>
      <c r="E156" s="75"/>
      <c r="F156" s="23"/>
      <c r="G156" s="23"/>
      <c r="H156" s="23"/>
      <c r="I156" s="23"/>
      <c r="J156" s="23"/>
      <c r="K156" s="119"/>
      <c r="L156" s="23"/>
      <c r="M156" s="23"/>
      <c r="N156" s="23"/>
      <c r="O156" s="23"/>
      <c r="P156" s="23"/>
      <c r="Q156" s="23"/>
      <c r="R156" s="23"/>
      <c r="S156" s="23"/>
      <c r="T156" s="23"/>
      <c r="U156" s="23"/>
      <c r="V156" s="23"/>
      <c r="W156" s="23"/>
      <c r="X156" s="23"/>
      <c r="Y156" s="23"/>
    </row>
    <row r="157" customFormat="false" ht="32.25" hidden="false" customHeight="true" outlineLevel="0" collapsed="false">
      <c r="A157" s="105" t="s">
        <v>119</v>
      </c>
      <c r="B157" s="106" t="s">
        <v>105</v>
      </c>
      <c r="C157" s="107" t="s">
        <v>139</v>
      </c>
      <c r="D157" s="139" t="s">
        <v>125</v>
      </c>
      <c r="E157" s="124"/>
      <c r="K157" s="119"/>
      <c r="L157" s="23"/>
      <c r="M157" s="23"/>
      <c r="N157" s="23"/>
      <c r="O157" s="23"/>
      <c r="P157" s="23"/>
      <c r="Q157" s="23"/>
      <c r="R157" s="23"/>
      <c r="T157" s="23"/>
      <c r="U157" s="23"/>
      <c r="V157" s="23"/>
      <c r="W157" s="23"/>
      <c r="X157" s="23"/>
      <c r="Y157" s="23"/>
    </row>
    <row r="158" customFormat="false" ht="12" hidden="false" customHeight="true" outlineLevel="0" collapsed="false">
      <c r="A158" s="110" t="n">
        <f aca="false" t="array" ref="A158:A158">IFERROR(INDEX('03.Muestra'!$B$8:$B$17,SMALL(IF("Página Web"='03.Muestra'!$D$8:$D$17,ROW('03.Muestra'!$B$8:$B$17)-MIN(ROW('03.Muestra'!$D$8:$D$17))+1,""),ROW()-157)),"")</f>
        <v>1</v>
      </c>
      <c r="B158" s="141" t="str">
        <f aca="false" t="array" ref="B158:B158">IFERROR(INDEX('03.Muestra'!$C$8:$C$17,SMALL(IF("Página Web"='03.Muestra'!$D$8:$D$17,ROW('03.Muestra'!$C$8:$C$17)-MIN(ROW('03.Muestra'!$D$8:$D$17))+1,""),ROW()-157)),"")</f>
        <v>Inicio</v>
      </c>
      <c r="C158" s="141" t="str">
        <f aca="false" t="array" ref="C158:C158">IFERROR(INDEX('03.Muestra'!$F$8:$F$17,SMALL(IF("Página Web"='03.Muestra'!$D$8:$D$17,ROW('03.Muestra'!$F$8:$F$17)-MIN(ROW('03.Muestra'!$D$8:$D$17))+1,""),ROW()-157)),"")</f>
        <v>https://institutodelpelo.com/</v>
      </c>
      <c r="D158" s="114" t="s">
        <v>112</v>
      </c>
      <c r="E158" s="75" t="str">
        <f aca="false">IF(D158&lt;&gt;"",IF(AND(B158&lt;&gt;"",C158&lt;&gt;""),"","ERR"),"")</f>
        <v/>
      </c>
      <c r="F158" s="115" t="s">
        <v>108</v>
      </c>
      <c r="G158" s="100" t="s">
        <v>117</v>
      </c>
      <c r="H158" s="95" t="s">
        <v>112</v>
      </c>
      <c r="I158" s="116" t="s">
        <v>110</v>
      </c>
      <c r="J158" s="117" t="s">
        <v>106</v>
      </c>
      <c r="K158" s="142" t="s">
        <v>116</v>
      </c>
      <c r="L158" s="23"/>
      <c r="M158" s="23"/>
      <c r="N158" s="23"/>
      <c r="O158" s="23"/>
      <c r="P158" s="23"/>
      <c r="Q158" s="23"/>
      <c r="R158" s="23"/>
      <c r="T158" s="23"/>
      <c r="U158" s="23"/>
      <c r="V158" s="23"/>
      <c r="W158" s="23"/>
      <c r="X158" s="23"/>
      <c r="Y158" s="23"/>
    </row>
    <row r="159" customFormat="false" ht="12" hidden="false" customHeight="true" outlineLevel="0" collapsed="false">
      <c r="A159" s="110" t="n">
        <f aca="false" t="array" ref="A159:A159">IFERROR(INDEX('03.Muestra'!$B$8:$B$17,SMALL(IF("Página Web"='03.Muestra'!$D$8:$D$17,ROW('03.Muestra'!$B$8:$B$17)-MIN(ROW('03.Muestra'!$D$8:$D$17))+1,""),ROW()-157)),"")</f>
        <v>2</v>
      </c>
      <c r="B159" s="141" t="str">
        <f aca="false" t="array" ref="B159:B159">IFERROR(INDEX('03.Muestra'!$C$8:$C$17,SMALL(IF("Página Web"='03.Muestra'!$D$8:$D$17,ROW('03.Muestra'!$C$8:$C$17)-MIN(ROW('03.Muestra'!$D$8:$D$17))+1,""),ROW()-157)),"")</f>
        <v>Nuestro método</v>
      </c>
      <c r="C159" s="141" t="str">
        <f aca="false" t="array" ref="C159:C159">IFERROR(INDEX('03.Muestra'!$F$8:$F$17,SMALL(IF("Página Web"='03.Muestra'!$D$8:$D$17,ROW('03.Muestra'!$F$8:$F$17)-MIN(ROW('03.Muestra'!$D$8:$D$17))+1,""),ROW()-157)),"")</f>
        <v>https://institutodelpelo.com/nuestro-metodo/</v>
      </c>
      <c r="D159" s="114" t="s">
        <v>112</v>
      </c>
      <c r="E159" s="75" t="str">
        <f aca="false">IF(D159&lt;&gt;"",IF(AND(B159&lt;&gt;"",C159&lt;&gt;""),"","ERR"),"")</f>
        <v/>
      </c>
      <c r="F159" s="118" t="n">
        <f aca="true">COUNTIF($D158:INDIRECT("$D" &amp;  SUM(ROW()-1,'03.Muestra'!$D$20)-1),F158)</f>
        <v>0</v>
      </c>
      <c r="G159" s="118" t="n">
        <f aca="true">COUNTIF($D158:INDIRECT("$D" &amp;  SUM(ROW()-1,'03.Muestra'!$D$20)-1),G158)</f>
        <v>0</v>
      </c>
      <c r="H159" s="118" t="n">
        <f aca="true">COUNTIF($D158:INDIRECT("$D" &amp;  SUM(ROW()-1,'03.Muestra'!$D$20)-1),H158)</f>
        <v>5</v>
      </c>
      <c r="I159" s="118" t="n">
        <f aca="true">COUNTIF($D158:INDIRECT("$D" &amp;  SUM(ROW()-1,'03.Muestra'!$D$20)-1),I158)</f>
        <v>0</v>
      </c>
      <c r="J159" s="118" t="n">
        <f aca="true">COUNTIF($D158:INDIRECT("$D" &amp;  SUM(ROW()-1,'03.Muestra'!$D$20)-1),J158)</f>
        <v>0</v>
      </c>
      <c r="K159" s="143" t="n">
        <f aca="true">IF(COUNTIF('03.Muestra'!$D$8:$D$17,"Página Web")=0,0,COUNTBLANK($D158:INDIRECT("$D" &amp;  SUM(ROW()-1,COUNTIF('03.Muestra'!$D$8:$D$17,"Página Web"))-1)))</f>
        <v>1</v>
      </c>
      <c r="L159" s="23"/>
      <c r="M159" s="23"/>
      <c r="N159" s="23"/>
      <c r="O159" s="23"/>
      <c r="P159" s="23"/>
      <c r="Q159" s="23"/>
      <c r="R159" s="23"/>
      <c r="T159" s="23"/>
      <c r="U159" s="23"/>
      <c r="V159" s="23"/>
      <c r="W159" s="23"/>
      <c r="X159" s="23"/>
      <c r="Y159" s="23"/>
    </row>
    <row r="160" customFormat="false" ht="12" hidden="false" customHeight="true" outlineLevel="0" collapsed="false">
      <c r="A160" s="110" t="n">
        <f aca="false" t="array" ref="A160:A160">IFERROR(INDEX('03.Muestra'!$B$8:$B$17,SMALL(IF("Página Web"='03.Muestra'!$D$8:$D$17,ROW('03.Muestra'!$B$8:$B$17)-MIN(ROW('03.Muestra'!$D$8:$D$17))+1,""),ROW()-157)),"")</f>
        <v>3</v>
      </c>
      <c r="B160" s="141" t="str">
        <f aca="false" t="array" ref="B160:B160">IFERROR(INDEX('03.Muestra'!$C$8:$C$17,SMALL(IF("Página Web"='03.Muestra'!$D$8:$D$17,ROW('03.Muestra'!$C$8:$C$17)-MIN(ROW('03.Muestra'!$D$8:$D$17))+1,""),ROW()-157)),"")</f>
        <v>Contacto</v>
      </c>
      <c r="C160" s="141" t="str">
        <f aca="false" t="array" ref="C160:C160">IFERROR(INDEX('03.Muestra'!$F$8:$F$17,SMALL(IF("Página Web"='03.Muestra'!$D$8:$D$17,ROW('03.Muestra'!$F$8:$F$17)-MIN(ROW('03.Muestra'!$D$8:$D$17))+1,""),ROW()-157)),"")</f>
        <v>https://institutodelpelo.com/contacto/</v>
      </c>
      <c r="D160" s="114" t="s">
        <v>112</v>
      </c>
      <c r="E160" s="75" t="str">
        <f aca="false">IF(D160&lt;&gt;"",IF(AND(B160&lt;&gt;"",C160&lt;&gt;""),"","ERR"),"")</f>
        <v/>
      </c>
      <c r="G160" s="23"/>
      <c r="H160" s="23"/>
      <c r="I160" s="23"/>
      <c r="J160" s="23"/>
      <c r="K160" s="119"/>
      <c r="L160" s="23"/>
      <c r="M160" s="23"/>
      <c r="N160" s="23"/>
      <c r="O160" s="23"/>
      <c r="P160" s="23"/>
      <c r="Q160" s="23"/>
      <c r="R160" s="23"/>
      <c r="T160" s="23"/>
      <c r="U160" s="23"/>
      <c r="V160" s="23"/>
      <c r="W160" s="23"/>
      <c r="X160" s="23"/>
      <c r="Y160" s="23"/>
    </row>
    <row r="161" customFormat="false" ht="12" hidden="false" customHeight="true" outlineLevel="0" collapsed="false">
      <c r="A161" s="110" t="n">
        <f aca="false" t="array" ref="A161:A161">IFERROR(INDEX('03.Muestra'!$B$8:$B$17,SMALL(IF("Página Web"='03.Muestra'!$D$8:$D$17,ROW('03.Muestra'!$B$8:$B$17)-MIN(ROW('03.Muestra'!$D$8:$D$17))+1,""),ROW()-157)),"")</f>
        <v>4</v>
      </c>
      <c r="B161" s="141" t="str">
        <f aca="false" t="array" ref="B161:B161">IFERROR(INDEX('03.Muestra'!$C$8:$C$17,SMALL(IF("Página Web"='03.Muestra'!$D$8:$D$17,ROW('03.Muestra'!$C$8:$C$17)-MIN(ROW('03.Muestra'!$D$8:$D$17))+1,""),ROW()-157)),"")</f>
        <v>Aviso legal</v>
      </c>
      <c r="C161" s="141" t="str">
        <f aca="false" t="array" ref="C161:C161">IFERROR(INDEX('03.Muestra'!$F$8:$F$17,SMALL(IF("Página Web"='03.Muestra'!$D$8:$D$17,ROW('03.Muestra'!$F$8:$F$17)-MIN(ROW('03.Muestra'!$D$8:$D$17))+1,""),ROW()-157)),"")</f>
        <v>https://institutodelpelo.com/aviso-legal/</v>
      </c>
      <c r="D161" s="114" t="s">
        <v>112</v>
      </c>
      <c r="E161" s="75" t="str">
        <f aca="false">IF(D161&lt;&gt;"",IF(AND(B161&lt;&gt;"",C161&lt;&gt;""),"","ERR"),"")</f>
        <v/>
      </c>
      <c r="G161" s="23"/>
      <c r="H161" s="23"/>
      <c r="I161" s="23"/>
      <c r="J161" s="23"/>
      <c r="K161" s="119"/>
      <c r="L161" s="23"/>
      <c r="M161" s="23"/>
      <c r="N161" s="23"/>
      <c r="O161" s="23"/>
      <c r="P161" s="23"/>
      <c r="Q161" s="23"/>
      <c r="R161" s="23"/>
      <c r="T161" s="23"/>
      <c r="U161" s="23"/>
      <c r="V161" s="23"/>
      <c r="W161" s="23"/>
      <c r="X161" s="23"/>
      <c r="Y161" s="23"/>
    </row>
    <row r="162" customFormat="false" ht="12" hidden="false" customHeight="true" outlineLevel="0" collapsed="false">
      <c r="A162" s="110" t="n">
        <f aca="false" t="array" ref="A162:A162">IFERROR(INDEX('03.Muestra'!$B$8:$B$17,SMALL(IF("Página Web"='03.Muestra'!$D$8:$D$17,ROW('03.Muestra'!$B$8:$B$17)-MIN(ROW('03.Muestra'!$D$8:$D$17))+1,""),ROW()-157)),"")</f>
        <v>5</v>
      </c>
      <c r="B162" s="141" t="str">
        <f aca="false" t="array" ref="B162:B162">IFERROR(INDEX('03.Muestra'!$C$8:$C$17,SMALL(IF("Página Web"='03.Muestra'!$D$8:$D$17,ROW('03.Muestra'!$C$8:$C$17)-MIN(ROW('03.Muestra'!$D$8:$D$17))+1,""),ROW()-157)),"")</f>
        <v>Política de privacidad</v>
      </c>
      <c r="C162" s="141" t="str">
        <f aca="false" t="array" ref="C162:C162">IFERROR(INDEX('03.Muestra'!$F$8:$F$17,SMALL(IF("Página Web"='03.Muestra'!$D$8:$D$17,ROW('03.Muestra'!$F$8:$F$17)-MIN(ROW('03.Muestra'!$D$8:$D$17))+1,""),ROW()-157)),"")</f>
        <v>https://institutodelpelo.com/politica-de-privacidad/</v>
      </c>
      <c r="D162" s="114" t="s">
        <v>112</v>
      </c>
      <c r="E162" s="75" t="str">
        <f aca="false">IF(D162&lt;&gt;"",IF(AND(B162&lt;&gt;"",C162&lt;&gt;""),"","ERR"),"")</f>
        <v/>
      </c>
      <c r="G162" s="23"/>
      <c r="H162" s="23"/>
      <c r="I162" s="23"/>
      <c r="J162" s="23"/>
      <c r="K162" s="119"/>
      <c r="L162" s="23"/>
      <c r="M162" s="23"/>
      <c r="N162" s="23"/>
      <c r="O162" s="23"/>
      <c r="P162" s="23"/>
      <c r="Q162" s="23"/>
      <c r="R162" s="23"/>
      <c r="T162" s="23"/>
      <c r="U162" s="23"/>
      <c r="V162" s="23"/>
      <c r="W162" s="23"/>
      <c r="X162" s="23"/>
      <c r="Y162" s="23"/>
    </row>
    <row r="163" customFormat="false" ht="12" hidden="false" customHeight="true" outlineLevel="0" collapsed="false">
      <c r="A163" s="110" t="n">
        <f aca="false" t="array" ref="A163:A163">IFERROR(INDEX('03.Muestra'!$B$8:$B$17,SMALL(IF("Página Web"='03.Muestra'!$D$8:$D$17,ROW('03.Muestra'!$B$8:$B$17)-MIN(ROW('03.Muestra'!$D$8:$D$17))+1,""),ROW()-157)),"")</f>
        <v>6</v>
      </c>
      <c r="B163" s="141" t="str">
        <f aca="false" t="array" ref="B163:B163">IFERROR(INDEX('03.Muestra'!$C$8:$C$17,SMALL(IF("Página Web"='03.Muestra'!$D$8:$D$17,ROW('03.Muestra'!$C$8:$C$17)-MIN(ROW('03.Muestra'!$D$8:$D$17))+1,""),ROW()-157)),"")</f>
        <v>Informe de accesibilidad</v>
      </c>
      <c r="C163" s="141" t="str">
        <f aca="false" t="array" ref="C163:C163">IFERROR(INDEX('03.Muestra'!$F$8:$F$17,SMALL(IF("Página Web"='03.Muestra'!$D$8:$D$17,ROW('03.Muestra'!$F$8:$F$17)-MIN(ROW('03.Muestra'!$D$8:$D$17))+1,""),ROW()-157)),"")</f>
        <v>https://institutodelpelo.com/informe-de-accesibilidad/</v>
      </c>
      <c r="D163" s="114"/>
      <c r="E163" s="75" t="str">
        <f aca="false">IF(D163&lt;&gt;"",IF(AND(B163&lt;&gt;"",C163&lt;&gt;""),"","ERR"),"")</f>
        <v/>
      </c>
      <c r="G163" s="23"/>
      <c r="H163" s="23"/>
      <c r="I163" s="23"/>
      <c r="J163" s="23"/>
      <c r="K163" s="119"/>
      <c r="L163" s="23"/>
      <c r="M163" s="23"/>
      <c r="N163" s="23"/>
      <c r="O163" s="23"/>
      <c r="P163" s="23"/>
      <c r="Q163" s="23"/>
      <c r="R163" s="23"/>
      <c r="T163" s="23"/>
      <c r="U163" s="23"/>
      <c r="V163" s="23"/>
      <c r="W163" s="23"/>
      <c r="X163" s="23"/>
      <c r="Y163" s="23"/>
    </row>
    <row r="164" customFormat="false" ht="12" hidden="false" customHeight="true" outlineLevel="0" collapsed="false">
      <c r="A164" s="110" t="str">
        <f aca="false" t="array" ref="A164:A164">IFERROR(INDEX('03.Muestra'!$B$8:$B$17,SMALL(IF("Página Web"='03.Muestra'!$D$8:$D$17,ROW('03.Muestra'!$B$8:$B$17)-MIN(ROW('03.Muestra'!$D$8:$D$17))+1,""),ROW()-157)),"")</f>
        <v/>
      </c>
      <c r="B164" s="141" t="str">
        <f aca="false" t="array" ref="B164:B164">IFERROR(INDEX('03.Muestra'!$C$8:$C$17,SMALL(IF("Página Web"='03.Muestra'!$D$8:$D$17,ROW('03.Muestra'!$C$8:$C$17)-MIN(ROW('03.Muestra'!$D$8:$D$17))+1,""),ROW()-157)),"")</f>
        <v/>
      </c>
      <c r="C164" s="141" t="str">
        <f aca="false" t="array" ref="C164:C164">IFERROR(INDEX('03.Muestra'!$F$8:$F$17,SMALL(IF("Página Web"='03.Muestra'!$D$8:$D$17,ROW('03.Muestra'!$F$8:$F$17)-MIN(ROW('03.Muestra'!$D$8:$D$17))+1,""),ROW()-157)),"")</f>
        <v/>
      </c>
      <c r="D164" s="114"/>
      <c r="E164" s="75" t="str">
        <f aca="false">IF(D164&lt;&gt;"",IF(AND(B164&lt;&gt;"",C164&lt;&gt;""),"","ERR"),"")</f>
        <v/>
      </c>
      <c r="F164" s="23"/>
      <c r="G164" s="23"/>
      <c r="H164" s="23"/>
      <c r="I164" s="23"/>
      <c r="J164" s="23"/>
      <c r="K164" s="119"/>
      <c r="L164" s="23"/>
      <c r="M164" s="23"/>
      <c r="N164" s="23"/>
      <c r="O164" s="23"/>
      <c r="P164" s="23"/>
      <c r="Q164" s="23"/>
      <c r="R164" s="23"/>
      <c r="S164" s="23"/>
      <c r="T164" s="23"/>
      <c r="U164" s="23"/>
      <c r="V164" s="23"/>
      <c r="W164" s="23"/>
      <c r="X164" s="23"/>
      <c r="Y164" s="23"/>
    </row>
    <row r="165" customFormat="false" ht="12" hidden="false" customHeight="true" outlineLevel="0" collapsed="false">
      <c r="A165" s="110" t="str">
        <f aca="false" t="array" ref="A165:A165">IFERROR(INDEX('03.Muestra'!$B$8:$B$17,SMALL(IF("Página Web"='03.Muestra'!$D$8:$D$17,ROW('03.Muestra'!$B$8:$B$17)-MIN(ROW('03.Muestra'!$D$8:$D$17))+1,""),ROW()-157)),"")</f>
        <v/>
      </c>
      <c r="B165" s="141" t="str">
        <f aca="false" t="array" ref="B165:B165">IFERROR(INDEX('03.Muestra'!$C$8:$C$17,SMALL(IF("Página Web"='03.Muestra'!$D$8:$D$17,ROW('03.Muestra'!$C$8:$C$17)-MIN(ROW('03.Muestra'!$D$8:$D$17))+1,""),ROW()-157)),"")</f>
        <v/>
      </c>
      <c r="C165" s="141" t="str">
        <f aca="false" t="array" ref="C165:C165">IFERROR(INDEX('03.Muestra'!$F$8:$F$17,SMALL(IF("Página Web"='03.Muestra'!$D$8:$D$17,ROW('03.Muestra'!$F$8:$F$17)-MIN(ROW('03.Muestra'!$D$8:$D$17))+1,""),ROW()-157)),"")</f>
        <v/>
      </c>
      <c r="D165" s="114"/>
      <c r="E165" s="75" t="str">
        <f aca="false">IF(D165&lt;&gt;"",IF(AND(B165&lt;&gt;"",C165&lt;&gt;""),"","ERR"),"")</f>
        <v/>
      </c>
      <c r="F165" s="23"/>
      <c r="G165" s="23"/>
      <c r="H165" s="23"/>
      <c r="I165" s="23"/>
      <c r="J165" s="23"/>
      <c r="K165" s="119"/>
      <c r="L165" s="23"/>
      <c r="M165" s="23"/>
      <c r="N165" s="23"/>
      <c r="O165" s="23"/>
      <c r="P165" s="23"/>
      <c r="Q165" s="23"/>
      <c r="R165" s="23"/>
      <c r="S165" s="23"/>
      <c r="T165" s="23"/>
      <c r="U165" s="23"/>
      <c r="V165" s="23"/>
      <c r="W165" s="23"/>
      <c r="X165" s="23"/>
      <c r="Y165" s="23"/>
    </row>
    <row r="166" customFormat="false" ht="12" hidden="false" customHeight="true" outlineLevel="0" collapsed="false">
      <c r="A166" s="110" t="str">
        <f aca="false" t="array" ref="A166:A166">IFERROR(INDEX('03.Muestra'!$B$8:$B$17,SMALL(IF("Página Web"='03.Muestra'!$D$8:$D$17,ROW('03.Muestra'!$B$8:$B$17)-MIN(ROW('03.Muestra'!$D$8:$D$17))+1,""),ROW()-157)),"")</f>
        <v/>
      </c>
      <c r="B166" s="141" t="str">
        <f aca="false" t="array" ref="B166:B166">IFERROR(INDEX('03.Muestra'!$C$8:$C$17,SMALL(IF("Página Web"='03.Muestra'!$D$8:$D$17,ROW('03.Muestra'!$C$8:$C$17)-MIN(ROW('03.Muestra'!$D$8:$D$17))+1,""),ROW()-157)),"")</f>
        <v/>
      </c>
      <c r="C166" s="141" t="str">
        <f aca="false" t="array" ref="C166:C166">IFERROR(INDEX('03.Muestra'!$F$8:$F$17,SMALL(IF("Página Web"='03.Muestra'!$D$8:$D$17,ROW('03.Muestra'!$F$8:$F$17)-MIN(ROW('03.Muestra'!$D$8:$D$17))+1,""),ROW()-157)),"")</f>
        <v/>
      </c>
      <c r="D166" s="114"/>
      <c r="E166" s="75" t="str">
        <f aca="false">IF(D166&lt;&gt;"",IF(AND(B166&lt;&gt;"",C166&lt;&gt;""),"","ERR"),"")</f>
        <v/>
      </c>
      <c r="F166" s="23"/>
      <c r="G166" s="23"/>
      <c r="H166" s="23"/>
      <c r="I166" s="23"/>
      <c r="J166" s="23"/>
      <c r="K166" s="119"/>
      <c r="L166" s="23"/>
      <c r="M166" s="23"/>
      <c r="N166" s="23"/>
      <c r="O166" s="23"/>
      <c r="P166" s="23"/>
      <c r="Q166" s="23"/>
      <c r="R166" s="23"/>
      <c r="S166" s="23"/>
      <c r="T166" s="23"/>
      <c r="U166" s="23"/>
      <c r="V166" s="23"/>
      <c r="W166" s="23"/>
      <c r="X166" s="23"/>
      <c r="Y166" s="23"/>
    </row>
    <row r="167" customFormat="false" ht="12" hidden="false" customHeight="true" outlineLevel="0" collapsed="false">
      <c r="A167" s="110" t="str">
        <f aca="false" t="array" ref="A167:A167">IFERROR(INDEX('03.Muestra'!$B$8:$B$17,SMALL(IF("Página Web"='03.Muestra'!$D$8:$D$17,ROW('03.Muestra'!$B$8:$B$17)-MIN(ROW('03.Muestra'!$D$8:$D$17))+1,""),ROW()-157)),"")</f>
        <v/>
      </c>
      <c r="B167" s="141" t="str">
        <f aca="false" t="array" ref="B167:B167">IFERROR(INDEX('03.Muestra'!$C$8:$C$17,SMALL(IF("Página Web"='03.Muestra'!$D$8:$D$17,ROW('03.Muestra'!$C$8:$C$17)-MIN(ROW('03.Muestra'!$D$8:$D$17))+1,""),ROW()-157)),"")</f>
        <v/>
      </c>
      <c r="C167" s="141" t="str">
        <f aca="false" t="array" ref="C167:C167">IFERROR(INDEX('03.Muestra'!$F$8:$F$17,SMALL(IF("Página Web"='03.Muestra'!$D$8:$D$17,ROW('03.Muestra'!$F$8:$F$17)-MIN(ROW('03.Muestra'!$D$8:$D$17))+1,""),ROW()-157)),"")</f>
        <v/>
      </c>
      <c r="D167" s="114"/>
      <c r="E167" s="75" t="str">
        <f aca="false">IF(D167&lt;&gt;"",IF(AND(B167&lt;&gt;"",C167&lt;&gt;""),"","ERR"),"")</f>
        <v/>
      </c>
      <c r="F167" s="23"/>
      <c r="G167" s="23"/>
      <c r="H167" s="23"/>
      <c r="I167" s="23"/>
      <c r="J167" s="23"/>
      <c r="K167" s="119"/>
      <c r="L167" s="23"/>
      <c r="M167" s="23"/>
      <c r="N167" s="23"/>
      <c r="O167" s="23"/>
      <c r="P167" s="23"/>
      <c r="Q167" s="23"/>
      <c r="R167" s="23"/>
      <c r="S167" s="23"/>
      <c r="T167" s="23"/>
      <c r="U167" s="23"/>
      <c r="V167" s="23"/>
      <c r="W167" s="23"/>
      <c r="X167" s="23"/>
      <c r="Y167" s="23"/>
    </row>
    <row r="168" customFormat="false" ht="12" hidden="false" customHeight="true" outlineLevel="0" collapsed="false">
      <c r="A168" s="71"/>
      <c r="B168" s="144"/>
      <c r="C168" s="144"/>
      <c r="D168" s="145"/>
      <c r="E168" s="75"/>
      <c r="F168" s="23"/>
      <c r="G168" s="23"/>
      <c r="H168" s="23"/>
      <c r="I168" s="23"/>
      <c r="J168" s="23"/>
      <c r="K168" s="119"/>
      <c r="L168" s="23"/>
      <c r="M168" s="23"/>
      <c r="N168" s="23"/>
      <c r="O168" s="23"/>
      <c r="P168" s="23"/>
      <c r="Q168" s="23"/>
      <c r="R168" s="23"/>
      <c r="S168" s="23"/>
      <c r="T168" s="23"/>
      <c r="U168" s="23"/>
      <c r="V168" s="23"/>
      <c r="W168" s="23"/>
      <c r="X168" s="23"/>
      <c r="Y168" s="23"/>
    </row>
    <row r="169" customFormat="false" ht="12" hidden="false" customHeight="true" outlineLevel="0" collapsed="false">
      <c r="A169" s="71"/>
      <c r="B169" s="144"/>
      <c r="C169" s="144"/>
      <c r="D169" s="145"/>
      <c r="E169" s="75"/>
      <c r="F169" s="23"/>
      <c r="G169" s="23"/>
      <c r="H169" s="23"/>
      <c r="I169" s="23"/>
      <c r="J169" s="23"/>
      <c r="K169" s="119"/>
      <c r="L169" s="23"/>
      <c r="M169" s="23"/>
      <c r="N169" s="23"/>
      <c r="O169" s="23"/>
      <c r="P169" s="23"/>
      <c r="Q169" s="23"/>
      <c r="R169" s="23"/>
      <c r="S169" s="23"/>
      <c r="T169" s="23"/>
      <c r="U169" s="23"/>
      <c r="V169" s="23"/>
      <c r="W169" s="23"/>
      <c r="X169" s="23"/>
      <c r="Y169" s="23"/>
    </row>
    <row r="170" customFormat="false" ht="31.5" hidden="false" customHeight="true" outlineLevel="0" collapsed="false">
      <c r="A170" s="122"/>
      <c r="B170" s="123"/>
      <c r="C170" s="122"/>
      <c r="D170" s="146"/>
      <c r="E170" s="75"/>
      <c r="F170" s="23"/>
      <c r="G170" s="23"/>
      <c r="H170" s="23"/>
      <c r="I170" s="23"/>
      <c r="J170" s="23"/>
      <c r="K170" s="119"/>
      <c r="L170" s="23"/>
      <c r="M170" s="23"/>
      <c r="N170" s="23"/>
      <c r="O170" s="23"/>
      <c r="P170" s="23"/>
      <c r="Q170" s="23"/>
      <c r="R170" s="23"/>
      <c r="S170" s="23"/>
      <c r="T170" s="23"/>
      <c r="U170" s="23"/>
      <c r="V170" s="23"/>
      <c r="W170" s="23"/>
      <c r="X170" s="23"/>
      <c r="Y170" s="23"/>
    </row>
    <row r="171" customFormat="false" ht="16.5" hidden="false" customHeight="true" outlineLevel="0" collapsed="false">
      <c r="A171" s="71"/>
      <c r="B171" s="71"/>
      <c r="C171" s="71"/>
      <c r="D171" s="147"/>
      <c r="E171" s="75"/>
      <c r="F171" s="103"/>
      <c r="G171" s="23"/>
      <c r="H171" s="23"/>
      <c r="I171" s="23"/>
      <c r="J171" s="23"/>
      <c r="K171" s="119"/>
      <c r="L171" s="23"/>
      <c r="M171" s="23"/>
      <c r="N171" s="23"/>
      <c r="O171" s="23"/>
      <c r="P171" s="23"/>
      <c r="Q171" s="23"/>
      <c r="R171" s="23"/>
      <c r="S171" s="23"/>
      <c r="T171" s="23"/>
      <c r="U171" s="23"/>
      <c r="V171" s="23"/>
      <c r="W171" s="23"/>
      <c r="X171" s="23"/>
      <c r="Y171" s="23"/>
    </row>
    <row r="172" customFormat="false" ht="12" hidden="false" customHeight="true" outlineLevel="0" collapsed="false">
      <c r="B172" s="23"/>
      <c r="C172" s="23"/>
      <c r="D172" s="137"/>
      <c r="E172" s="75"/>
      <c r="F172" s="23"/>
      <c r="G172" s="23"/>
      <c r="H172" s="23"/>
      <c r="I172" s="23"/>
      <c r="J172" s="23"/>
      <c r="K172" s="119"/>
      <c r="L172" s="23"/>
      <c r="M172" s="23"/>
      <c r="N172" s="23"/>
      <c r="O172" s="23"/>
      <c r="P172" s="23"/>
      <c r="Q172" s="23"/>
      <c r="R172" s="23"/>
      <c r="S172" s="23"/>
      <c r="T172" s="23"/>
      <c r="U172" s="23"/>
      <c r="V172" s="23"/>
      <c r="W172" s="23"/>
      <c r="X172" s="23"/>
      <c r="Y172" s="23"/>
    </row>
    <row r="173" customFormat="false" ht="12" hidden="false" customHeight="true" outlineLevel="0" collapsed="false">
      <c r="B173" s="23"/>
      <c r="C173" s="23"/>
      <c r="D173" s="137"/>
      <c r="E173" s="75"/>
      <c r="F173" s="23"/>
      <c r="G173" s="23"/>
      <c r="H173" s="23"/>
      <c r="I173" s="23"/>
      <c r="J173" s="23"/>
      <c r="K173" s="119"/>
      <c r="L173" s="23"/>
      <c r="M173" s="23"/>
      <c r="N173" s="23"/>
      <c r="O173" s="23"/>
      <c r="P173" s="23"/>
      <c r="Q173" s="23"/>
      <c r="R173" s="23"/>
      <c r="S173" s="23"/>
      <c r="T173" s="23"/>
      <c r="U173" s="23"/>
      <c r="V173" s="23"/>
      <c r="W173" s="23"/>
      <c r="X173" s="23"/>
      <c r="Y173" s="23"/>
    </row>
    <row r="174" customFormat="false" ht="32.25" hidden="false" customHeight="true" outlineLevel="0" collapsed="false">
      <c r="A174" s="105" t="s">
        <v>119</v>
      </c>
      <c r="B174" s="106" t="s">
        <v>105</v>
      </c>
      <c r="C174" s="107" t="s">
        <v>140</v>
      </c>
      <c r="D174" s="139" t="s">
        <v>125</v>
      </c>
      <c r="E174" s="124"/>
      <c r="K174" s="119"/>
      <c r="L174" s="23"/>
      <c r="M174" s="23"/>
      <c r="N174" s="23"/>
      <c r="O174" s="23"/>
      <c r="P174" s="23"/>
      <c r="Q174" s="23"/>
      <c r="R174" s="23"/>
      <c r="T174" s="23"/>
      <c r="U174" s="23"/>
      <c r="V174" s="23"/>
      <c r="W174" s="23"/>
      <c r="X174" s="23"/>
      <c r="Y174" s="23"/>
    </row>
    <row r="175" customFormat="false" ht="12" hidden="false" customHeight="true" outlineLevel="0" collapsed="false">
      <c r="A175" s="110" t="n">
        <f aca="false" t="array" ref="A175:A175">IFERROR(INDEX('03.Muestra'!$B$8:$B$17,SMALL(IF("Página Web"='03.Muestra'!$D$8:$D$17,ROW('03.Muestra'!$B$8:$B$17)-MIN(ROW('03.Muestra'!$D$8:$D$17))+1,""),ROW()-174)),"")</f>
        <v>1</v>
      </c>
      <c r="B175" s="141" t="str">
        <f aca="false" t="array" ref="B175:B175">IFERROR(INDEX('03.Muestra'!$C$8:$C$17,SMALL(IF("Página Web"='03.Muestra'!$D$8:$D$17,ROW('03.Muestra'!$C$8:$C$17)-MIN(ROW('03.Muestra'!$D$8:$D$17))+1,""),ROW()-174)),"")</f>
        <v>Inicio</v>
      </c>
      <c r="C175" s="141" t="str">
        <f aca="false" t="array" ref="C175:C175">IFERROR(INDEX('03.Muestra'!$F$8:$F$17,SMALL(IF("Página Web"='03.Muestra'!$D$8:$D$17,ROW('03.Muestra'!$F$8:$F$17)-MIN(ROW('03.Muestra'!$D$8:$D$17))+1,""),ROW()-174)),"")</f>
        <v>https://institutodelpelo.com/</v>
      </c>
      <c r="D175" s="114" t="s">
        <v>112</v>
      </c>
      <c r="E175" s="75" t="str">
        <f aca="false">IF(D175&lt;&gt;"",IF(AND(B175&lt;&gt;"",C175&lt;&gt;""),"","ERR"),"")</f>
        <v/>
      </c>
      <c r="F175" s="115" t="s">
        <v>108</v>
      </c>
      <c r="G175" s="100" t="s">
        <v>117</v>
      </c>
      <c r="H175" s="95" t="s">
        <v>112</v>
      </c>
      <c r="I175" s="116" t="s">
        <v>110</v>
      </c>
      <c r="J175" s="117" t="s">
        <v>106</v>
      </c>
      <c r="K175" s="142" t="s">
        <v>116</v>
      </c>
      <c r="L175" s="23"/>
      <c r="M175" s="23"/>
      <c r="N175" s="23"/>
      <c r="O175" s="23"/>
      <c r="P175" s="23"/>
      <c r="Q175" s="23"/>
      <c r="R175" s="23"/>
      <c r="T175" s="23"/>
      <c r="U175" s="23"/>
      <c r="V175" s="23"/>
      <c r="W175" s="23"/>
      <c r="X175" s="23"/>
      <c r="Y175" s="23"/>
    </row>
    <row r="176" customFormat="false" ht="12" hidden="false" customHeight="true" outlineLevel="0" collapsed="false">
      <c r="A176" s="110" t="n">
        <f aca="false" t="array" ref="A176:A176">IFERROR(INDEX('03.Muestra'!$B$8:$B$17,SMALL(IF("Página Web"='03.Muestra'!$D$8:$D$17,ROW('03.Muestra'!$B$8:$B$17)-MIN(ROW('03.Muestra'!$D$8:$D$17))+1,""),ROW()-174)),"")</f>
        <v>2</v>
      </c>
      <c r="B176" s="141" t="str">
        <f aca="false" t="array" ref="B176:B176">IFERROR(INDEX('03.Muestra'!$C$8:$C$17,SMALL(IF("Página Web"='03.Muestra'!$D$8:$D$17,ROW('03.Muestra'!$C$8:$C$17)-MIN(ROW('03.Muestra'!$D$8:$D$17))+1,""),ROW()-174)),"")</f>
        <v>Nuestro método</v>
      </c>
      <c r="C176" s="141" t="str">
        <f aca="false" t="array" ref="C176:C176">IFERROR(INDEX('03.Muestra'!$F$8:$F$17,SMALL(IF("Página Web"='03.Muestra'!$D$8:$D$17,ROW('03.Muestra'!$F$8:$F$17)-MIN(ROW('03.Muestra'!$D$8:$D$17))+1,""),ROW()-174)),"")</f>
        <v>https://institutodelpelo.com/nuestro-metodo/</v>
      </c>
      <c r="D176" s="114" t="s">
        <v>112</v>
      </c>
      <c r="E176" s="75" t="str">
        <f aca="false">IF(D176&lt;&gt;"",IF(AND(B176&lt;&gt;"",C176&lt;&gt;""),"","ERR"),"")</f>
        <v/>
      </c>
      <c r="F176" s="118" t="n">
        <f aca="true">COUNTIF($D175:INDIRECT("$D" &amp;  SUM(ROW()-1,'03.Muestra'!$D$20)-1),F175)</f>
        <v>0</v>
      </c>
      <c r="G176" s="118" t="n">
        <f aca="true">COUNTIF($D175:INDIRECT("$D" &amp;  SUM(ROW()-1,'03.Muestra'!$D$20)-1),G175)</f>
        <v>0</v>
      </c>
      <c r="H176" s="118" t="n">
        <f aca="true">COUNTIF($D175:INDIRECT("$D" &amp;  SUM(ROW()-1,'03.Muestra'!$D$20)-1),H175)</f>
        <v>5</v>
      </c>
      <c r="I176" s="118" t="n">
        <f aca="true">COUNTIF($D175:INDIRECT("$D" &amp;  SUM(ROW()-1,'03.Muestra'!$D$20)-1),I175)</f>
        <v>0</v>
      </c>
      <c r="J176" s="118" t="n">
        <f aca="true">COUNTIF($D175:INDIRECT("$D" &amp;  SUM(ROW()-1,'03.Muestra'!$D$20)-1),J175)</f>
        <v>0</v>
      </c>
      <c r="K176" s="143" t="n">
        <f aca="true">IF(COUNTIF('03.Muestra'!$D$8:$D$17,"Página Web")=0,0,COUNTBLANK($D175:INDIRECT("$D" &amp;  SUM(ROW()-1,COUNTIF('03.Muestra'!$D$8:$D$17,"Página Web"))-1)))</f>
        <v>1</v>
      </c>
      <c r="L176" s="23"/>
      <c r="M176" s="23"/>
      <c r="N176" s="23"/>
      <c r="O176" s="23"/>
      <c r="P176" s="23"/>
      <c r="Q176" s="23"/>
      <c r="R176" s="23"/>
      <c r="T176" s="23"/>
      <c r="U176" s="23"/>
      <c r="V176" s="23"/>
      <c r="W176" s="23"/>
      <c r="X176" s="23"/>
      <c r="Y176" s="23"/>
    </row>
    <row r="177" customFormat="false" ht="12" hidden="false" customHeight="true" outlineLevel="0" collapsed="false">
      <c r="A177" s="110" t="n">
        <f aca="false" t="array" ref="A177:A177">IFERROR(INDEX('03.Muestra'!$B$8:$B$17,SMALL(IF("Página Web"='03.Muestra'!$D$8:$D$17,ROW('03.Muestra'!$B$8:$B$17)-MIN(ROW('03.Muestra'!$D$8:$D$17))+1,""),ROW()-174)),"")</f>
        <v>3</v>
      </c>
      <c r="B177" s="141" t="str">
        <f aca="false" t="array" ref="B177:B177">IFERROR(INDEX('03.Muestra'!$C$8:$C$17,SMALL(IF("Página Web"='03.Muestra'!$D$8:$D$17,ROW('03.Muestra'!$C$8:$C$17)-MIN(ROW('03.Muestra'!$D$8:$D$17))+1,""),ROW()-174)),"")</f>
        <v>Contacto</v>
      </c>
      <c r="C177" s="141" t="str">
        <f aca="false" t="array" ref="C177:C177">IFERROR(INDEX('03.Muestra'!$F$8:$F$17,SMALL(IF("Página Web"='03.Muestra'!$D$8:$D$17,ROW('03.Muestra'!$F$8:$F$17)-MIN(ROW('03.Muestra'!$D$8:$D$17))+1,""),ROW()-174)),"")</f>
        <v>https://institutodelpelo.com/contacto/</v>
      </c>
      <c r="D177" s="114" t="s">
        <v>112</v>
      </c>
      <c r="E177" s="75" t="str">
        <f aca="false">IF(D177&lt;&gt;"",IF(AND(B177&lt;&gt;"",C177&lt;&gt;""),"","ERR"),"")</f>
        <v/>
      </c>
      <c r="G177" s="23"/>
      <c r="H177" s="23"/>
      <c r="I177" s="23"/>
      <c r="J177" s="23"/>
      <c r="K177" s="119"/>
      <c r="L177" s="23"/>
      <c r="M177" s="23"/>
      <c r="N177" s="23"/>
      <c r="O177" s="23"/>
      <c r="P177" s="23"/>
      <c r="Q177" s="23"/>
      <c r="R177" s="23"/>
      <c r="T177" s="23"/>
      <c r="U177" s="23"/>
      <c r="V177" s="23"/>
      <c r="W177" s="23"/>
      <c r="X177" s="23"/>
      <c r="Y177" s="23"/>
    </row>
    <row r="178" customFormat="false" ht="12" hidden="false" customHeight="true" outlineLevel="0" collapsed="false">
      <c r="A178" s="110" t="n">
        <f aca="false" t="array" ref="A178:A178">IFERROR(INDEX('03.Muestra'!$B$8:$B$17,SMALL(IF("Página Web"='03.Muestra'!$D$8:$D$17,ROW('03.Muestra'!$B$8:$B$17)-MIN(ROW('03.Muestra'!$D$8:$D$17))+1,""),ROW()-174)),"")</f>
        <v>4</v>
      </c>
      <c r="B178" s="141" t="str">
        <f aca="false" t="array" ref="B178:B178">IFERROR(INDEX('03.Muestra'!$C$8:$C$17,SMALL(IF("Página Web"='03.Muestra'!$D$8:$D$17,ROW('03.Muestra'!$C$8:$C$17)-MIN(ROW('03.Muestra'!$D$8:$D$17))+1,""),ROW()-174)),"")</f>
        <v>Aviso legal</v>
      </c>
      <c r="C178" s="141" t="str">
        <f aca="false" t="array" ref="C178:C178">IFERROR(INDEX('03.Muestra'!$F$8:$F$17,SMALL(IF("Página Web"='03.Muestra'!$D$8:$D$17,ROW('03.Muestra'!$F$8:$F$17)-MIN(ROW('03.Muestra'!$D$8:$D$17))+1,""),ROW()-174)),"")</f>
        <v>https://institutodelpelo.com/aviso-legal/</v>
      </c>
      <c r="D178" s="114" t="s">
        <v>112</v>
      </c>
      <c r="E178" s="75" t="str">
        <f aca="false">IF(D178&lt;&gt;"",IF(AND(B178&lt;&gt;"",C178&lt;&gt;""),"","ERR"),"")</f>
        <v/>
      </c>
      <c r="G178" s="23"/>
      <c r="H178" s="23"/>
      <c r="I178" s="23"/>
      <c r="J178" s="23"/>
      <c r="K178" s="119"/>
      <c r="L178" s="23"/>
      <c r="M178" s="23"/>
      <c r="N178" s="23"/>
      <c r="O178" s="23"/>
      <c r="P178" s="23"/>
      <c r="Q178" s="23"/>
      <c r="R178" s="23"/>
      <c r="T178" s="23"/>
      <c r="U178" s="23"/>
      <c r="V178" s="23"/>
      <c r="W178" s="23"/>
      <c r="X178" s="23"/>
      <c r="Y178" s="23"/>
    </row>
    <row r="179" customFormat="false" ht="12" hidden="false" customHeight="true" outlineLevel="0" collapsed="false">
      <c r="A179" s="110" t="n">
        <f aca="false" t="array" ref="A179:A179">IFERROR(INDEX('03.Muestra'!$B$8:$B$17,SMALL(IF("Página Web"='03.Muestra'!$D$8:$D$17,ROW('03.Muestra'!$B$8:$B$17)-MIN(ROW('03.Muestra'!$D$8:$D$17))+1,""),ROW()-174)),"")</f>
        <v>5</v>
      </c>
      <c r="B179" s="141" t="str">
        <f aca="false" t="array" ref="B179:B179">IFERROR(INDEX('03.Muestra'!$C$8:$C$17,SMALL(IF("Página Web"='03.Muestra'!$D$8:$D$17,ROW('03.Muestra'!$C$8:$C$17)-MIN(ROW('03.Muestra'!$D$8:$D$17))+1,""),ROW()-174)),"")</f>
        <v>Política de privacidad</v>
      </c>
      <c r="C179" s="141" t="str">
        <f aca="false" t="array" ref="C179:C179">IFERROR(INDEX('03.Muestra'!$F$8:$F$17,SMALL(IF("Página Web"='03.Muestra'!$D$8:$D$17,ROW('03.Muestra'!$F$8:$F$17)-MIN(ROW('03.Muestra'!$D$8:$D$17))+1,""),ROW()-174)),"")</f>
        <v>https://institutodelpelo.com/politica-de-privacidad/</v>
      </c>
      <c r="D179" s="114" t="s">
        <v>112</v>
      </c>
      <c r="E179" s="75" t="str">
        <f aca="false">IF(D179&lt;&gt;"",IF(AND(B179&lt;&gt;"",C179&lt;&gt;""),"","ERR"),"")</f>
        <v/>
      </c>
      <c r="G179" s="23"/>
      <c r="H179" s="23"/>
      <c r="I179" s="23"/>
      <c r="J179" s="23"/>
      <c r="K179" s="119"/>
      <c r="L179" s="23"/>
      <c r="M179" s="23"/>
      <c r="N179" s="23"/>
      <c r="O179" s="23"/>
      <c r="P179" s="23"/>
      <c r="Q179" s="23"/>
      <c r="R179" s="23"/>
      <c r="T179" s="23"/>
      <c r="U179" s="23"/>
      <c r="V179" s="23"/>
      <c r="W179" s="23"/>
      <c r="X179" s="23"/>
      <c r="Y179" s="23"/>
    </row>
    <row r="180" customFormat="false" ht="12" hidden="false" customHeight="true" outlineLevel="0" collapsed="false">
      <c r="A180" s="110" t="n">
        <f aca="false" t="array" ref="A180:A180">IFERROR(INDEX('03.Muestra'!$B$8:$B$17,SMALL(IF("Página Web"='03.Muestra'!$D$8:$D$17,ROW('03.Muestra'!$B$8:$B$17)-MIN(ROW('03.Muestra'!$D$8:$D$17))+1,""),ROW()-174)),"")</f>
        <v>6</v>
      </c>
      <c r="B180" s="141" t="str">
        <f aca="false" t="array" ref="B180:B180">IFERROR(INDEX('03.Muestra'!$C$8:$C$17,SMALL(IF("Página Web"='03.Muestra'!$D$8:$D$17,ROW('03.Muestra'!$C$8:$C$17)-MIN(ROW('03.Muestra'!$D$8:$D$17))+1,""),ROW()-174)),"")</f>
        <v>Informe de accesibilidad</v>
      </c>
      <c r="C180" s="141" t="str">
        <f aca="false" t="array" ref="C180:C180">IFERROR(INDEX('03.Muestra'!$F$8:$F$17,SMALL(IF("Página Web"='03.Muestra'!$D$8:$D$17,ROW('03.Muestra'!$F$8:$F$17)-MIN(ROW('03.Muestra'!$D$8:$D$17))+1,""),ROW()-174)),"")</f>
        <v>https://institutodelpelo.com/informe-de-accesibilidad/</v>
      </c>
      <c r="D180" s="114"/>
      <c r="E180" s="75" t="str">
        <f aca="false">IF(D180&lt;&gt;"",IF(AND(B180&lt;&gt;"",C180&lt;&gt;""),"","ERR"),"")</f>
        <v/>
      </c>
      <c r="G180" s="23"/>
      <c r="H180" s="23"/>
      <c r="I180" s="23"/>
      <c r="J180" s="23"/>
      <c r="K180" s="119"/>
      <c r="L180" s="23"/>
      <c r="M180" s="23"/>
      <c r="N180" s="23"/>
      <c r="O180" s="23"/>
      <c r="P180" s="23"/>
      <c r="Q180" s="23"/>
      <c r="R180" s="23"/>
      <c r="T180" s="23"/>
      <c r="U180" s="23"/>
      <c r="V180" s="23"/>
      <c r="W180" s="23"/>
      <c r="X180" s="23"/>
      <c r="Y180" s="23"/>
    </row>
    <row r="181" customFormat="false" ht="12" hidden="false" customHeight="true" outlineLevel="0" collapsed="false">
      <c r="A181" s="110" t="str">
        <f aca="false" t="array" ref="A181:A181">IFERROR(INDEX('03.Muestra'!$B$8:$B$17,SMALL(IF("Página Web"='03.Muestra'!$D$8:$D$17,ROW('03.Muestra'!$B$8:$B$17)-MIN(ROW('03.Muestra'!$D$8:$D$17))+1,""),ROW()-174)),"")</f>
        <v/>
      </c>
      <c r="B181" s="141" t="str">
        <f aca="false" t="array" ref="B181:B181">IFERROR(INDEX('03.Muestra'!$C$8:$C$17,SMALL(IF("Página Web"='03.Muestra'!$D$8:$D$17,ROW('03.Muestra'!$C$8:$C$17)-MIN(ROW('03.Muestra'!$D$8:$D$17))+1,""),ROW()-174)),"")</f>
        <v/>
      </c>
      <c r="C181" s="141" t="str">
        <f aca="false" t="array" ref="C181:C181">IFERROR(INDEX('03.Muestra'!$F$8:$F$17,SMALL(IF("Página Web"='03.Muestra'!$D$8:$D$17,ROW('03.Muestra'!$F$8:$F$17)-MIN(ROW('03.Muestra'!$D$8:$D$17))+1,""),ROW()-174)),"")</f>
        <v/>
      </c>
      <c r="D181" s="114"/>
      <c r="E181" s="75" t="str">
        <f aca="false">IF(D181&lt;&gt;"",IF(AND(B181&lt;&gt;"",C181&lt;&gt;""),"","ERR"),"")</f>
        <v/>
      </c>
      <c r="F181" s="23"/>
      <c r="G181" s="23"/>
      <c r="H181" s="23"/>
      <c r="I181" s="23"/>
      <c r="J181" s="23"/>
      <c r="K181" s="119"/>
      <c r="L181" s="23"/>
      <c r="M181" s="23"/>
      <c r="N181" s="23"/>
      <c r="O181" s="23"/>
      <c r="P181" s="23"/>
      <c r="Q181" s="23"/>
      <c r="R181" s="23"/>
      <c r="S181" s="23"/>
      <c r="T181" s="23"/>
      <c r="U181" s="23"/>
      <c r="V181" s="23"/>
      <c r="W181" s="23"/>
      <c r="X181" s="23"/>
      <c r="Y181" s="23"/>
    </row>
    <row r="182" customFormat="false" ht="12" hidden="false" customHeight="true" outlineLevel="0" collapsed="false">
      <c r="A182" s="110" t="str">
        <f aca="false" t="array" ref="A182:A182">IFERROR(INDEX('03.Muestra'!$B$8:$B$17,SMALL(IF("Página Web"='03.Muestra'!$D$8:$D$17,ROW('03.Muestra'!$B$8:$B$17)-MIN(ROW('03.Muestra'!$D$8:$D$17))+1,""),ROW()-174)),"")</f>
        <v/>
      </c>
      <c r="B182" s="141" t="str">
        <f aca="false" t="array" ref="B182:B182">IFERROR(INDEX('03.Muestra'!$C$8:$C$17,SMALL(IF("Página Web"='03.Muestra'!$D$8:$D$17,ROW('03.Muestra'!$C$8:$C$17)-MIN(ROW('03.Muestra'!$D$8:$D$17))+1,""),ROW()-174)),"")</f>
        <v/>
      </c>
      <c r="C182" s="141" t="str">
        <f aca="false" t="array" ref="C182:C182">IFERROR(INDEX('03.Muestra'!$F$8:$F$17,SMALL(IF("Página Web"='03.Muestra'!$D$8:$D$17,ROW('03.Muestra'!$F$8:$F$17)-MIN(ROW('03.Muestra'!$D$8:$D$17))+1,""),ROW()-174)),"")</f>
        <v/>
      </c>
      <c r="D182" s="114"/>
      <c r="E182" s="75" t="str">
        <f aca="false">IF(D182&lt;&gt;"",IF(AND(B182&lt;&gt;"",C182&lt;&gt;""),"","ERR"),"")</f>
        <v/>
      </c>
      <c r="F182" s="23"/>
      <c r="G182" s="23"/>
      <c r="H182" s="23"/>
      <c r="I182" s="23"/>
      <c r="J182" s="23"/>
      <c r="K182" s="119"/>
      <c r="L182" s="23"/>
      <c r="M182" s="23"/>
      <c r="N182" s="23"/>
      <c r="O182" s="23"/>
      <c r="P182" s="23"/>
      <c r="Q182" s="23"/>
      <c r="R182" s="23"/>
      <c r="S182" s="23"/>
      <c r="T182" s="23"/>
      <c r="U182" s="23"/>
      <c r="V182" s="23"/>
      <c r="W182" s="23"/>
      <c r="X182" s="23"/>
      <c r="Y182" s="23"/>
    </row>
    <row r="183" customFormat="false" ht="12" hidden="false" customHeight="true" outlineLevel="0" collapsed="false">
      <c r="A183" s="110" t="str">
        <f aca="false" t="array" ref="A183:A183">IFERROR(INDEX('03.Muestra'!$B$8:$B$17,SMALL(IF("Página Web"='03.Muestra'!$D$8:$D$17,ROW('03.Muestra'!$B$8:$B$17)-MIN(ROW('03.Muestra'!$D$8:$D$17))+1,""),ROW()-174)),"")</f>
        <v/>
      </c>
      <c r="B183" s="141" t="str">
        <f aca="false" t="array" ref="B183:B183">IFERROR(INDEX('03.Muestra'!$C$8:$C$17,SMALL(IF("Página Web"='03.Muestra'!$D$8:$D$17,ROW('03.Muestra'!$C$8:$C$17)-MIN(ROW('03.Muestra'!$D$8:$D$17))+1,""),ROW()-174)),"")</f>
        <v/>
      </c>
      <c r="C183" s="141" t="str">
        <f aca="false" t="array" ref="C183:C183">IFERROR(INDEX('03.Muestra'!$F$8:$F$17,SMALL(IF("Página Web"='03.Muestra'!$D$8:$D$17,ROW('03.Muestra'!$F$8:$F$17)-MIN(ROW('03.Muestra'!$D$8:$D$17))+1,""),ROW()-174)),"")</f>
        <v/>
      </c>
      <c r="D183" s="114"/>
      <c r="E183" s="75" t="str">
        <f aca="false">IF(D183&lt;&gt;"",IF(AND(B183&lt;&gt;"",C183&lt;&gt;""),"","ERR"),"")</f>
        <v/>
      </c>
      <c r="F183" s="23"/>
      <c r="G183" s="23"/>
      <c r="H183" s="23"/>
      <c r="I183" s="23"/>
      <c r="J183" s="23"/>
      <c r="K183" s="119"/>
      <c r="L183" s="23"/>
      <c r="M183" s="23"/>
      <c r="N183" s="23"/>
      <c r="O183" s="23"/>
      <c r="P183" s="23"/>
      <c r="Q183" s="23"/>
      <c r="R183" s="23"/>
      <c r="S183" s="23"/>
      <c r="T183" s="23"/>
      <c r="U183" s="23"/>
      <c r="V183" s="23"/>
      <c r="W183" s="23"/>
      <c r="X183" s="23"/>
      <c r="Y183" s="23"/>
    </row>
    <row r="184" customFormat="false" ht="12" hidden="false" customHeight="true" outlineLevel="0" collapsed="false">
      <c r="A184" s="110" t="str">
        <f aca="false" t="array" ref="A184:A184">IFERROR(INDEX('03.Muestra'!$B$8:$B$17,SMALL(IF("Página Web"='03.Muestra'!$D$8:$D$17,ROW('03.Muestra'!$B$8:$B$17)-MIN(ROW('03.Muestra'!$D$8:$D$17))+1,""),ROW()-174)),"")</f>
        <v/>
      </c>
      <c r="B184" s="141" t="str">
        <f aca="false" t="array" ref="B184:B184">IFERROR(INDEX('03.Muestra'!$C$8:$C$17,SMALL(IF("Página Web"='03.Muestra'!$D$8:$D$17,ROW('03.Muestra'!$C$8:$C$17)-MIN(ROW('03.Muestra'!$D$8:$D$17))+1,""),ROW()-174)),"")</f>
        <v/>
      </c>
      <c r="C184" s="141" t="str">
        <f aca="false" t="array" ref="C184:C184">IFERROR(INDEX('03.Muestra'!$F$8:$F$17,SMALL(IF("Página Web"='03.Muestra'!$D$8:$D$17,ROW('03.Muestra'!$F$8:$F$17)-MIN(ROW('03.Muestra'!$D$8:$D$17))+1,""),ROW()-174)),"")</f>
        <v/>
      </c>
      <c r="D184" s="114"/>
      <c r="E184" s="75" t="str">
        <f aca="false">IF(D184&lt;&gt;"",IF(AND(B184&lt;&gt;"",C184&lt;&gt;""),"","ERR"),"")</f>
        <v/>
      </c>
      <c r="F184" s="23"/>
      <c r="G184" s="23"/>
      <c r="H184" s="23"/>
      <c r="I184" s="23"/>
      <c r="J184" s="23"/>
      <c r="K184" s="119"/>
      <c r="L184" s="23"/>
      <c r="M184" s="23"/>
      <c r="N184" s="23"/>
      <c r="O184" s="23"/>
      <c r="P184" s="23"/>
      <c r="Q184" s="23"/>
      <c r="R184" s="23"/>
      <c r="S184" s="23"/>
      <c r="T184" s="23"/>
      <c r="U184" s="23"/>
      <c r="V184" s="23"/>
      <c r="W184" s="23"/>
      <c r="X184" s="23"/>
      <c r="Y184" s="23"/>
    </row>
    <row r="185" customFormat="false" ht="12" hidden="false" customHeight="true" outlineLevel="0" collapsed="false">
      <c r="A185" s="71"/>
      <c r="B185" s="144"/>
      <c r="C185" s="144"/>
      <c r="D185" s="145"/>
      <c r="E185" s="75"/>
      <c r="F185" s="23"/>
      <c r="G185" s="23"/>
      <c r="H185" s="23"/>
      <c r="I185" s="23"/>
      <c r="J185" s="23"/>
      <c r="K185" s="119"/>
      <c r="L185" s="23"/>
      <c r="M185" s="23"/>
      <c r="N185" s="23"/>
      <c r="O185" s="23"/>
      <c r="P185" s="23"/>
      <c r="Q185" s="23"/>
      <c r="R185" s="23"/>
      <c r="S185" s="23"/>
      <c r="T185" s="23"/>
      <c r="U185" s="23"/>
      <c r="V185" s="23"/>
      <c r="W185" s="23"/>
      <c r="X185" s="23"/>
      <c r="Y185" s="23"/>
    </row>
    <row r="186" customFormat="false" ht="12" hidden="false" customHeight="true" outlineLevel="0" collapsed="false">
      <c r="A186" s="71"/>
      <c r="B186" s="144"/>
      <c r="C186" s="144"/>
      <c r="D186" s="145"/>
      <c r="E186" s="75"/>
      <c r="F186" s="23"/>
      <c r="G186" s="23"/>
      <c r="H186" s="23"/>
      <c r="I186" s="23"/>
      <c r="J186" s="23"/>
      <c r="K186" s="119"/>
      <c r="L186" s="23"/>
      <c r="M186" s="23"/>
      <c r="N186" s="23"/>
      <c r="O186" s="23"/>
      <c r="P186" s="23"/>
      <c r="Q186" s="23"/>
      <c r="R186" s="23"/>
      <c r="S186" s="23"/>
      <c r="T186" s="23"/>
      <c r="U186" s="23"/>
      <c r="V186" s="23"/>
      <c r="W186" s="23"/>
      <c r="X186" s="23"/>
      <c r="Y186" s="23"/>
    </row>
    <row r="187" customFormat="false" ht="31.5" hidden="false" customHeight="true" outlineLevel="0" collapsed="false">
      <c r="A187" s="122"/>
      <c r="B187" s="123"/>
      <c r="C187" s="122"/>
      <c r="D187" s="146"/>
      <c r="E187" s="75"/>
      <c r="F187" s="23"/>
      <c r="G187" s="23"/>
      <c r="H187" s="23"/>
      <c r="I187" s="23"/>
      <c r="J187" s="23"/>
      <c r="K187" s="119"/>
      <c r="L187" s="23"/>
      <c r="M187" s="23"/>
      <c r="N187" s="23"/>
      <c r="O187" s="23"/>
      <c r="P187" s="23"/>
      <c r="Q187" s="23"/>
      <c r="R187" s="23"/>
      <c r="S187" s="23"/>
      <c r="T187" s="23"/>
      <c r="U187" s="23"/>
      <c r="V187" s="23"/>
      <c r="W187" s="23"/>
      <c r="X187" s="23"/>
      <c r="Y187" s="23"/>
    </row>
    <row r="188" customFormat="false" ht="18" hidden="false" customHeight="true" outlineLevel="0" collapsed="false">
      <c r="A188" s="71"/>
      <c r="B188" s="71"/>
      <c r="C188" s="71"/>
      <c r="D188" s="147"/>
      <c r="E188" s="75"/>
      <c r="F188" s="103"/>
      <c r="G188" s="23"/>
      <c r="H188" s="23"/>
      <c r="I188" s="23"/>
      <c r="J188" s="23"/>
      <c r="K188" s="119"/>
      <c r="L188" s="23"/>
      <c r="M188" s="23"/>
      <c r="N188" s="23"/>
      <c r="O188" s="23"/>
      <c r="P188" s="23"/>
      <c r="Q188" s="23"/>
      <c r="R188" s="23"/>
      <c r="S188" s="23"/>
      <c r="T188" s="23"/>
      <c r="U188" s="23"/>
      <c r="V188" s="23"/>
      <c r="W188" s="23"/>
      <c r="X188" s="23"/>
      <c r="Y188" s="23"/>
    </row>
    <row r="189" customFormat="false" ht="12" hidden="false" customHeight="true" outlineLevel="0" collapsed="false">
      <c r="B189" s="23"/>
      <c r="C189" s="23"/>
      <c r="D189" s="137"/>
      <c r="E189" s="75"/>
      <c r="F189" s="23"/>
      <c r="G189" s="23"/>
      <c r="H189" s="23"/>
      <c r="I189" s="23"/>
      <c r="J189" s="23"/>
      <c r="K189" s="119"/>
      <c r="L189" s="23"/>
      <c r="M189" s="23"/>
      <c r="N189" s="23"/>
      <c r="O189" s="23"/>
      <c r="P189" s="23"/>
      <c r="Q189" s="23"/>
      <c r="R189" s="23"/>
      <c r="S189" s="23"/>
      <c r="T189" s="23"/>
      <c r="U189" s="23"/>
      <c r="V189" s="23"/>
      <c r="W189" s="23"/>
      <c r="X189" s="23"/>
      <c r="Y189" s="23"/>
    </row>
    <row r="190" customFormat="false" ht="12" hidden="false" customHeight="true" outlineLevel="0" collapsed="false">
      <c r="B190" s="23"/>
      <c r="C190" s="23"/>
      <c r="D190" s="137"/>
      <c r="E190" s="75"/>
      <c r="F190" s="23"/>
      <c r="G190" s="23"/>
      <c r="H190" s="23"/>
      <c r="I190" s="23"/>
      <c r="J190" s="23"/>
      <c r="K190" s="119"/>
      <c r="L190" s="23"/>
      <c r="M190" s="23"/>
      <c r="N190" s="23"/>
      <c r="O190" s="23"/>
      <c r="P190" s="23"/>
      <c r="Q190" s="23"/>
      <c r="R190" s="23"/>
      <c r="S190" s="23"/>
      <c r="T190" s="23"/>
      <c r="U190" s="23"/>
      <c r="V190" s="23"/>
      <c r="W190" s="23"/>
      <c r="X190" s="23"/>
      <c r="Y190" s="23"/>
    </row>
    <row r="191" customFormat="false" ht="32.25" hidden="false" customHeight="true" outlineLevel="0" collapsed="false">
      <c r="A191" s="105" t="s">
        <v>119</v>
      </c>
      <c r="B191" s="106" t="s">
        <v>105</v>
      </c>
      <c r="C191" s="107" t="s">
        <v>141</v>
      </c>
      <c r="D191" s="139" t="s">
        <v>125</v>
      </c>
      <c r="E191" s="124"/>
      <c r="K191" s="119"/>
      <c r="L191" s="23"/>
      <c r="M191" s="23"/>
      <c r="N191" s="23"/>
      <c r="O191" s="23"/>
      <c r="P191" s="23"/>
      <c r="Q191" s="23"/>
      <c r="R191" s="23"/>
      <c r="T191" s="23"/>
      <c r="U191" s="23"/>
      <c r="V191" s="23"/>
      <c r="W191" s="23"/>
      <c r="X191" s="23"/>
      <c r="Y191" s="23"/>
    </row>
    <row r="192" customFormat="false" ht="12" hidden="false" customHeight="true" outlineLevel="0" collapsed="false">
      <c r="A192" s="110" t="n">
        <f aca="false" t="array" ref="A192:A192">IFERROR(INDEX('03.Muestra'!$B$8:$B$17,SMALL(IF("Página Web"='03.Muestra'!$D$8:$D$17,ROW('03.Muestra'!$B$8:$B$17)-MIN(ROW('03.Muestra'!$D$8:$D$17))+1,""),ROW()-191)),"")</f>
        <v>1</v>
      </c>
      <c r="B192" s="141" t="str">
        <f aca="false" t="array" ref="B192:B192">IFERROR(INDEX('03.Muestra'!$C$8:$C$17,SMALL(IF("Página Web"='03.Muestra'!$D$8:$D$17,ROW('03.Muestra'!$C$8:$C$17)-MIN(ROW('03.Muestra'!$D$8:$D$17))+1,""),ROW()-191)),"")</f>
        <v>Inicio</v>
      </c>
      <c r="C192" s="141" t="str">
        <f aca="false" t="array" ref="C192:C192">IFERROR(INDEX('03.Muestra'!$F$8:$F$17,SMALL(IF("Página Web"='03.Muestra'!$D$8:$D$17,ROW('03.Muestra'!$F$8:$F$17)-MIN(ROW('03.Muestra'!$D$8:$D$17))+1,""),ROW()-191)),"")</f>
        <v>https://institutodelpelo.com/</v>
      </c>
      <c r="D192" s="114" t="s">
        <v>112</v>
      </c>
      <c r="E192" s="75" t="str">
        <f aca="false">IF(D192&lt;&gt;"",IF(AND(B192&lt;&gt;"",C192&lt;&gt;""),"","ERR"),"")</f>
        <v/>
      </c>
      <c r="F192" s="115" t="s">
        <v>108</v>
      </c>
      <c r="G192" s="100" t="s">
        <v>117</v>
      </c>
      <c r="H192" s="95" t="s">
        <v>112</v>
      </c>
      <c r="I192" s="116" t="s">
        <v>110</v>
      </c>
      <c r="J192" s="117" t="s">
        <v>106</v>
      </c>
      <c r="K192" s="142" t="s">
        <v>116</v>
      </c>
      <c r="L192" s="23"/>
      <c r="M192" s="23"/>
      <c r="N192" s="23"/>
      <c r="O192" s="23"/>
      <c r="P192" s="23"/>
      <c r="Q192" s="23"/>
      <c r="R192" s="23"/>
      <c r="T192" s="23"/>
      <c r="U192" s="23"/>
      <c r="V192" s="23"/>
      <c r="W192" s="23"/>
      <c r="X192" s="23"/>
      <c r="Y192" s="23"/>
    </row>
    <row r="193" customFormat="false" ht="12" hidden="false" customHeight="true" outlineLevel="0" collapsed="false">
      <c r="A193" s="110" t="n">
        <f aca="false" t="array" ref="A193:A193">IFERROR(INDEX('03.Muestra'!$B$8:$B$17,SMALL(IF("Página Web"='03.Muestra'!$D$8:$D$17,ROW('03.Muestra'!$B$8:$B$17)-MIN(ROW('03.Muestra'!$D$8:$D$17))+1,""),ROW()-191)),"")</f>
        <v>2</v>
      </c>
      <c r="B193" s="141" t="str">
        <f aca="false" t="array" ref="B193:B193">IFERROR(INDEX('03.Muestra'!$C$8:$C$17,SMALL(IF("Página Web"='03.Muestra'!$D$8:$D$17,ROW('03.Muestra'!$C$8:$C$17)-MIN(ROW('03.Muestra'!$D$8:$D$17))+1,""),ROW()-191)),"")</f>
        <v>Nuestro método</v>
      </c>
      <c r="C193" s="141" t="str">
        <f aca="false" t="array" ref="C193:C193">IFERROR(INDEX('03.Muestra'!$F$8:$F$17,SMALL(IF("Página Web"='03.Muestra'!$D$8:$D$17,ROW('03.Muestra'!$F$8:$F$17)-MIN(ROW('03.Muestra'!$D$8:$D$17))+1,""),ROW()-191)),"")</f>
        <v>https://institutodelpelo.com/nuestro-metodo/</v>
      </c>
      <c r="D193" s="114" t="s">
        <v>112</v>
      </c>
      <c r="E193" s="75" t="str">
        <f aca="false">IF(D193&lt;&gt;"",IF(AND(B193&lt;&gt;"",C193&lt;&gt;""),"","ERR"),"")</f>
        <v/>
      </c>
      <c r="F193" s="118" t="n">
        <f aca="true">COUNTIF($D192:INDIRECT("$D" &amp;  SUM(ROW()-1,'03.Muestra'!$D$20)-1),F192)</f>
        <v>0</v>
      </c>
      <c r="G193" s="118" t="n">
        <f aca="true">COUNTIF($D192:INDIRECT("$D" &amp;  SUM(ROW()-1,'03.Muestra'!$D$20)-1),G192)</f>
        <v>0</v>
      </c>
      <c r="H193" s="118" t="n">
        <f aca="true">COUNTIF($D192:INDIRECT("$D" &amp;  SUM(ROW()-1,'03.Muestra'!$D$20)-1),H192)</f>
        <v>5</v>
      </c>
      <c r="I193" s="118" t="n">
        <f aca="true">COUNTIF($D192:INDIRECT("$D" &amp;  SUM(ROW()-1,'03.Muestra'!$D$20)-1),I192)</f>
        <v>0</v>
      </c>
      <c r="J193" s="118" t="n">
        <f aca="true">COUNTIF($D192:INDIRECT("$D" &amp;  SUM(ROW()-1,'03.Muestra'!$D$20)-1),J192)</f>
        <v>0</v>
      </c>
      <c r="K193" s="143" t="n">
        <f aca="true">IF(COUNTIF('03.Muestra'!$D$8:$D$17,"Página Web")=0,0,COUNTBLANK($D192:INDIRECT("$D" &amp;  SUM(ROW()-1,COUNTIF('03.Muestra'!$D$8:$D$17,"Página Web"))-1)))</f>
        <v>1</v>
      </c>
      <c r="L193" s="23"/>
      <c r="M193" s="23"/>
      <c r="N193" s="23"/>
      <c r="O193" s="23"/>
      <c r="P193" s="23"/>
      <c r="Q193" s="23"/>
      <c r="R193" s="23"/>
      <c r="T193" s="23"/>
      <c r="U193" s="23"/>
      <c r="V193" s="23"/>
      <c r="W193" s="23"/>
      <c r="X193" s="23"/>
      <c r="Y193" s="23"/>
    </row>
    <row r="194" customFormat="false" ht="12" hidden="false" customHeight="true" outlineLevel="0" collapsed="false">
      <c r="A194" s="110" t="n">
        <f aca="false" t="array" ref="A194:A194">IFERROR(INDEX('03.Muestra'!$B$8:$B$17,SMALL(IF("Página Web"='03.Muestra'!$D$8:$D$17,ROW('03.Muestra'!$B$8:$B$17)-MIN(ROW('03.Muestra'!$D$8:$D$17))+1,""),ROW()-191)),"")</f>
        <v>3</v>
      </c>
      <c r="B194" s="141" t="str">
        <f aca="false" t="array" ref="B194:B194">IFERROR(INDEX('03.Muestra'!$C$8:$C$17,SMALL(IF("Página Web"='03.Muestra'!$D$8:$D$17,ROW('03.Muestra'!$C$8:$C$17)-MIN(ROW('03.Muestra'!$D$8:$D$17))+1,""),ROW()-191)),"")</f>
        <v>Contacto</v>
      </c>
      <c r="C194" s="141" t="str">
        <f aca="false" t="array" ref="C194:C194">IFERROR(INDEX('03.Muestra'!$F$8:$F$17,SMALL(IF("Página Web"='03.Muestra'!$D$8:$D$17,ROW('03.Muestra'!$F$8:$F$17)-MIN(ROW('03.Muestra'!$D$8:$D$17))+1,""),ROW()-191)),"")</f>
        <v>https://institutodelpelo.com/contacto/</v>
      </c>
      <c r="D194" s="114" t="s">
        <v>112</v>
      </c>
      <c r="E194" s="75" t="str">
        <f aca="false">IF(D194&lt;&gt;"",IF(AND(B194&lt;&gt;"",C194&lt;&gt;""),"","ERR"),"")</f>
        <v/>
      </c>
      <c r="G194" s="23"/>
      <c r="H194" s="23"/>
      <c r="I194" s="23"/>
      <c r="J194" s="23"/>
      <c r="K194" s="119"/>
      <c r="L194" s="23"/>
      <c r="M194" s="23"/>
      <c r="N194" s="23"/>
      <c r="O194" s="23"/>
      <c r="P194" s="23"/>
      <c r="Q194" s="23"/>
      <c r="R194" s="23"/>
      <c r="T194" s="23"/>
      <c r="U194" s="23"/>
      <c r="V194" s="23"/>
      <c r="W194" s="23"/>
      <c r="X194" s="23"/>
      <c r="Y194" s="23"/>
    </row>
    <row r="195" customFormat="false" ht="12" hidden="false" customHeight="true" outlineLevel="0" collapsed="false">
      <c r="A195" s="110" t="n">
        <f aca="false" t="array" ref="A195:A195">IFERROR(INDEX('03.Muestra'!$B$8:$B$17,SMALL(IF("Página Web"='03.Muestra'!$D$8:$D$17,ROW('03.Muestra'!$B$8:$B$17)-MIN(ROW('03.Muestra'!$D$8:$D$17))+1,""),ROW()-191)),"")</f>
        <v>4</v>
      </c>
      <c r="B195" s="141" t="str">
        <f aca="false" t="array" ref="B195:B195">IFERROR(INDEX('03.Muestra'!$C$8:$C$17,SMALL(IF("Página Web"='03.Muestra'!$D$8:$D$17,ROW('03.Muestra'!$C$8:$C$17)-MIN(ROW('03.Muestra'!$D$8:$D$17))+1,""),ROW()-191)),"")</f>
        <v>Aviso legal</v>
      </c>
      <c r="C195" s="141" t="str">
        <f aca="false" t="array" ref="C195:C195">IFERROR(INDEX('03.Muestra'!$F$8:$F$17,SMALL(IF("Página Web"='03.Muestra'!$D$8:$D$17,ROW('03.Muestra'!$F$8:$F$17)-MIN(ROW('03.Muestra'!$D$8:$D$17))+1,""),ROW()-191)),"")</f>
        <v>https://institutodelpelo.com/aviso-legal/</v>
      </c>
      <c r="D195" s="114" t="s">
        <v>112</v>
      </c>
      <c r="E195" s="75" t="str">
        <f aca="false">IF(D195&lt;&gt;"",IF(AND(B195&lt;&gt;"",C195&lt;&gt;""),"","ERR"),"")</f>
        <v/>
      </c>
      <c r="G195" s="23"/>
      <c r="H195" s="23"/>
      <c r="I195" s="23"/>
      <c r="J195" s="23"/>
      <c r="K195" s="119"/>
      <c r="L195" s="23"/>
      <c r="M195" s="23"/>
      <c r="N195" s="23"/>
      <c r="O195" s="23"/>
      <c r="P195" s="23"/>
      <c r="Q195" s="23"/>
      <c r="R195" s="23"/>
      <c r="T195" s="23"/>
      <c r="U195" s="23"/>
      <c r="V195" s="23"/>
      <c r="W195" s="23"/>
      <c r="X195" s="23"/>
      <c r="Y195" s="23"/>
    </row>
    <row r="196" customFormat="false" ht="12" hidden="false" customHeight="true" outlineLevel="0" collapsed="false">
      <c r="A196" s="110" t="n">
        <f aca="false" t="array" ref="A196:A196">IFERROR(INDEX('03.Muestra'!$B$8:$B$17,SMALL(IF("Página Web"='03.Muestra'!$D$8:$D$17,ROW('03.Muestra'!$B$8:$B$17)-MIN(ROW('03.Muestra'!$D$8:$D$17))+1,""),ROW()-191)),"")</f>
        <v>5</v>
      </c>
      <c r="B196" s="141" t="str">
        <f aca="false" t="array" ref="B196:B196">IFERROR(INDEX('03.Muestra'!$C$8:$C$17,SMALL(IF("Página Web"='03.Muestra'!$D$8:$D$17,ROW('03.Muestra'!$C$8:$C$17)-MIN(ROW('03.Muestra'!$D$8:$D$17))+1,""),ROW()-191)),"")</f>
        <v>Política de privacidad</v>
      </c>
      <c r="C196" s="141" t="str">
        <f aca="false" t="array" ref="C196:C196">IFERROR(INDEX('03.Muestra'!$F$8:$F$17,SMALL(IF("Página Web"='03.Muestra'!$D$8:$D$17,ROW('03.Muestra'!$F$8:$F$17)-MIN(ROW('03.Muestra'!$D$8:$D$17))+1,""),ROW()-191)),"")</f>
        <v>https://institutodelpelo.com/politica-de-privacidad/</v>
      </c>
      <c r="D196" s="114" t="s">
        <v>112</v>
      </c>
      <c r="E196" s="75" t="str">
        <f aca="false">IF(D196&lt;&gt;"",IF(AND(B196&lt;&gt;"",C196&lt;&gt;""),"","ERR"),"")</f>
        <v/>
      </c>
      <c r="G196" s="23"/>
      <c r="H196" s="23"/>
      <c r="I196" s="23"/>
      <c r="J196" s="23"/>
      <c r="K196" s="119"/>
      <c r="L196" s="23"/>
      <c r="M196" s="23"/>
      <c r="N196" s="23"/>
      <c r="O196" s="23"/>
      <c r="P196" s="23"/>
      <c r="Q196" s="23"/>
      <c r="R196" s="23"/>
      <c r="T196" s="23"/>
      <c r="U196" s="23"/>
      <c r="V196" s="23"/>
      <c r="W196" s="23"/>
      <c r="X196" s="23"/>
      <c r="Y196" s="23"/>
    </row>
    <row r="197" customFormat="false" ht="12" hidden="false" customHeight="true" outlineLevel="0" collapsed="false">
      <c r="A197" s="110" t="n">
        <f aca="false" t="array" ref="A197:A197">IFERROR(INDEX('03.Muestra'!$B$8:$B$17,SMALL(IF("Página Web"='03.Muestra'!$D$8:$D$17,ROW('03.Muestra'!$B$8:$B$17)-MIN(ROW('03.Muestra'!$D$8:$D$17))+1,""),ROW()-191)),"")</f>
        <v>6</v>
      </c>
      <c r="B197" s="141" t="str">
        <f aca="false" t="array" ref="B197:B197">IFERROR(INDEX('03.Muestra'!$C$8:$C$17,SMALL(IF("Página Web"='03.Muestra'!$D$8:$D$17,ROW('03.Muestra'!$C$8:$C$17)-MIN(ROW('03.Muestra'!$D$8:$D$17))+1,""),ROW()-191)),"")</f>
        <v>Informe de accesibilidad</v>
      </c>
      <c r="C197" s="141" t="str">
        <f aca="false" t="array" ref="C197:C197">IFERROR(INDEX('03.Muestra'!$F$8:$F$17,SMALL(IF("Página Web"='03.Muestra'!$D$8:$D$17,ROW('03.Muestra'!$F$8:$F$17)-MIN(ROW('03.Muestra'!$D$8:$D$17))+1,""),ROW()-191)),"")</f>
        <v>https://institutodelpelo.com/informe-de-accesibilidad/</v>
      </c>
      <c r="D197" s="114"/>
      <c r="E197" s="75" t="str">
        <f aca="false">IF(D197&lt;&gt;"",IF(AND(B197&lt;&gt;"",C197&lt;&gt;""),"","ERR"),"")</f>
        <v/>
      </c>
      <c r="G197" s="23"/>
      <c r="H197" s="23"/>
      <c r="I197" s="23"/>
      <c r="J197" s="23"/>
      <c r="K197" s="119"/>
      <c r="L197" s="23"/>
      <c r="M197" s="23"/>
      <c r="N197" s="23"/>
      <c r="O197" s="23"/>
      <c r="P197" s="23"/>
      <c r="Q197" s="23"/>
      <c r="R197" s="23"/>
      <c r="T197" s="23"/>
      <c r="U197" s="23"/>
      <c r="V197" s="23"/>
      <c r="W197" s="23"/>
      <c r="X197" s="23"/>
      <c r="Y197" s="23"/>
    </row>
    <row r="198" customFormat="false" ht="12" hidden="false" customHeight="true" outlineLevel="0" collapsed="false">
      <c r="A198" s="110" t="str">
        <f aca="false" t="array" ref="A198:A198">IFERROR(INDEX('03.Muestra'!$B$8:$B$17,SMALL(IF("Página Web"='03.Muestra'!$D$8:$D$17,ROW('03.Muestra'!$B$8:$B$17)-MIN(ROW('03.Muestra'!$D$8:$D$17))+1,""),ROW()-191)),"")</f>
        <v/>
      </c>
      <c r="B198" s="141" t="str">
        <f aca="false" t="array" ref="B198:B198">IFERROR(INDEX('03.Muestra'!$C$8:$C$17,SMALL(IF("Página Web"='03.Muestra'!$D$8:$D$17,ROW('03.Muestra'!$C$8:$C$17)-MIN(ROW('03.Muestra'!$D$8:$D$17))+1,""),ROW()-191)),"")</f>
        <v/>
      </c>
      <c r="C198" s="141" t="str">
        <f aca="false" t="array" ref="C198:C198">IFERROR(INDEX('03.Muestra'!$F$8:$F$17,SMALL(IF("Página Web"='03.Muestra'!$D$8:$D$17,ROW('03.Muestra'!$F$8:$F$17)-MIN(ROW('03.Muestra'!$D$8:$D$17))+1,""),ROW()-191)),"")</f>
        <v/>
      </c>
      <c r="D198" s="114"/>
      <c r="E198" s="75" t="str">
        <f aca="false">IF(D198&lt;&gt;"",IF(AND(B198&lt;&gt;"",C198&lt;&gt;""),"","ERR"),"")</f>
        <v/>
      </c>
      <c r="F198" s="23"/>
      <c r="G198" s="23"/>
      <c r="H198" s="23"/>
      <c r="I198" s="23"/>
      <c r="J198" s="23"/>
      <c r="K198" s="119"/>
      <c r="L198" s="23"/>
      <c r="M198" s="23"/>
      <c r="N198" s="23"/>
      <c r="O198" s="23"/>
      <c r="P198" s="23"/>
      <c r="Q198" s="23"/>
      <c r="R198" s="23"/>
      <c r="S198" s="23"/>
      <c r="T198" s="23"/>
      <c r="U198" s="23"/>
      <c r="V198" s="23"/>
      <c r="W198" s="23"/>
      <c r="X198" s="23"/>
      <c r="Y198" s="23"/>
    </row>
    <row r="199" customFormat="false" ht="12" hidden="false" customHeight="true" outlineLevel="0" collapsed="false">
      <c r="A199" s="110" t="str">
        <f aca="false" t="array" ref="A199:A199">IFERROR(INDEX('03.Muestra'!$B$8:$B$17,SMALL(IF("Página Web"='03.Muestra'!$D$8:$D$17,ROW('03.Muestra'!$B$8:$B$17)-MIN(ROW('03.Muestra'!$D$8:$D$17))+1,""),ROW()-191)),"")</f>
        <v/>
      </c>
      <c r="B199" s="141" t="str">
        <f aca="false" t="array" ref="B199:B199">IFERROR(INDEX('03.Muestra'!$C$8:$C$17,SMALL(IF("Página Web"='03.Muestra'!$D$8:$D$17,ROW('03.Muestra'!$C$8:$C$17)-MIN(ROW('03.Muestra'!$D$8:$D$17))+1,""),ROW()-191)),"")</f>
        <v/>
      </c>
      <c r="C199" s="141" t="str">
        <f aca="false" t="array" ref="C199:C199">IFERROR(INDEX('03.Muestra'!$F$8:$F$17,SMALL(IF("Página Web"='03.Muestra'!$D$8:$D$17,ROW('03.Muestra'!$F$8:$F$17)-MIN(ROW('03.Muestra'!$D$8:$D$17))+1,""),ROW()-191)),"")</f>
        <v/>
      </c>
      <c r="D199" s="114"/>
      <c r="E199" s="75" t="str">
        <f aca="false">IF(D199&lt;&gt;"",IF(AND(B199&lt;&gt;"",C199&lt;&gt;""),"","ERR"),"")</f>
        <v/>
      </c>
      <c r="F199" s="23"/>
      <c r="G199" s="23"/>
      <c r="H199" s="23"/>
      <c r="I199" s="23"/>
      <c r="J199" s="23"/>
      <c r="K199" s="119"/>
      <c r="L199" s="23"/>
      <c r="M199" s="23"/>
      <c r="N199" s="23"/>
      <c r="O199" s="23"/>
      <c r="P199" s="23"/>
      <c r="Q199" s="23"/>
      <c r="R199" s="23"/>
      <c r="S199" s="23"/>
      <c r="T199" s="23"/>
      <c r="U199" s="23"/>
      <c r="V199" s="23"/>
      <c r="W199" s="23"/>
      <c r="X199" s="23"/>
      <c r="Y199" s="23"/>
    </row>
    <row r="200" customFormat="false" ht="12" hidden="false" customHeight="true" outlineLevel="0" collapsed="false">
      <c r="A200" s="110" t="str">
        <f aca="false" t="array" ref="A200:A200">IFERROR(INDEX('03.Muestra'!$B$8:$B$17,SMALL(IF("Página Web"='03.Muestra'!$D$8:$D$17,ROW('03.Muestra'!$B$8:$B$17)-MIN(ROW('03.Muestra'!$D$8:$D$17))+1,""),ROW()-191)),"")</f>
        <v/>
      </c>
      <c r="B200" s="141" t="str">
        <f aca="false" t="array" ref="B200:B200">IFERROR(INDEX('03.Muestra'!$C$8:$C$17,SMALL(IF("Página Web"='03.Muestra'!$D$8:$D$17,ROW('03.Muestra'!$C$8:$C$17)-MIN(ROW('03.Muestra'!$D$8:$D$17))+1,""),ROW()-191)),"")</f>
        <v/>
      </c>
      <c r="C200" s="141" t="str">
        <f aca="false" t="array" ref="C200:C200">IFERROR(INDEX('03.Muestra'!$F$8:$F$17,SMALL(IF("Página Web"='03.Muestra'!$D$8:$D$17,ROW('03.Muestra'!$F$8:$F$17)-MIN(ROW('03.Muestra'!$D$8:$D$17))+1,""),ROW()-191)),"")</f>
        <v/>
      </c>
      <c r="D200" s="114"/>
      <c r="E200" s="75" t="str">
        <f aca="false">IF(D200&lt;&gt;"",IF(AND(B200&lt;&gt;"",C200&lt;&gt;""),"","ERR"),"")</f>
        <v/>
      </c>
      <c r="F200" s="23"/>
      <c r="G200" s="23"/>
      <c r="H200" s="23"/>
      <c r="I200" s="23"/>
      <c r="J200" s="23"/>
      <c r="K200" s="119"/>
      <c r="L200" s="23"/>
      <c r="M200" s="23"/>
      <c r="N200" s="23"/>
      <c r="O200" s="23"/>
      <c r="P200" s="23"/>
      <c r="Q200" s="23"/>
      <c r="R200" s="23"/>
      <c r="S200" s="23"/>
      <c r="T200" s="23"/>
      <c r="U200" s="23"/>
      <c r="V200" s="23"/>
      <c r="W200" s="23"/>
      <c r="X200" s="23"/>
      <c r="Y200" s="23"/>
    </row>
    <row r="201" customFormat="false" ht="12" hidden="false" customHeight="true" outlineLevel="0" collapsed="false">
      <c r="A201" s="110" t="str">
        <f aca="false" t="array" ref="A201:A201">IFERROR(INDEX('03.Muestra'!$B$8:$B$17,SMALL(IF("Página Web"='03.Muestra'!$D$8:$D$17,ROW('03.Muestra'!$B$8:$B$17)-MIN(ROW('03.Muestra'!$D$8:$D$17))+1,""),ROW()-191)),"")</f>
        <v/>
      </c>
      <c r="B201" s="141" t="str">
        <f aca="false" t="array" ref="B201:B201">IFERROR(INDEX('03.Muestra'!$C$8:$C$17,SMALL(IF("Página Web"='03.Muestra'!$D$8:$D$17,ROW('03.Muestra'!$C$8:$C$17)-MIN(ROW('03.Muestra'!$D$8:$D$17))+1,""),ROW()-191)),"")</f>
        <v/>
      </c>
      <c r="C201" s="141" t="str">
        <f aca="false" t="array" ref="C201:C201">IFERROR(INDEX('03.Muestra'!$F$8:$F$17,SMALL(IF("Página Web"='03.Muestra'!$D$8:$D$17,ROW('03.Muestra'!$F$8:$F$17)-MIN(ROW('03.Muestra'!$D$8:$D$17))+1,""),ROW()-191)),"")</f>
        <v/>
      </c>
      <c r="D201" s="114"/>
      <c r="E201" s="75" t="str">
        <f aca="false">IF(D201&lt;&gt;"",IF(AND(B201&lt;&gt;"",C201&lt;&gt;""),"","ERR"),"")</f>
        <v/>
      </c>
      <c r="F201" s="23"/>
      <c r="G201" s="23"/>
      <c r="H201" s="23"/>
      <c r="I201" s="23"/>
      <c r="J201" s="23"/>
      <c r="K201" s="119"/>
      <c r="L201" s="23"/>
      <c r="M201" s="23"/>
      <c r="N201" s="23"/>
      <c r="O201" s="23"/>
      <c r="P201" s="23"/>
      <c r="Q201" s="23"/>
      <c r="R201" s="23"/>
      <c r="S201" s="23"/>
      <c r="T201" s="23"/>
      <c r="U201" s="23"/>
      <c r="V201" s="23"/>
      <c r="W201" s="23"/>
      <c r="X201" s="23"/>
      <c r="Y201" s="23"/>
    </row>
    <row r="202" customFormat="false" ht="12" hidden="false" customHeight="true" outlineLevel="0" collapsed="false">
      <c r="A202" s="71"/>
      <c r="B202" s="144"/>
      <c r="C202" s="144"/>
      <c r="D202" s="145"/>
      <c r="E202" s="75"/>
      <c r="F202" s="23"/>
      <c r="G202" s="23"/>
      <c r="H202" s="23"/>
      <c r="I202" s="23"/>
      <c r="J202" s="23"/>
      <c r="K202" s="119"/>
      <c r="L202" s="23"/>
      <c r="M202" s="23"/>
      <c r="N202" s="23"/>
      <c r="O202" s="23"/>
      <c r="P202" s="23"/>
      <c r="Q202" s="23"/>
      <c r="R202" s="23"/>
      <c r="S202" s="23"/>
      <c r="T202" s="23"/>
      <c r="U202" s="23"/>
      <c r="V202" s="23"/>
      <c r="W202" s="23"/>
      <c r="X202" s="23"/>
      <c r="Y202" s="23"/>
    </row>
    <row r="203" customFormat="false" ht="12" hidden="false" customHeight="true" outlineLevel="0" collapsed="false">
      <c r="A203" s="71"/>
      <c r="B203" s="144"/>
      <c r="C203" s="144"/>
      <c r="D203" s="145"/>
      <c r="E203" s="75"/>
      <c r="F203" s="23"/>
      <c r="G203" s="23"/>
      <c r="H203" s="23"/>
      <c r="I203" s="23"/>
      <c r="J203" s="23"/>
      <c r="K203" s="119"/>
      <c r="L203" s="23"/>
      <c r="M203" s="23"/>
      <c r="N203" s="23"/>
      <c r="O203" s="23"/>
      <c r="P203" s="23"/>
      <c r="Q203" s="23"/>
      <c r="R203" s="23"/>
      <c r="S203" s="23"/>
      <c r="T203" s="23"/>
      <c r="U203" s="23"/>
      <c r="V203" s="23"/>
      <c r="W203" s="23"/>
      <c r="X203" s="23"/>
      <c r="Y203" s="23"/>
    </row>
    <row r="204" customFormat="false" ht="31.5" hidden="false" customHeight="true" outlineLevel="0" collapsed="false">
      <c r="A204" s="122"/>
      <c r="B204" s="123"/>
      <c r="C204" s="122"/>
      <c r="D204" s="146"/>
      <c r="E204" s="75"/>
      <c r="F204" s="23"/>
      <c r="G204" s="23"/>
      <c r="H204" s="23"/>
      <c r="I204" s="23"/>
      <c r="J204" s="23"/>
      <c r="K204" s="119"/>
      <c r="L204" s="23"/>
      <c r="M204" s="23"/>
      <c r="N204" s="23"/>
      <c r="O204" s="23"/>
      <c r="P204" s="23"/>
      <c r="Q204" s="23"/>
      <c r="R204" s="23"/>
      <c r="S204" s="23"/>
      <c r="T204" s="23"/>
      <c r="U204" s="23"/>
      <c r="V204" s="23"/>
      <c r="W204" s="23"/>
      <c r="X204" s="23"/>
      <c r="Y204" s="23"/>
    </row>
    <row r="205" customFormat="false" ht="16.5" hidden="false" customHeight="true" outlineLevel="0" collapsed="false">
      <c r="A205" s="71"/>
      <c r="B205" s="71"/>
      <c r="C205" s="71"/>
      <c r="D205" s="147"/>
      <c r="E205" s="75"/>
      <c r="F205" s="103"/>
      <c r="G205" s="23"/>
      <c r="H205" s="23"/>
      <c r="I205" s="23"/>
      <c r="J205" s="23"/>
      <c r="K205" s="119"/>
      <c r="L205" s="23"/>
      <c r="M205" s="23"/>
      <c r="N205" s="23"/>
      <c r="O205" s="23"/>
      <c r="P205" s="23"/>
      <c r="Q205" s="23"/>
      <c r="R205" s="23"/>
      <c r="S205" s="23"/>
      <c r="T205" s="23"/>
      <c r="U205" s="23"/>
      <c r="V205" s="23"/>
      <c r="W205" s="23"/>
      <c r="X205" s="23"/>
      <c r="Y205" s="23"/>
    </row>
    <row r="206" customFormat="false" ht="12" hidden="false" customHeight="true" outlineLevel="0" collapsed="false">
      <c r="B206" s="23"/>
      <c r="C206" s="23"/>
      <c r="D206" s="137"/>
      <c r="E206" s="75"/>
      <c r="F206" s="23"/>
      <c r="G206" s="23"/>
      <c r="H206" s="23"/>
      <c r="I206" s="23"/>
      <c r="J206" s="23"/>
      <c r="K206" s="119"/>
      <c r="L206" s="23"/>
      <c r="M206" s="23"/>
      <c r="N206" s="23"/>
      <c r="O206" s="23"/>
      <c r="P206" s="23"/>
      <c r="Q206" s="23"/>
      <c r="R206" s="23"/>
      <c r="S206" s="23"/>
      <c r="T206" s="23"/>
      <c r="U206" s="23"/>
      <c r="V206" s="23"/>
      <c r="W206" s="23"/>
      <c r="X206" s="23"/>
      <c r="Y206" s="23"/>
    </row>
    <row r="207" customFormat="false" ht="12" hidden="false" customHeight="true" outlineLevel="0" collapsed="false">
      <c r="B207" s="23"/>
      <c r="C207" s="23"/>
      <c r="D207" s="137"/>
      <c r="E207" s="112"/>
      <c r="F207" s="23"/>
      <c r="G207" s="23"/>
      <c r="H207" s="23"/>
      <c r="I207" s="23"/>
      <c r="J207" s="23"/>
      <c r="K207" s="119"/>
      <c r="L207" s="23"/>
      <c r="M207" s="23"/>
      <c r="N207" s="23"/>
      <c r="O207" s="23"/>
      <c r="P207" s="23"/>
      <c r="Q207" s="23"/>
      <c r="R207" s="23"/>
      <c r="S207" s="23"/>
      <c r="T207" s="23"/>
      <c r="U207" s="23"/>
      <c r="V207" s="23"/>
      <c r="W207" s="23"/>
      <c r="X207" s="23"/>
      <c r="Y207" s="23"/>
    </row>
    <row r="208" customFormat="false" ht="32.25" hidden="false" customHeight="true" outlineLevel="0" collapsed="false">
      <c r="A208" s="105" t="s">
        <v>119</v>
      </c>
      <c r="B208" s="106" t="s">
        <v>105</v>
      </c>
      <c r="C208" s="107" t="s">
        <v>142</v>
      </c>
      <c r="D208" s="139" t="s">
        <v>125</v>
      </c>
      <c r="E208" s="124"/>
      <c r="K208" s="119"/>
      <c r="L208" s="23"/>
      <c r="M208" s="23"/>
      <c r="N208" s="23"/>
      <c r="O208" s="23"/>
      <c r="P208" s="23"/>
      <c r="Q208" s="23"/>
      <c r="R208" s="23"/>
      <c r="S208" s="23"/>
      <c r="T208" s="23"/>
      <c r="U208" s="23"/>
      <c r="V208" s="23"/>
      <c r="W208" s="23"/>
      <c r="X208" s="23"/>
      <c r="Y208" s="23"/>
    </row>
    <row r="209" customFormat="false" ht="12" hidden="false" customHeight="true" outlineLevel="0" collapsed="false">
      <c r="A209" s="110" t="n">
        <f aca="false" t="array" ref="A209:A209">IFERROR(INDEX('03.Muestra'!$B$8:$B$17,SMALL(IF("Página Web"='03.Muestra'!$D$8:$D$17,ROW('03.Muestra'!$B$8:$B$17)-MIN(ROW('03.Muestra'!$D$8:$D$17))+1,""),ROW()-208)),"")</f>
        <v>1</v>
      </c>
      <c r="B209" s="141" t="str">
        <f aca="false" t="array" ref="B209:B209">IFERROR(INDEX('03.Muestra'!$C$8:$C$17,SMALL(IF("Página Web"='03.Muestra'!$D$8:$D$17,ROW('03.Muestra'!$C$8:$C$17)-MIN(ROW('03.Muestra'!$D$8:$D$17))+1,""),ROW()-208)),"")</f>
        <v>Inicio</v>
      </c>
      <c r="C209" s="141" t="str">
        <f aca="false" t="array" ref="C209:C209">IFERROR(INDEX('03.Muestra'!$F$8:$F$17,SMALL(IF("Página Web"='03.Muestra'!$D$8:$D$17,ROW('03.Muestra'!$F$8:$F$17)-MIN(ROW('03.Muestra'!$D$8:$D$17))+1,""),ROW()-208)),"")</f>
        <v>https://institutodelpelo.com/</v>
      </c>
      <c r="D209" s="114" t="s">
        <v>112</v>
      </c>
      <c r="E209" s="75" t="str">
        <f aca="false">IF(D209&lt;&gt;"",IF(AND(B209&lt;&gt;"",C209&lt;&gt;""),"","ERR"),"")</f>
        <v/>
      </c>
      <c r="F209" s="115" t="s">
        <v>108</v>
      </c>
      <c r="G209" s="100" t="s">
        <v>117</v>
      </c>
      <c r="H209" s="95" t="s">
        <v>112</v>
      </c>
      <c r="I209" s="116" t="s">
        <v>110</v>
      </c>
      <c r="J209" s="117" t="s">
        <v>106</v>
      </c>
      <c r="K209" s="142" t="s">
        <v>116</v>
      </c>
      <c r="L209" s="23"/>
      <c r="M209" s="23"/>
      <c r="N209" s="23"/>
      <c r="O209" s="23"/>
      <c r="P209" s="23"/>
      <c r="Q209" s="23"/>
      <c r="R209" s="23"/>
      <c r="S209" s="23"/>
      <c r="T209" s="23"/>
      <c r="U209" s="23"/>
      <c r="V209" s="23"/>
      <c r="W209" s="23"/>
      <c r="X209" s="23"/>
      <c r="Y209" s="23"/>
    </row>
    <row r="210" customFormat="false" ht="12" hidden="false" customHeight="true" outlineLevel="0" collapsed="false">
      <c r="A210" s="110" t="n">
        <f aca="false" t="array" ref="A210:A210">IFERROR(INDEX('03.Muestra'!$B$8:$B$17,SMALL(IF("Página Web"='03.Muestra'!$D$8:$D$17,ROW('03.Muestra'!$B$8:$B$17)-MIN(ROW('03.Muestra'!$D$8:$D$17))+1,""),ROW()-208)),"")</f>
        <v>2</v>
      </c>
      <c r="B210" s="141" t="str">
        <f aca="false" t="array" ref="B210:B210">IFERROR(INDEX('03.Muestra'!$C$8:$C$17,SMALL(IF("Página Web"='03.Muestra'!$D$8:$D$17,ROW('03.Muestra'!$C$8:$C$17)-MIN(ROW('03.Muestra'!$D$8:$D$17))+1,""),ROW()-208)),"")</f>
        <v>Nuestro método</v>
      </c>
      <c r="C210" s="141" t="str">
        <f aca="false" t="array" ref="C210:C210">IFERROR(INDEX('03.Muestra'!$F$8:$F$17,SMALL(IF("Página Web"='03.Muestra'!$D$8:$D$17,ROW('03.Muestra'!$F$8:$F$17)-MIN(ROW('03.Muestra'!$D$8:$D$17))+1,""),ROW()-208)),"")</f>
        <v>https://institutodelpelo.com/nuestro-metodo/</v>
      </c>
      <c r="D210" s="114" t="s">
        <v>112</v>
      </c>
      <c r="E210" s="75" t="str">
        <f aca="false">IF(D210&lt;&gt;"",IF(AND(B210&lt;&gt;"",C210&lt;&gt;""),"","ERR"),"")</f>
        <v/>
      </c>
      <c r="F210" s="118" t="n">
        <f aca="true">COUNTIF($D209:INDIRECT("$D" &amp;  SUM(ROW()-1,'03.Muestra'!$D$20)-1),F209)</f>
        <v>0</v>
      </c>
      <c r="G210" s="118" t="n">
        <f aca="true">COUNTIF($D209:INDIRECT("$D" &amp;  SUM(ROW()-1,'03.Muestra'!$D$20)-1),G209)</f>
        <v>0</v>
      </c>
      <c r="H210" s="118" t="n">
        <f aca="true">COUNTIF($D209:INDIRECT("$D" &amp;  SUM(ROW()-1,'03.Muestra'!$D$20)-1),H209)</f>
        <v>5</v>
      </c>
      <c r="I210" s="118" t="n">
        <f aca="true">COUNTIF($D209:INDIRECT("$D" &amp;  SUM(ROW()-1,'03.Muestra'!$D$20)-1),I209)</f>
        <v>0</v>
      </c>
      <c r="J210" s="118" t="n">
        <f aca="true">COUNTIF($D209:INDIRECT("$D" &amp;  SUM(ROW()-1,'03.Muestra'!$D$20)-1),J209)</f>
        <v>0</v>
      </c>
      <c r="K210" s="143" t="n">
        <f aca="true">IF(COUNTIF('03.Muestra'!$D$8:$D$17,"Página Web")=0,0,COUNTBLANK($D209:INDIRECT("$D" &amp;  SUM(ROW()-1,COUNTIF('03.Muestra'!$D$8:$D$17,"Página Web"))-1)))</f>
        <v>1</v>
      </c>
      <c r="L210" s="23"/>
      <c r="M210" s="23"/>
      <c r="N210" s="23"/>
      <c r="O210" s="23"/>
      <c r="P210" s="23"/>
      <c r="Q210" s="23"/>
      <c r="R210" s="23"/>
      <c r="S210" s="23"/>
      <c r="T210" s="23"/>
      <c r="U210" s="23"/>
      <c r="V210" s="23"/>
      <c r="W210" s="23"/>
      <c r="X210" s="23"/>
      <c r="Y210" s="23"/>
    </row>
    <row r="211" customFormat="false" ht="12" hidden="false" customHeight="true" outlineLevel="0" collapsed="false">
      <c r="A211" s="110" t="n">
        <f aca="false" t="array" ref="A211:A211">IFERROR(INDEX('03.Muestra'!$B$8:$B$17,SMALL(IF("Página Web"='03.Muestra'!$D$8:$D$17,ROW('03.Muestra'!$B$8:$B$17)-MIN(ROW('03.Muestra'!$D$8:$D$17))+1,""),ROW()-208)),"")</f>
        <v>3</v>
      </c>
      <c r="B211" s="141" t="str">
        <f aca="false" t="array" ref="B211:B211">IFERROR(INDEX('03.Muestra'!$C$8:$C$17,SMALL(IF("Página Web"='03.Muestra'!$D$8:$D$17,ROW('03.Muestra'!$C$8:$C$17)-MIN(ROW('03.Muestra'!$D$8:$D$17))+1,""),ROW()-208)),"")</f>
        <v>Contacto</v>
      </c>
      <c r="C211" s="141" t="str">
        <f aca="false" t="array" ref="C211:C211">IFERROR(INDEX('03.Muestra'!$F$8:$F$17,SMALL(IF("Página Web"='03.Muestra'!$D$8:$D$17,ROW('03.Muestra'!$F$8:$F$17)-MIN(ROW('03.Muestra'!$D$8:$D$17))+1,""),ROW()-208)),"")</f>
        <v>https://institutodelpelo.com/contacto/</v>
      </c>
      <c r="D211" s="114" t="s">
        <v>112</v>
      </c>
      <c r="E211" s="75" t="str">
        <f aca="false">IF(D211&lt;&gt;"",IF(AND(B211&lt;&gt;"",C211&lt;&gt;""),"","ERR"),"")</f>
        <v/>
      </c>
      <c r="G211" s="23"/>
      <c r="H211" s="23"/>
      <c r="I211" s="23"/>
      <c r="J211" s="23"/>
      <c r="K211" s="119"/>
      <c r="L211" s="23"/>
      <c r="M211" s="23"/>
      <c r="N211" s="23"/>
      <c r="O211" s="23"/>
      <c r="P211" s="23"/>
      <c r="Q211" s="23"/>
      <c r="R211" s="23"/>
      <c r="S211" s="23"/>
      <c r="T211" s="23"/>
      <c r="U211" s="23"/>
      <c r="V211" s="23"/>
      <c r="W211" s="23"/>
      <c r="X211" s="23"/>
      <c r="Y211" s="23"/>
    </row>
    <row r="212" customFormat="false" ht="12" hidden="false" customHeight="true" outlineLevel="0" collapsed="false">
      <c r="A212" s="110" t="n">
        <f aca="false" t="array" ref="A212:A212">IFERROR(INDEX('03.Muestra'!$B$8:$B$17,SMALL(IF("Página Web"='03.Muestra'!$D$8:$D$17,ROW('03.Muestra'!$B$8:$B$17)-MIN(ROW('03.Muestra'!$D$8:$D$17))+1,""),ROW()-208)),"")</f>
        <v>4</v>
      </c>
      <c r="B212" s="141" t="str">
        <f aca="false" t="array" ref="B212:B212">IFERROR(INDEX('03.Muestra'!$C$8:$C$17,SMALL(IF("Página Web"='03.Muestra'!$D$8:$D$17,ROW('03.Muestra'!$C$8:$C$17)-MIN(ROW('03.Muestra'!$D$8:$D$17))+1,""),ROW()-208)),"")</f>
        <v>Aviso legal</v>
      </c>
      <c r="C212" s="141" t="str">
        <f aca="false" t="array" ref="C212:C212">IFERROR(INDEX('03.Muestra'!$F$8:$F$17,SMALL(IF("Página Web"='03.Muestra'!$D$8:$D$17,ROW('03.Muestra'!$F$8:$F$17)-MIN(ROW('03.Muestra'!$D$8:$D$17))+1,""),ROW()-208)),"")</f>
        <v>https://institutodelpelo.com/aviso-legal/</v>
      </c>
      <c r="D212" s="114" t="s">
        <v>112</v>
      </c>
      <c r="E212" s="75" t="str">
        <f aca="false">IF(D212&lt;&gt;"",IF(AND(B212&lt;&gt;"",C212&lt;&gt;""),"","ERR"),"")</f>
        <v/>
      </c>
      <c r="G212" s="23"/>
      <c r="H212" s="23"/>
      <c r="I212" s="23"/>
      <c r="J212" s="23"/>
      <c r="K212" s="119"/>
      <c r="L212" s="23"/>
      <c r="M212" s="23"/>
      <c r="N212" s="23"/>
      <c r="O212" s="23"/>
      <c r="P212" s="23"/>
      <c r="Q212" s="23"/>
      <c r="R212" s="23"/>
      <c r="S212" s="23"/>
      <c r="T212" s="23"/>
      <c r="U212" s="23"/>
      <c r="V212" s="23"/>
      <c r="W212" s="23"/>
      <c r="X212" s="23"/>
      <c r="Y212" s="23"/>
    </row>
    <row r="213" customFormat="false" ht="12" hidden="false" customHeight="true" outlineLevel="0" collapsed="false">
      <c r="A213" s="110" t="n">
        <f aca="false" t="array" ref="A213:A213">IFERROR(INDEX('03.Muestra'!$B$8:$B$17,SMALL(IF("Página Web"='03.Muestra'!$D$8:$D$17,ROW('03.Muestra'!$B$8:$B$17)-MIN(ROW('03.Muestra'!$D$8:$D$17))+1,""),ROW()-208)),"")</f>
        <v>5</v>
      </c>
      <c r="B213" s="141" t="str">
        <f aca="false" t="array" ref="B213:B213">IFERROR(INDEX('03.Muestra'!$C$8:$C$17,SMALL(IF("Página Web"='03.Muestra'!$D$8:$D$17,ROW('03.Muestra'!$C$8:$C$17)-MIN(ROW('03.Muestra'!$D$8:$D$17))+1,""),ROW()-208)),"")</f>
        <v>Política de privacidad</v>
      </c>
      <c r="C213" s="141" t="str">
        <f aca="false" t="array" ref="C213:C213">IFERROR(INDEX('03.Muestra'!$F$8:$F$17,SMALL(IF("Página Web"='03.Muestra'!$D$8:$D$17,ROW('03.Muestra'!$F$8:$F$17)-MIN(ROW('03.Muestra'!$D$8:$D$17))+1,""),ROW()-208)),"")</f>
        <v>https://institutodelpelo.com/politica-de-privacidad/</v>
      </c>
      <c r="D213" s="114" t="s">
        <v>112</v>
      </c>
      <c r="E213" s="75" t="str">
        <f aca="false">IF(D213&lt;&gt;"",IF(AND(B213&lt;&gt;"",C213&lt;&gt;""),"","ERR"),"")</f>
        <v/>
      </c>
      <c r="G213" s="23"/>
      <c r="H213" s="23"/>
      <c r="I213" s="23"/>
      <c r="J213" s="23"/>
      <c r="K213" s="119"/>
      <c r="L213" s="23"/>
      <c r="M213" s="23"/>
      <c r="N213" s="23"/>
      <c r="O213" s="23"/>
      <c r="P213" s="23"/>
      <c r="Q213" s="23"/>
      <c r="R213" s="23"/>
      <c r="S213" s="23"/>
      <c r="T213" s="23"/>
      <c r="U213" s="23"/>
      <c r="V213" s="23"/>
      <c r="W213" s="23"/>
      <c r="X213" s="23"/>
      <c r="Y213" s="23"/>
    </row>
    <row r="214" customFormat="false" ht="12" hidden="false" customHeight="true" outlineLevel="0" collapsed="false">
      <c r="A214" s="110" t="n">
        <f aca="false" t="array" ref="A214:A214">IFERROR(INDEX('03.Muestra'!$B$8:$B$17,SMALL(IF("Página Web"='03.Muestra'!$D$8:$D$17,ROW('03.Muestra'!$B$8:$B$17)-MIN(ROW('03.Muestra'!$D$8:$D$17))+1,""),ROW()-208)),"")</f>
        <v>6</v>
      </c>
      <c r="B214" s="141" t="str">
        <f aca="false" t="array" ref="B214:B214">IFERROR(INDEX('03.Muestra'!$C$8:$C$17,SMALL(IF("Página Web"='03.Muestra'!$D$8:$D$17,ROW('03.Muestra'!$C$8:$C$17)-MIN(ROW('03.Muestra'!$D$8:$D$17))+1,""),ROW()-208)),"")</f>
        <v>Informe de accesibilidad</v>
      </c>
      <c r="C214" s="141" t="str">
        <f aca="false" t="array" ref="C214:C214">IFERROR(INDEX('03.Muestra'!$F$8:$F$17,SMALL(IF("Página Web"='03.Muestra'!$D$8:$D$17,ROW('03.Muestra'!$F$8:$F$17)-MIN(ROW('03.Muestra'!$D$8:$D$17))+1,""),ROW()-208)),"")</f>
        <v>https://institutodelpelo.com/informe-de-accesibilidad/</v>
      </c>
      <c r="D214" s="114"/>
      <c r="E214" s="75" t="str">
        <f aca="false">IF(D214&lt;&gt;"",IF(AND(B214&lt;&gt;"",C214&lt;&gt;""),"","ERR"),"")</f>
        <v/>
      </c>
      <c r="G214" s="23"/>
      <c r="H214" s="23"/>
      <c r="I214" s="23"/>
      <c r="J214" s="23"/>
      <c r="K214" s="119"/>
      <c r="L214" s="23"/>
      <c r="M214" s="23"/>
      <c r="N214" s="23"/>
      <c r="O214" s="23"/>
      <c r="P214" s="23"/>
      <c r="Q214" s="23"/>
      <c r="R214" s="23"/>
      <c r="S214" s="23"/>
      <c r="T214" s="23"/>
      <c r="U214" s="23"/>
      <c r="V214" s="23"/>
      <c r="W214" s="23"/>
      <c r="X214" s="23"/>
      <c r="Y214" s="23"/>
    </row>
    <row r="215" customFormat="false" ht="12" hidden="false" customHeight="true" outlineLevel="0" collapsed="false">
      <c r="A215" s="110" t="str">
        <f aca="false" t="array" ref="A215:A215">IFERROR(INDEX('03.Muestra'!$B$8:$B$17,SMALL(IF("Página Web"='03.Muestra'!$D$8:$D$17,ROW('03.Muestra'!$B$8:$B$17)-MIN(ROW('03.Muestra'!$D$8:$D$17))+1,""),ROW()-208)),"")</f>
        <v/>
      </c>
      <c r="B215" s="141" t="str">
        <f aca="false" t="array" ref="B215:B215">IFERROR(INDEX('03.Muestra'!$C$8:$C$17,SMALL(IF("Página Web"='03.Muestra'!$D$8:$D$17,ROW('03.Muestra'!$C$8:$C$17)-MIN(ROW('03.Muestra'!$D$8:$D$17))+1,""),ROW()-208)),"")</f>
        <v/>
      </c>
      <c r="C215" s="141" t="str">
        <f aca="false" t="array" ref="C215:C215">IFERROR(INDEX('03.Muestra'!$F$8:$F$17,SMALL(IF("Página Web"='03.Muestra'!$D$8:$D$17,ROW('03.Muestra'!$F$8:$F$17)-MIN(ROW('03.Muestra'!$D$8:$D$17))+1,""),ROW()-208)),"")</f>
        <v/>
      </c>
      <c r="D215" s="114"/>
      <c r="E215" s="75" t="str">
        <f aca="false">IF(D215&lt;&gt;"",IF(AND(B215&lt;&gt;"",C215&lt;&gt;""),"","ERR"),"")</f>
        <v/>
      </c>
      <c r="F215" s="23"/>
      <c r="H215" s="23"/>
      <c r="I215" s="23"/>
      <c r="J215" s="23"/>
      <c r="K215" s="119"/>
      <c r="L215" s="23"/>
      <c r="M215" s="23"/>
      <c r="N215" s="23"/>
      <c r="O215" s="23"/>
      <c r="P215" s="23"/>
      <c r="Q215" s="23"/>
      <c r="R215" s="23"/>
      <c r="S215" s="23"/>
      <c r="T215" s="23"/>
      <c r="U215" s="23"/>
      <c r="V215" s="23"/>
      <c r="W215" s="23"/>
      <c r="X215" s="23"/>
      <c r="Y215" s="23"/>
    </row>
    <row r="216" customFormat="false" ht="12" hidden="false" customHeight="true" outlineLevel="0" collapsed="false">
      <c r="A216" s="110" t="str">
        <f aca="false" t="array" ref="A216:A216">IFERROR(INDEX('03.Muestra'!$B$8:$B$17,SMALL(IF("Página Web"='03.Muestra'!$D$8:$D$17,ROW('03.Muestra'!$B$8:$B$17)-MIN(ROW('03.Muestra'!$D$8:$D$17))+1,""),ROW()-208)),"")</f>
        <v/>
      </c>
      <c r="B216" s="141" t="str">
        <f aca="false" t="array" ref="B216:B216">IFERROR(INDEX('03.Muestra'!$C$8:$C$17,SMALL(IF("Página Web"='03.Muestra'!$D$8:$D$17,ROW('03.Muestra'!$C$8:$C$17)-MIN(ROW('03.Muestra'!$D$8:$D$17))+1,""),ROW()-208)),"")</f>
        <v/>
      </c>
      <c r="C216" s="141" t="str">
        <f aca="false" t="array" ref="C216:C216">IFERROR(INDEX('03.Muestra'!$F$8:$F$17,SMALL(IF("Página Web"='03.Muestra'!$D$8:$D$17,ROW('03.Muestra'!$F$8:$F$17)-MIN(ROW('03.Muestra'!$D$8:$D$17))+1,""),ROW()-208)),"")</f>
        <v/>
      </c>
      <c r="D216" s="114"/>
      <c r="E216" s="75" t="str">
        <f aca="false">IF(D216&lt;&gt;"",IF(AND(B216&lt;&gt;"",C216&lt;&gt;""),"","ERR"),"")</f>
        <v/>
      </c>
      <c r="F216" s="23"/>
      <c r="G216" s="23"/>
      <c r="H216" s="23"/>
      <c r="I216" s="23"/>
      <c r="J216" s="23"/>
      <c r="K216" s="119"/>
      <c r="L216" s="23"/>
      <c r="M216" s="23"/>
      <c r="N216" s="23"/>
      <c r="O216" s="23"/>
      <c r="P216" s="23"/>
      <c r="Q216" s="23"/>
      <c r="R216" s="23"/>
      <c r="S216" s="23"/>
      <c r="T216" s="23"/>
      <c r="U216" s="23"/>
      <c r="V216" s="23"/>
      <c r="W216" s="23"/>
      <c r="X216" s="23"/>
      <c r="Y216" s="23"/>
    </row>
    <row r="217" customFormat="false" ht="12" hidden="false" customHeight="true" outlineLevel="0" collapsed="false">
      <c r="A217" s="110" t="str">
        <f aca="false" t="array" ref="A217:A217">IFERROR(INDEX('03.Muestra'!$B$8:$B$17,SMALL(IF("Página Web"='03.Muestra'!$D$8:$D$17,ROW('03.Muestra'!$B$8:$B$17)-MIN(ROW('03.Muestra'!$D$8:$D$17))+1,""),ROW()-208)),"")</f>
        <v/>
      </c>
      <c r="B217" s="141" t="str">
        <f aca="false" t="array" ref="B217:B217">IFERROR(INDEX('03.Muestra'!$C$8:$C$17,SMALL(IF("Página Web"='03.Muestra'!$D$8:$D$17,ROW('03.Muestra'!$C$8:$C$17)-MIN(ROW('03.Muestra'!$D$8:$D$17))+1,""),ROW()-208)),"")</f>
        <v/>
      </c>
      <c r="C217" s="141" t="str">
        <f aca="false" t="array" ref="C217:C217">IFERROR(INDEX('03.Muestra'!$F$8:$F$17,SMALL(IF("Página Web"='03.Muestra'!$D$8:$D$17,ROW('03.Muestra'!$F$8:$F$17)-MIN(ROW('03.Muestra'!$D$8:$D$17))+1,""),ROW()-208)),"")</f>
        <v/>
      </c>
      <c r="D217" s="114"/>
      <c r="E217" s="75" t="str">
        <f aca="false">IF(D217&lt;&gt;"",IF(AND(B217&lt;&gt;"",C217&lt;&gt;""),"","ERR"),"")</f>
        <v/>
      </c>
      <c r="F217" s="23"/>
      <c r="G217" s="23"/>
      <c r="H217" s="23"/>
      <c r="I217" s="23"/>
      <c r="J217" s="23"/>
      <c r="K217" s="119"/>
      <c r="L217" s="23"/>
      <c r="M217" s="23"/>
      <c r="N217" s="23"/>
      <c r="O217" s="23"/>
      <c r="P217" s="23"/>
      <c r="Q217" s="23"/>
      <c r="R217" s="23"/>
      <c r="S217" s="23"/>
      <c r="T217" s="23"/>
      <c r="U217" s="23"/>
      <c r="V217" s="23"/>
      <c r="W217" s="23"/>
      <c r="X217" s="23"/>
      <c r="Y217" s="23"/>
    </row>
    <row r="218" customFormat="false" ht="12" hidden="false" customHeight="true" outlineLevel="0" collapsed="false">
      <c r="A218" s="110" t="str">
        <f aca="false" t="array" ref="A218:A218">IFERROR(INDEX('03.Muestra'!$B$8:$B$17,SMALL(IF("Página Web"='03.Muestra'!$D$8:$D$17,ROW('03.Muestra'!$B$8:$B$17)-MIN(ROW('03.Muestra'!$D$8:$D$17))+1,""),ROW()-208)),"")</f>
        <v/>
      </c>
      <c r="B218" s="141" t="str">
        <f aca="false" t="array" ref="B218:B218">IFERROR(INDEX('03.Muestra'!$C$8:$C$17,SMALL(IF("Página Web"='03.Muestra'!$D$8:$D$17,ROW('03.Muestra'!$C$8:$C$17)-MIN(ROW('03.Muestra'!$D$8:$D$17))+1,""),ROW()-208)),"")</f>
        <v/>
      </c>
      <c r="C218" s="141" t="str">
        <f aca="false" t="array" ref="C218:C218">IFERROR(INDEX('03.Muestra'!$F$8:$F$17,SMALL(IF("Página Web"='03.Muestra'!$D$8:$D$17,ROW('03.Muestra'!$F$8:$F$17)-MIN(ROW('03.Muestra'!$D$8:$D$17))+1,""),ROW()-208)),"")</f>
        <v/>
      </c>
      <c r="D218" s="114"/>
      <c r="E218" s="75" t="str">
        <f aca="false">IF(D218&lt;&gt;"",IF(AND(B218&lt;&gt;"",C218&lt;&gt;""),"","ERR"),"")</f>
        <v/>
      </c>
      <c r="F218" s="23"/>
      <c r="G218" s="23"/>
      <c r="H218" s="23"/>
      <c r="I218" s="23"/>
      <c r="J218" s="23"/>
      <c r="K218" s="119"/>
      <c r="L218" s="23"/>
      <c r="M218" s="23"/>
      <c r="N218" s="23"/>
      <c r="O218" s="23"/>
      <c r="P218" s="23"/>
      <c r="Q218" s="23"/>
      <c r="R218" s="23"/>
      <c r="S218" s="23"/>
      <c r="T218" s="23"/>
      <c r="U218" s="23"/>
      <c r="V218" s="23"/>
      <c r="W218" s="23"/>
      <c r="X218" s="23"/>
      <c r="Y218" s="23"/>
    </row>
    <row r="219" customFormat="false" ht="12" hidden="false" customHeight="true" outlineLevel="0" collapsed="false">
      <c r="A219" s="71"/>
      <c r="B219" s="144"/>
      <c r="C219" s="144"/>
      <c r="D219" s="145"/>
      <c r="E219" s="75"/>
      <c r="F219" s="23"/>
      <c r="G219" s="23"/>
      <c r="H219" s="23"/>
      <c r="I219" s="23"/>
      <c r="J219" s="23"/>
      <c r="K219" s="119"/>
      <c r="L219" s="23"/>
      <c r="M219" s="23"/>
      <c r="N219" s="23"/>
      <c r="O219" s="23"/>
      <c r="P219" s="23"/>
      <c r="Q219" s="23"/>
      <c r="R219" s="23"/>
      <c r="S219" s="23"/>
      <c r="T219" s="23"/>
      <c r="U219" s="23"/>
      <c r="V219" s="23"/>
      <c r="W219" s="23"/>
      <c r="X219" s="23"/>
      <c r="Y219" s="23"/>
    </row>
    <row r="220" customFormat="false" ht="12" hidden="false" customHeight="true" outlineLevel="0" collapsed="false">
      <c r="A220" s="71"/>
      <c r="B220" s="144"/>
      <c r="C220" s="144"/>
      <c r="D220" s="145"/>
      <c r="E220" s="75"/>
      <c r="F220" s="23"/>
      <c r="G220" s="23"/>
      <c r="H220" s="23"/>
      <c r="I220" s="23"/>
      <c r="J220" s="23"/>
      <c r="K220" s="119"/>
      <c r="L220" s="23"/>
      <c r="M220" s="23"/>
      <c r="N220" s="23"/>
      <c r="O220" s="23"/>
      <c r="P220" s="23"/>
      <c r="Q220" s="23"/>
      <c r="R220" s="23"/>
      <c r="S220" s="23"/>
      <c r="T220" s="23"/>
      <c r="U220" s="23"/>
      <c r="V220" s="23"/>
      <c r="W220" s="23"/>
      <c r="X220" s="23"/>
      <c r="Y220" s="23"/>
    </row>
    <row r="221" customFormat="false" ht="31.5" hidden="false" customHeight="true" outlineLevel="0" collapsed="false">
      <c r="A221" s="122"/>
      <c r="B221" s="123"/>
      <c r="C221" s="122"/>
      <c r="D221" s="146"/>
      <c r="E221" s="75"/>
      <c r="F221" s="23"/>
      <c r="G221" s="23"/>
      <c r="H221" s="23"/>
      <c r="I221" s="23"/>
      <c r="J221" s="23"/>
      <c r="K221" s="119"/>
      <c r="L221" s="23"/>
      <c r="M221" s="23"/>
      <c r="N221" s="23"/>
      <c r="O221" s="23"/>
      <c r="P221" s="23"/>
      <c r="Q221" s="23"/>
      <c r="R221" s="23"/>
      <c r="S221" s="23"/>
      <c r="T221" s="23"/>
      <c r="U221" s="23"/>
      <c r="V221" s="23"/>
      <c r="W221" s="23"/>
      <c r="X221" s="23"/>
      <c r="Y221" s="23"/>
    </row>
    <row r="222" customFormat="false" ht="15.75" hidden="false" customHeight="true" outlineLevel="0" collapsed="false">
      <c r="A222" s="71"/>
      <c r="B222" s="71"/>
      <c r="C222" s="71"/>
      <c r="D222" s="147"/>
      <c r="E222" s="75"/>
      <c r="F222" s="103"/>
      <c r="G222" s="23"/>
      <c r="H222" s="23"/>
      <c r="I222" s="23"/>
      <c r="J222" s="23"/>
      <c r="K222" s="119"/>
      <c r="L222" s="23"/>
      <c r="M222" s="23"/>
      <c r="N222" s="23"/>
      <c r="O222" s="23"/>
      <c r="P222" s="23"/>
      <c r="Q222" s="23"/>
      <c r="R222" s="23"/>
      <c r="S222" s="23"/>
      <c r="T222" s="23"/>
      <c r="U222" s="23"/>
      <c r="V222" s="23"/>
      <c r="W222" s="23"/>
      <c r="X222" s="23"/>
      <c r="Y222" s="23"/>
    </row>
    <row r="223" customFormat="false" ht="12" hidden="false" customHeight="true" outlineLevel="0" collapsed="false">
      <c r="B223" s="23"/>
      <c r="C223" s="23"/>
      <c r="D223" s="137"/>
      <c r="E223" s="75"/>
      <c r="F223" s="23"/>
      <c r="G223" s="23"/>
      <c r="H223" s="23"/>
      <c r="I223" s="23"/>
      <c r="J223" s="23"/>
      <c r="K223" s="119"/>
      <c r="L223" s="23"/>
      <c r="M223" s="23"/>
      <c r="N223" s="23"/>
      <c r="O223" s="23"/>
      <c r="P223" s="23"/>
      <c r="Q223" s="23"/>
      <c r="R223" s="23"/>
      <c r="S223" s="23"/>
      <c r="T223" s="23"/>
      <c r="U223" s="23"/>
      <c r="V223" s="23"/>
      <c r="W223" s="23"/>
      <c r="X223" s="23"/>
      <c r="Y223" s="23"/>
    </row>
    <row r="224" customFormat="false" ht="12" hidden="false" customHeight="true" outlineLevel="0" collapsed="false">
      <c r="B224" s="23"/>
      <c r="C224" s="23"/>
      <c r="D224" s="137"/>
      <c r="E224" s="112"/>
      <c r="F224" s="23"/>
      <c r="G224" s="23"/>
      <c r="H224" s="23"/>
      <c r="I224" s="23"/>
      <c r="J224" s="23"/>
      <c r="K224" s="119"/>
      <c r="L224" s="23"/>
      <c r="M224" s="23"/>
      <c r="N224" s="23"/>
      <c r="O224" s="23"/>
      <c r="P224" s="23"/>
      <c r="Q224" s="23"/>
      <c r="R224" s="23"/>
      <c r="S224" s="23"/>
      <c r="T224" s="23"/>
      <c r="U224" s="23"/>
      <c r="V224" s="23"/>
      <c r="W224" s="23"/>
      <c r="X224" s="23"/>
      <c r="Y224" s="23"/>
    </row>
    <row r="225" customFormat="false" ht="32.25" hidden="false" customHeight="true" outlineLevel="0" collapsed="false">
      <c r="A225" s="105" t="s">
        <v>119</v>
      </c>
      <c r="B225" s="106" t="s">
        <v>105</v>
      </c>
      <c r="C225" s="107" t="s">
        <v>143</v>
      </c>
      <c r="D225" s="139" t="s">
        <v>125</v>
      </c>
      <c r="E225" s="124"/>
      <c r="K225" s="119"/>
      <c r="L225" s="23"/>
      <c r="M225" s="23"/>
      <c r="N225" s="23"/>
      <c r="O225" s="23"/>
      <c r="P225" s="23"/>
      <c r="Q225" s="23"/>
      <c r="R225" s="23"/>
      <c r="S225" s="23"/>
      <c r="T225" s="23"/>
      <c r="U225" s="23"/>
      <c r="V225" s="23"/>
      <c r="W225" s="23"/>
      <c r="X225" s="23"/>
      <c r="Y225" s="23"/>
    </row>
    <row r="226" customFormat="false" ht="12" hidden="false" customHeight="true" outlineLevel="0" collapsed="false">
      <c r="A226" s="110" t="n">
        <f aca="false" t="array" ref="A226:A226">IFERROR(INDEX('03.Muestra'!$B$8:$B$17,SMALL(IF("Página Web"='03.Muestra'!$D$8:$D$17,ROW('03.Muestra'!$B$8:$B$17)-MIN(ROW('03.Muestra'!$D$8:$D$17))+1,""),ROW()-225)),"")</f>
        <v>1</v>
      </c>
      <c r="B226" s="141" t="str">
        <f aca="false" t="array" ref="B226:B226">IFERROR(INDEX('03.Muestra'!$C$8:$C$17,SMALL(IF("Página Web"='03.Muestra'!$D$8:$D$17,ROW('03.Muestra'!$C$8:$C$17)-MIN(ROW('03.Muestra'!$D$8:$D$17))+1,""),ROW()-225)),"")</f>
        <v>Inicio</v>
      </c>
      <c r="C226" s="141" t="str">
        <f aca="false" t="array" ref="C226:C226">IFERROR(INDEX('03.Muestra'!$F$8:$F$17,SMALL(IF("Página Web"='03.Muestra'!$D$8:$D$17,ROW('03.Muestra'!$F$8:$F$17)-MIN(ROW('03.Muestra'!$D$8:$D$17))+1,""),ROW()-225)),"")</f>
        <v>https://institutodelpelo.com/</v>
      </c>
      <c r="D226" s="114" t="s">
        <v>112</v>
      </c>
      <c r="E226" s="75" t="str">
        <f aca="false">IF(D226&lt;&gt;"",IF(AND(B226&lt;&gt;"",C226&lt;&gt;""),"","ERR"),"")</f>
        <v/>
      </c>
      <c r="F226" s="115" t="s">
        <v>108</v>
      </c>
      <c r="G226" s="100" t="s">
        <v>117</v>
      </c>
      <c r="H226" s="95" t="s">
        <v>112</v>
      </c>
      <c r="I226" s="116" t="s">
        <v>110</v>
      </c>
      <c r="J226" s="117" t="s">
        <v>106</v>
      </c>
      <c r="K226" s="142" t="s">
        <v>116</v>
      </c>
      <c r="L226" s="23"/>
      <c r="M226" s="23"/>
      <c r="N226" s="23"/>
      <c r="O226" s="23"/>
      <c r="P226" s="23"/>
      <c r="Q226" s="23"/>
      <c r="R226" s="23"/>
      <c r="S226" s="23"/>
      <c r="T226" s="23"/>
      <c r="U226" s="23"/>
      <c r="V226" s="23"/>
      <c r="W226" s="23"/>
      <c r="X226" s="23"/>
      <c r="Y226" s="23"/>
    </row>
    <row r="227" customFormat="false" ht="12" hidden="false" customHeight="true" outlineLevel="0" collapsed="false">
      <c r="A227" s="110" t="n">
        <f aca="false" t="array" ref="A227:A227">IFERROR(INDEX('03.Muestra'!$B$8:$B$17,SMALL(IF("Página Web"='03.Muestra'!$D$8:$D$17,ROW('03.Muestra'!$B$8:$B$17)-MIN(ROW('03.Muestra'!$D$8:$D$17))+1,""),ROW()-225)),"")</f>
        <v>2</v>
      </c>
      <c r="B227" s="141" t="str">
        <f aca="false" t="array" ref="B227:B227">IFERROR(INDEX('03.Muestra'!$C$8:$C$17,SMALL(IF("Página Web"='03.Muestra'!$D$8:$D$17,ROW('03.Muestra'!$C$8:$C$17)-MIN(ROW('03.Muestra'!$D$8:$D$17))+1,""),ROW()-225)),"")</f>
        <v>Nuestro método</v>
      </c>
      <c r="C227" s="141" t="str">
        <f aca="false" t="array" ref="C227:C227">IFERROR(INDEX('03.Muestra'!$F$8:$F$17,SMALL(IF("Página Web"='03.Muestra'!$D$8:$D$17,ROW('03.Muestra'!$F$8:$F$17)-MIN(ROW('03.Muestra'!$D$8:$D$17))+1,""),ROW()-225)),"")</f>
        <v>https://institutodelpelo.com/nuestro-metodo/</v>
      </c>
      <c r="D227" s="114" t="s">
        <v>112</v>
      </c>
      <c r="E227" s="75" t="str">
        <f aca="false">IF(D227&lt;&gt;"",IF(AND(B227&lt;&gt;"",C227&lt;&gt;""),"","ERR"),"")</f>
        <v/>
      </c>
      <c r="F227" s="118" t="n">
        <f aca="true">COUNTIF($D226:INDIRECT("$D" &amp;  SUM(ROW()-1,'03.Muestra'!$D$20)-1),F226)</f>
        <v>0</v>
      </c>
      <c r="G227" s="118" t="n">
        <f aca="true">COUNTIF($D226:INDIRECT("$D" &amp;  SUM(ROW()-1,'03.Muestra'!$D$20)-1),G226)</f>
        <v>0</v>
      </c>
      <c r="H227" s="118" t="n">
        <f aca="true">COUNTIF($D226:INDIRECT("$D" &amp;  SUM(ROW()-1,'03.Muestra'!$D$20)-1),H226)</f>
        <v>5</v>
      </c>
      <c r="I227" s="118" t="n">
        <f aca="true">COUNTIF($D226:INDIRECT("$D" &amp;  SUM(ROW()-1,'03.Muestra'!$D$20)-1),I226)</f>
        <v>0</v>
      </c>
      <c r="J227" s="118" t="n">
        <f aca="true">COUNTIF($D226:INDIRECT("$D" &amp;  SUM(ROW()-1,'03.Muestra'!$D$20)-1),J226)</f>
        <v>0</v>
      </c>
      <c r="K227" s="143" t="n">
        <f aca="true">IF(COUNTIF('03.Muestra'!$D$8:$D$17,"Página Web")=0,0,COUNTBLANK($D226:INDIRECT("$D" &amp;  SUM(ROW()-1,COUNTIF('03.Muestra'!$D$8:$D$17,"Página Web"))-1)))</f>
        <v>1</v>
      </c>
      <c r="L227" s="23"/>
      <c r="M227" s="23"/>
      <c r="N227" s="23"/>
      <c r="O227" s="23"/>
      <c r="P227" s="23"/>
      <c r="Q227" s="23"/>
      <c r="R227" s="23"/>
      <c r="S227" s="23"/>
      <c r="T227" s="23"/>
      <c r="U227" s="23"/>
      <c r="V227" s="23"/>
      <c r="W227" s="23"/>
      <c r="X227" s="23"/>
      <c r="Y227" s="23"/>
    </row>
    <row r="228" customFormat="false" ht="12" hidden="false" customHeight="true" outlineLevel="0" collapsed="false">
      <c r="A228" s="110" t="n">
        <f aca="false" t="array" ref="A228:A228">IFERROR(INDEX('03.Muestra'!$B$8:$B$17,SMALL(IF("Página Web"='03.Muestra'!$D$8:$D$17,ROW('03.Muestra'!$B$8:$B$17)-MIN(ROW('03.Muestra'!$D$8:$D$17))+1,""),ROW()-225)),"")</f>
        <v>3</v>
      </c>
      <c r="B228" s="141" t="str">
        <f aca="false" t="array" ref="B228:B228">IFERROR(INDEX('03.Muestra'!$C$8:$C$17,SMALL(IF("Página Web"='03.Muestra'!$D$8:$D$17,ROW('03.Muestra'!$C$8:$C$17)-MIN(ROW('03.Muestra'!$D$8:$D$17))+1,""),ROW()-225)),"")</f>
        <v>Contacto</v>
      </c>
      <c r="C228" s="141" t="str">
        <f aca="false" t="array" ref="C228:C228">IFERROR(INDEX('03.Muestra'!$F$8:$F$17,SMALL(IF("Página Web"='03.Muestra'!$D$8:$D$17,ROW('03.Muestra'!$F$8:$F$17)-MIN(ROW('03.Muestra'!$D$8:$D$17))+1,""),ROW()-225)),"")</f>
        <v>https://institutodelpelo.com/contacto/</v>
      </c>
      <c r="D228" s="114" t="s">
        <v>112</v>
      </c>
      <c r="E228" s="75" t="str">
        <f aca="false">IF(D228&lt;&gt;"",IF(AND(B228&lt;&gt;"",C228&lt;&gt;""),"","ERR"),"")</f>
        <v/>
      </c>
      <c r="K228" s="119"/>
      <c r="L228" s="23"/>
      <c r="M228" s="23"/>
      <c r="N228" s="23"/>
      <c r="O228" s="23"/>
      <c r="P228" s="23"/>
      <c r="Q228" s="23"/>
      <c r="R228" s="23"/>
      <c r="S228" s="23"/>
      <c r="T228" s="23"/>
      <c r="U228" s="23"/>
      <c r="V228" s="23"/>
      <c r="W228" s="23"/>
      <c r="X228" s="23"/>
      <c r="Y228" s="23"/>
    </row>
    <row r="229" customFormat="false" ht="12" hidden="false" customHeight="true" outlineLevel="0" collapsed="false">
      <c r="A229" s="110" t="n">
        <f aca="false" t="array" ref="A229:A229">IFERROR(INDEX('03.Muestra'!$B$8:$B$17,SMALL(IF("Página Web"='03.Muestra'!$D$8:$D$17,ROW('03.Muestra'!$B$8:$B$17)-MIN(ROW('03.Muestra'!$D$8:$D$17))+1,""),ROW()-225)),"")</f>
        <v>4</v>
      </c>
      <c r="B229" s="141" t="str">
        <f aca="false" t="array" ref="B229:B229">IFERROR(INDEX('03.Muestra'!$C$8:$C$17,SMALL(IF("Página Web"='03.Muestra'!$D$8:$D$17,ROW('03.Muestra'!$C$8:$C$17)-MIN(ROW('03.Muestra'!$D$8:$D$17))+1,""),ROW()-225)),"")</f>
        <v>Aviso legal</v>
      </c>
      <c r="C229" s="141" t="str">
        <f aca="false" t="array" ref="C229:C229">IFERROR(INDEX('03.Muestra'!$F$8:$F$17,SMALL(IF("Página Web"='03.Muestra'!$D$8:$D$17,ROW('03.Muestra'!$F$8:$F$17)-MIN(ROW('03.Muestra'!$D$8:$D$17))+1,""),ROW()-225)),"")</f>
        <v>https://institutodelpelo.com/aviso-legal/</v>
      </c>
      <c r="D229" s="114" t="s">
        <v>112</v>
      </c>
      <c r="E229" s="75" t="str">
        <f aca="false">IF(D229&lt;&gt;"",IF(AND(B229&lt;&gt;"",C229&lt;&gt;""),"","ERR"),"")</f>
        <v/>
      </c>
      <c r="G229" s="23"/>
      <c r="H229" s="23"/>
      <c r="I229" s="23"/>
      <c r="J229" s="23"/>
      <c r="K229" s="119"/>
      <c r="L229" s="23"/>
      <c r="M229" s="23"/>
      <c r="N229" s="23"/>
      <c r="O229" s="23"/>
      <c r="P229" s="23"/>
      <c r="Q229" s="23"/>
      <c r="R229" s="23"/>
      <c r="S229" s="23"/>
      <c r="T229" s="23"/>
      <c r="U229" s="23"/>
      <c r="V229" s="23"/>
      <c r="W229" s="23"/>
      <c r="X229" s="23"/>
      <c r="Y229" s="23"/>
    </row>
    <row r="230" customFormat="false" ht="12" hidden="false" customHeight="true" outlineLevel="0" collapsed="false">
      <c r="A230" s="110" t="n">
        <f aca="false" t="array" ref="A230:A230">IFERROR(INDEX('03.Muestra'!$B$8:$B$17,SMALL(IF("Página Web"='03.Muestra'!$D$8:$D$17,ROW('03.Muestra'!$B$8:$B$17)-MIN(ROW('03.Muestra'!$D$8:$D$17))+1,""),ROW()-225)),"")</f>
        <v>5</v>
      </c>
      <c r="B230" s="141" t="str">
        <f aca="false" t="array" ref="B230:B230">IFERROR(INDEX('03.Muestra'!$C$8:$C$17,SMALL(IF("Página Web"='03.Muestra'!$D$8:$D$17,ROW('03.Muestra'!$C$8:$C$17)-MIN(ROW('03.Muestra'!$D$8:$D$17))+1,""),ROW()-225)),"")</f>
        <v>Política de privacidad</v>
      </c>
      <c r="C230" s="141" t="str">
        <f aca="false" t="array" ref="C230:C230">IFERROR(INDEX('03.Muestra'!$F$8:$F$17,SMALL(IF("Página Web"='03.Muestra'!$D$8:$D$17,ROW('03.Muestra'!$F$8:$F$17)-MIN(ROW('03.Muestra'!$D$8:$D$17))+1,""),ROW()-225)),"")</f>
        <v>https://institutodelpelo.com/politica-de-privacidad/</v>
      </c>
      <c r="D230" s="114" t="s">
        <v>112</v>
      </c>
      <c r="E230" s="75" t="str">
        <f aca="false">IF(D230&lt;&gt;"",IF(AND(B230&lt;&gt;"",C230&lt;&gt;""),"","ERR"),"")</f>
        <v/>
      </c>
      <c r="G230" s="23"/>
      <c r="H230" s="23"/>
      <c r="I230" s="23"/>
      <c r="J230" s="23"/>
      <c r="K230" s="119"/>
      <c r="L230" s="23"/>
      <c r="M230" s="23"/>
      <c r="N230" s="23"/>
      <c r="O230" s="23"/>
      <c r="P230" s="23"/>
      <c r="Q230" s="23"/>
      <c r="R230" s="23"/>
      <c r="S230" s="23"/>
      <c r="T230" s="23"/>
      <c r="U230" s="23"/>
      <c r="V230" s="23"/>
      <c r="W230" s="23"/>
      <c r="X230" s="23"/>
      <c r="Y230" s="23"/>
    </row>
    <row r="231" customFormat="false" ht="12" hidden="false" customHeight="true" outlineLevel="0" collapsed="false">
      <c r="A231" s="110" t="n">
        <f aca="false" t="array" ref="A231:A231">IFERROR(INDEX('03.Muestra'!$B$8:$B$17,SMALL(IF("Página Web"='03.Muestra'!$D$8:$D$17,ROW('03.Muestra'!$B$8:$B$17)-MIN(ROW('03.Muestra'!$D$8:$D$17))+1,""),ROW()-225)),"")</f>
        <v>6</v>
      </c>
      <c r="B231" s="141" t="str">
        <f aca="false" t="array" ref="B231:B231">IFERROR(INDEX('03.Muestra'!$C$8:$C$17,SMALL(IF("Página Web"='03.Muestra'!$D$8:$D$17,ROW('03.Muestra'!$C$8:$C$17)-MIN(ROW('03.Muestra'!$D$8:$D$17))+1,""),ROW()-225)),"")</f>
        <v>Informe de accesibilidad</v>
      </c>
      <c r="C231" s="141" t="str">
        <f aca="false" t="array" ref="C231:C231">IFERROR(INDEX('03.Muestra'!$F$8:$F$17,SMALL(IF("Página Web"='03.Muestra'!$D$8:$D$17,ROW('03.Muestra'!$F$8:$F$17)-MIN(ROW('03.Muestra'!$D$8:$D$17))+1,""),ROW()-225)),"")</f>
        <v>https://institutodelpelo.com/informe-de-accesibilidad/</v>
      </c>
      <c r="D231" s="114"/>
      <c r="E231" s="75" t="str">
        <f aca="false">IF(D231&lt;&gt;"",IF(AND(B231&lt;&gt;"",C231&lt;&gt;""),"","ERR"),"")</f>
        <v/>
      </c>
      <c r="G231" s="23"/>
      <c r="H231" s="23"/>
      <c r="I231" s="23"/>
      <c r="J231" s="23"/>
      <c r="K231" s="119"/>
      <c r="L231" s="23"/>
      <c r="M231" s="23"/>
      <c r="N231" s="23"/>
      <c r="O231" s="23"/>
      <c r="P231" s="23"/>
      <c r="Q231" s="23"/>
      <c r="R231" s="23"/>
      <c r="S231" s="23"/>
      <c r="T231" s="23"/>
      <c r="U231" s="23"/>
      <c r="V231" s="23"/>
      <c r="W231" s="23"/>
      <c r="X231" s="23"/>
      <c r="Y231" s="23"/>
    </row>
    <row r="232" customFormat="false" ht="12" hidden="false" customHeight="true" outlineLevel="0" collapsed="false">
      <c r="A232" s="110" t="str">
        <f aca="false" t="array" ref="A232:A232">IFERROR(INDEX('03.Muestra'!$B$8:$B$17,SMALL(IF("Página Web"='03.Muestra'!$D$8:$D$17,ROW('03.Muestra'!$B$8:$B$17)-MIN(ROW('03.Muestra'!$D$8:$D$17))+1,""),ROW()-225)),"")</f>
        <v/>
      </c>
      <c r="B232" s="141" t="str">
        <f aca="false" t="array" ref="B232:B232">IFERROR(INDEX('03.Muestra'!$C$8:$C$17,SMALL(IF("Página Web"='03.Muestra'!$D$8:$D$17,ROW('03.Muestra'!$C$8:$C$17)-MIN(ROW('03.Muestra'!$D$8:$D$17))+1,""),ROW()-225)),"")</f>
        <v/>
      </c>
      <c r="C232" s="141" t="str">
        <f aca="false" t="array" ref="C232:C232">IFERROR(INDEX('03.Muestra'!$F$8:$F$17,SMALL(IF("Página Web"='03.Muestra'!$D$8:$D$17,ROW('03.Muestra'!$F$8:$F$17)-MIN(ROW('03.Muestra'!$D$8:$D$17))+1,""),ROW()-225)),"")</f>
        <v/>
      </c>
      <c r="D232" s="114"/>
      <c r="E232" s="75" t="str">
        <f aca="false">IF(D232&lt;&gt;"",IF(AND(B232&lt;&gt;"",C232&lt;&gt;""),"","ERR"),"")</f>
        <v/>
      </c>
      <c r="F232" s="23"/>
      <c r="G232" s="23"/>
      <c r="H232" s="23"/>
      <c r="I232" s="23"/>
      <c r="J232" s="23"/>
      <c r="K232" s="119"/>
      <c r="L232" s="23"/>
      <c r="M232" s="23"/>
      <c r="N232" s="23"/>
      <c r="O232" s="23"/>
      <c r="P232" s="23"/>
      <c r="Q232" s="23"/>
      <c r="R232" s="23"/>
      <c r="S232" s="23"/>
      <c r="T232" s="23"/>
      <c r="U232" s="23"/>
      <c r="V232" s="23"/>
      <c r="W232" s="23"/>
      <c r="X232" s="23"/>
      <c r="Y232" s="23"/>
    </row>
    <row r="233" customFormat="false" ht="12" hidden="false" customHeight="true" outlineLevel="0" collapsed="false">
      <c r="A233" s="110" t="str">
        <f aca="false" t="array" ref="A233:A233">IFERROR(INDEX('03.Muestra'!$B$8:$B$17,SMALL(IF("Página Web"='03.Muestra'!$D$8:$D$17,ROW('03.Muestra'!$B$8:$B$17)-MIN(ROW('03.Muestra'!$D$8:$D$17))+1,""),ROW()-225)),"")</f>
        <v/>
      </c>
      <c r="B233" s="141" t="str">
        <f aca="false" t="array" ref="B233:B233">IFERROR(INDEX('03.Muestra'!$C$8:$C$17,SMALL(IF("Página Web"='03.Muestra'!$D$8:$D$17,ROW('03.Muestra'!$C$8:$C$17)-MIN(ROW('03.Muestra'!$D$8:$D$17))+1,""),ROW()-225)),"")</f>
        <v/>
      </c>
      <c r="C233" s="141" t="str">
        <f aca="false" t="array" ref="C233:C233">IFERROR(INDEX('03.Muestra'!$F$8:$F$17,SMALL(IF("Página Web"='03.Muestra'!$D$8:$D$17,ROW('03.Muestra'!$F$8:$F$17)-MIN(ROW('03.Muestra'!$D$8:$D$17))+1,""),ROW()-225)),"")</f>
        <v/>
      </c>
      <c r="D233" s="114"/>
      <c r="E233" s="75" t="str">
        <f aca="false">IF(D233&lt;&gt;"",IF(AND(B233&lt;&gt;"",C233&lt;&gt;""),"","ERR"),"")</f>
        <v/>
      </c>
      <c r="F233" s="23"/>
      <c r="G233" s="23"/>
      <c r="H233" s="23"/>
      <c r="I233" s="23"/>
      <c r="J233" s="23"/>
      <c r="K233" s="119"/>
      <c r="L233" s="23"/>
      <c r="M233" s="23"/>
      <c r="N233" s="23"/>
      <c r="O233" s="23"/>
      <c r="P233" s="23"/>
      <c r="Q233" s="23"/>
      <c r="R233" s="23"/>
      <c r="S233" s="23"/>
      <c r="T233" s="23"/>
      <c r="U233" s="23"/>
      <c r="V233" s="23"/>
      <c r="W233" s="23"/>
      <c r="X233" s="23"/>
      <c r="Y233" s="23"/>
    </row>
    <row r="234" customFormat="false" ht="12" hidden="false" customHeight="true" outlineLevel="0" collapsed="false">
      <c r="A234" s="110" t="str">
        <f aca="false" t="array" ref="A234:A234">IFERROR(INDEX('03.Muestra'!$B$8:$B$17,SMALL(IF("Página Web"='03.Muestra'!$D$8:$D$17,ROW('03.Muestra'!$B$8:$B$17)-MIN(ROW('03.Muestra'!$D$8:$D$17))+1,""),ROW()-225)),"")</f>
        <v/>
      </c>
      <c r="B234" s="141" t="str">
        <f aca="false" t="array" ref="B234:B234">IFERROR(INDEX('03.Muestra'!$C$8:$C$17,SMALL(IF("Página Web"='03.Muestra'!$D$8:$D$17,ROW('03.Muestra'!$C$8:$C$17)-MIN(ROW('03.Muestra'!$D$8:$D$17))+1,""),ROW()-225)),"")</f>
        <v/>
      </c>
      <c r="C234" s="141" t="str">
        <f aca="false" t="array" ref="C234:C234">IFERROR(INDEX('03.Muestra'!$F$8:$F$17,SMALL(IF("Página Web"='03.Muestra'!$D$8:$D$17,ROW('03.Muestra'!$F$8:$F$17)-MIN(ROW('03.Muestra'!$D$8:$D$17))+1,""),ROW()-225)),"")</f>
        <v/>
      </c>
      <c r="D234" s="114"/>
      <c r="E234" s="75" t="str">
        <f aca="false">IF(D234&lt;&gt;"",IF(AND(B234&lt;&gt;"",C234&lt;&gt;""),"","ERR"),"")</f>
        <v/>
      </c>
      <c r="F234" s="23"/>
      <c r="G234" s="23"/>
      <c r="H234" s="23"/>
      <c r="I234" s="23"/>
      <c r="J234" s="23"/>
      <c r="K234" s="119"/>
      <c r="L234" s="23"/>
      <c r="M234" s="23"/>
      <c r="N234" s="23"/>
      <c r="O234" s="23"/>
      <c r="P234" s="23"/>
      <c r="Q234" s="23"/>
      <c r="R234" s="23"/>
      <c r="S234" s="23"/>
      <c r="T234" s="23"/>
      <c r="U234" s="23"/>
      <c r="V234" s="23"/>
      <c r="W234" s="23"/>
      <c r="X234" s="23"/>
      <c r="Y234" s="23"/>
    </row>
    <row r="235" customFormat="false" ht="12" hidden="false" customHeight="true" outlineLevel="0" collapsed="false">
      <c r="A235" s="110" t="str">
        <f aca="false" t="array" ref="A235:A235">IFERROR(INDEX('03.Muestra'!$B$8:$B$17,SMALL(IF("Página Web"='03.Muestra'!$D$8:$D$17,ROW('03.Muestra'!$B$8:$B$17)-MIN(ROW('03.Muestra'!$D$8:$D$17))+1,""),ROW()-225)),"")</f>
        <v/>
      </c>
      <c r="B235" s="141" t="str">
        <f aca="false" t="array" ref="B235:B235">IFERROR(INDEX('03.Muestra'!$C$8:$C$17,SMALL(IF("Página Web"='03.Muestra'!$D$8:$D$17,ROW('03.Muestra'!$C$8:$C$17)-MIN(ROW('03.Muestra'!$D$8:$D$17))+1,""),ROW()-225)),"")</f>
        <v/>
      </c>
      <c r="C235" s="141" t="str">
        <f aca="false" t="array" ref="C235:C235">IFERROR(INDEX('03.Muestra'!$F$8:$F$17,SMALL(IF("Página Web"='03.Muestra'!$D$8:$D$17,ROW('03.Muestra'!$F$8:$F$17)-MIN(ROW('03.Muestra'!$D$8:$D$17))+1,""),ROW()-225)),"")</f>
        <v/>
      </c>
      <c r="D235" s="114"/>
      <c r="E235" s="75" t="str">
        <f aca="false">IF(D235&lt;&gt;"",IF(AND(B235&lt;&gt;"",C235&lt;&gt;""),"","ERR"),"")</f>
        <v/>
      </c>
      <c r="F235" s="23"/>
      <c r="G235" s="23"/>
      <c r="H235" s="23"/>
      <c r="I235" s="23"/>
      <c r="J235" s="23"/>
      <c r="K235" s="119"/>
      <c r="L235" s="23"/>
      <c r="M235" s="23"/>
      <c r="N235" s="23"/>
      <c r="O235" s="23"/>
      <c r="P235" s="23"/>
      <c r="Q235" s="23"/>
      <c r="R235" s="23"/>
      <c r="S235" s="23"/>
      <c r="T235" s="23"/>
      <c r="U235" s="23"/>
      <c r="V235" s="23"/>
      <c r="W235" s="23"/>
      <c r="X235" s="23"/>
      <c r="Y235" s="23"/>
    </row>
    <row r="236" customFormat="false" ht="12" hidden="false" customHeight="true" outlineLevel="0" collapsed="false">
      <c r="A236" s="71"/>
      <c r="B236" s="144"/>
      <c r="C236" s="144"/>
      <c r="D236" s="145"/>
      <c r="E236" s="75"/>
      <c r="F236" s="23"/>
      <c r="G236" s="23"/>
      <c r="H236" s="23"/>
      <c r="I236" s="23"/>
      <c r="J236" s="23"/>
      <c r="K236" s="119"/>
      <c r="L236" s="23"/>
      <c r="M236" s="23"/>
      <c r="N236" s="23"/>
      <c r="O236" s="23"/>
      <c r="P236" s="23"/>
      <c r="Q236" s="23"/>
      <c r="R236" s="23"/>
      <c r="S236" s="23"/>
      <c r="T236" s="23"/>
      <c r="U236" s="23"/>
      <c r="V236" s="23"/>
      <c r="W236" s="23"/>
      <c r="X236" s="23"/>
      <c r="Y236" s="23"/>
    </row>
    <row r="237" customFormat="false" ht="12" hidden="false" customHeight="true" outlineLevel="0" collapsed="false">
      <c r="A237" s="71"/>
      <c r="B237" s="144"/>
      <c r="C237" s="144"/>
      <c r="D237" s="145"/>
      <c r="E237" s="75"/>
      <c r="F237" s="23"/>
      <c r="G237" s="23"/>
      <c r="H237" s="23"/>
      <c r="I237" s="23"/>
      <c r="J237" s="23"/>
      <c r="K237" s="119"/>
      <c r="L237" s="23"/>
      <c r="M237" s="23"/>
      <c r="N237" s="23"/>
      <c r="O237" s="23"/>
      <c r="P237" s="23"/>
      <c r="Q237" s="23"/>
      <c r="R237" s="23"/>
      <c r="S237" s="23"/>
      <c r="T237" s="23"/>
      <c r="U237" s="23"/>
      <c r="V237" s="23"/>
      <c r="W237" s="23"/>
      <c r="X237" s="23"/>
      <c r="Y237" s="23"/>
    </row>
    <row r="238" customFormat="false" ht="31.5" hidden="false" customHeight="true" outlineLevel="0" collapsed="false">
      <c r="A238" s="122"/>
      <c r="B238" s="123"/>
      <c r="C238" s="122"/>
      <c r="D238" s="146"/>
      <c r="E238" s="75"/>
      <c r="F238" s="23"/>
      <c r="G238" s="23"/>
      <c r="H238" s="23"/>
      <c r="I238" s="23"/>
      <c r="J238" s="23"/>
      <c r="K238" s="119"/>
      <c r="L238" s="23"/>
      <c r="M238" s="23"/>
      <c r="N238" s="23"/>
      <c r="O238" s="23"/>
      <c r="P238" s="23"/>
      <c r="Q238" s="23"/>
      <c r="R238" s="23"/>
      <c r="S238" s="23"/>
      <c r="T238" s="23"/>
      <c r="U238" s="23"/>
      <c r="V238" s="23"/>
      <c r="W238" s="23"/>
      <c r="X238" s="23"/>
      <c r="Y238" s="23"/>
    </row>
    <row r="239" customFormat="false" ht="15.75" hidden="false" customHeight="true" outlineLevel="0" collapsed="false">
      <c r="A239" s="71"/>
      <c r="B239" s="71"/>
      <c r="C239" s="71"/>
      <c r="D239" s="147"/>
      <c r="E239" s="75"/>
      <c r="F239" s="103"/>
      <c r="G239" s="23"/>
      <c r="H239" s="23"/>
      <c r="I239" s="23"/>
      <c r="J239" s="23"/>
      <c r="K239" s="119"/>
      <c r="L239" s="23"/>
      <c r="M239" s="23"/>
      <c r="N239" s="23"/>
      <c r="O239" s="23"/>
      <c r="P239" s="23"/>
      <c r="Q239" s="23"/>
      <c r="R239" s="23"/>
      <c r="S239" s="23"/>
      <c r="T239" s="23"/>
      <c r="U239" s="23"/>
      <c r="V239" s="23"/>
      <c r="W239" s="23"/>
      <c r="X239" s="23"/>
      <c r="Y239" s="23"/>
    </row>
    <row r="240" customFormat="false" ht="12" hidden="false" customHeight="true" outlineLevel="0" collapsed="false">
      <c r="B240" s="23"/>
      <c r="C240" s="23"/>
      <c r="D240" s="137"/>
      <c r="E240" s="75"/>
      <c r="F240" s="23"/>
      <c r="G240" s="23"/>
      <c r="H240" s="23"/>
      <c r="I240" s="23"/>
      <c r="J240" s="23"/>
      <c r="K240" s="119"/>
      <c r="L240" s="23"/>
      <c r="M240" s="23"/>
      <c r="N240" s="23"/>
      <c r="O240" s="23"/>
      <c r="P240" s="23"/>
      <c r="Q240" s="23"/>
      <c r="R240" s="23"/>
      <c r="S240" s="23"/>
      <c r="T240" s="23"/>
      <c r="U240" s="23"/>
      <c r="V240" s="23"/>
      <c r="W240" s="23"/>
      <c r="X240" s="23"/>
      <c r="Y240" s="23"/>
    </row>
    <row r="241" customFormat="false" ht="12" hidden="false" customHeight="true" outlineLevel="0" collapsed="false">
      <c r="B241" s="23"/>
      <c r="C241" s="23"/>
      <c r="D241" s="137"/>
      <c r="E241" s="112"/>
      <c r="F241" s="23"/>
      <c r="G241" s="23"/>
      <c r="H241" s="23"/>
      <c r="I241" s="23"/>
      <c r="J241" s="23"/>
      <c r="K241" s="119"/>
      <c r="L241" s="23"/>
      <c r="M241" s="23"/>
      <c r="N241" s="23"/>
      <c r="O241" s="23"/>
      <c r="P241" s="23"/>
      <c r="Q241" s="23"/>
      <c r="R241" s="23"/>
      <c r="S241" s="23"/>
      <c r="T241" s="23"/>
      <c r="U241" s="23"/>
      <c r="V241" s="23"/>
      <c r="W241" s="23"/>
      <c r="X241" s="23"/>
      <c r="Y241" s="23"/>
    </row>
    <row r="242" customFormat="false" ht="32.25" hidden="false" customHeight="true" outlineLevel="0" collapsed="false">
      <c r="A242" s="105" t="s">
        <v>119</v>
      </c>
      <c r="B242" s="106" t="s">
        <v>105</v>
      </c>
      <c r="C242" s="107" t="s">
        <v>144</v>
      </c>
      <c r="D242" s="139" t="s">
        <v>125</v>
      </c>
      <c r="E242" s="124"/>
      <c r="K242" s="119"/>
      <c r="L242" s="23"/>
      <c r="M242" s="23"/>
      <c r="N242" s="23"/>
      <c r="O242" s="23"/>
      <c r="P242" s="23"/>
      <c r="Q242" s="23"/>
      <c r="R242" s="23"/>
      <c r="S242" s="23"/>
      <c r="T242" s="23"/>
      <c r="U242" s="23"/>
      <c r="V242" s="23"/>
      <c r="W242" s="23"/>
      <c r="X242" s="23"/>
      <c r="Y242" s="23"/>
    </row>
    <row r="243" customFormat="false" ht="12" hidden="false" customHeight="true" outlineLevel="0" collapsed="false">
      <c r="A243" s="110" t="n">
        <f aca="false" t="array" ref="A243:A243">IFERROR(INDEX('03.Muestra'!$B$8:$B$17,SMALL(IF("Página Web"='03.Muestra'!$D$8:$D$17,ROW('03.Muestra'!$B$8:$B$17)-MIN(ROW('03.Muestra'!$D$8:$D$17))+1,""),ROW()-242)),"")</f>
        <v>1</v>
      </c>
      <c r="B243" s="141" t="str">
        <f aca="false" t="array" ref="B243:B243">IFERROR(INDEX('03.Muestra'!$C$8:$C$17,SMALL(IF("Página Web"='03.Muestra'!$D$8:$D$17,ROW('03.Muestra'!$C$8:$C$17)-MIN(ROW('03.Muestra'!$D$8:$D$17))+1,""),ROW()-242)),"")</f>
        <v>Inicio</v>
      </c>
      <c r="C243" s="141" t="str">
        <f aca="false" t="array" ref="C243:C243">IFERROR(INDEX('03.Muestra'!$F$8:$F$17,SMALL(IF("Página Web"='03.Muestra'!$D$8:$D$17,ROW('03.Muestra'!$F$8:$F$17)-MIN(ROW('03.Muestra'!$D$8:$D$17))+1,""),ROW()-242)),"")</f>
        <v>https://institutodelpelo.com/</v>
      </c>
      <c r="D243" s="114" t="s">
        <v>112</v>
      </c>
      <c r="E243" s="75" t="str">
        <f aca="false">IF(D243&lt;&gt;"",IF(AND(B243&lt;&gt;"",C243&lt;&gt;""),"","ERR"),"")</f>
        <v/>
      </c>
      <c r="F243" s="115" t="s">
        <v>108</v>
      </c>
      <c r="G243" s="100" t="s">
        <v>117</v>
      </c>
      <c r="H243" s="95" t="s">
        <v>112</v>
      </c>
      <c r="I243" s="116" t="s">
        <v>110</v>
      </c>
      <c r="J243" s="117" t="s">
        <v>106</v>
      </c>
      <c r="K243" s="142" t="s">
        <v>116</v>
      </c>
      <c r="L243" s="23"/>
      <c r="M243" s="23"/>
      <c r="N243" s="23"/>
      <c r="O243" s="23"/>
      <c r="P243" s="23"/>
      <c r="Q243" s="23"/>
      <c r="R243" s="23"/>
      <c r="S243" s="23"/>
      <c r="T243" s="23"/>
      <c r="U243" s="23"/>
      <c r="V243" s="23"/>
      <c r="W243" s="23"/>
      <c r="X243" s="23"/>
      <c r="Y243" s="23"/>
    </row>
    <row r="244" customFormat="false" ht="12" hidden="false" customHeight="true" outlineLevel="0" collapsed="false">
      <c r="A244" s="110" t="n">
        <f aca="false" t="array" ref="A244:A244">IFERROR(INDEX('03.Muestra'!$B$8:$B$17,SMALL(IF("Página Web"='03.Muestra'!$D$8:$D$17,ROW('03.Muestra'!$B$8:$B$17)-MIN(ROW('03.Muestra'!$D$8:$D$17))+1,""),ROW()-242)),"")</f>
        <v>2</v>
      </c>
      <c r="B244" s="141" t="str">
        <f aca="false" t="array" ref="B244:B244">IFERROR(INDEX('03.Muestra'!$C$8:$C$17,SMALL(IF("Página Web"='03.Muestra'!$D$8:$D$17,ROW('03.Muestra'!$C$8:$C$17)-MIN(ROW('03.Muestra'!$D$8:$D$17))+1,""),ROW()-242)),"")</f>
        <v>Nuestro método</v>
      </c>
      <c r="C244" s="141" t="str">
        <f aca="false" t="array" ref="C244:C244">IFERROR(INDEX('03.Muestra'!$F$8:$F$17,SMALL(IF("Página Web"='03.Muestra'!$D$8:$D$17,ROW('03.Muestra'!$F$8:$F$17)-MIN(ROW('03.Muestra'!$D$8:$D$17))+1,""),ROW()-242)),"")</f>
        <v>https://institutodelpelo.com/nuestro-metodo/</v>
      </c>
      <c r="D244" s="114" t="s">
        <v>112</v>
      </c>
      <c r="E244" s="75" t="str">
        <f aca="false">IF(D244&lt;&gt;"",IF(AND(B244&lt;&gt;"",C244&lt;&gt;""),"","ERR"),"")</f>
        <v/>
      </c>
      <c r="F244" s="118" t="n">
        <f aca="true">COUNTIF($D243:INDIRECT("$D" &amp;  SUM(ROW()-1,'03.Muestra'!$D$20)-1),F243)</f>
        <v>0</v>
      </c>
      <c r="G244" s="118" t="n">
        <f aca="true">COUNTIF($D243:INDIRECT("$D" &amp;  SUM(ROW()-1,'03.Muestra'!$D$20)-1),G243)</f>
        <v>0</v>
      </c>
      <c r="H244" s="118" t="n">
        <f aca="true">COUNTIF($D243:INDIRECT("$D" &amp;  SUM(ROW()-1,'03.Muestra'!$D$20)-1),H243)</f>
        <v>5</v>
      </c>
      <c r="I244" s="118" t="n">
        <f aca="true">COUNTIF($D243:INDIRECT("$D" &amp;  SUM(ROW()-1,'03.Muestra'!$D$20)-1),I243)</f>
        <v>0</v>
      </c>
      <c r="J244" s="118" t="n">
        <f aca="true">COUNTIF($D243:INDIRECT("$D" &amp;  SUM(ROW()-1,'03.Muestra'!$D$20)-1),J243)</f>
        <v>0</v>
      </c>
      <c r="K244" s="143" t="n">
        <f aca="true">IF(COUNTIF('03.Muestra'!$D$8:$D$17,"Página Web")=0,0,COUNTBLANK($D243:INDIRECT("$D" &amp;  SUM(ROW()-1,COUNTIF('03.Muestra'!$D$8:$D$17,"Página Web"))-1)))</f>
        <v>1</v>
      </c>
      <c r="L244" s="23"/>
      <c r="M244" s="23"/>
      <c r="N244" s="23"/>
      <c r="O244" s="23"/>
      <c r="P244" s="23"/>
      <c r="Q244" s="23"/>
      <c r="R244" s="23"/>
      <c r="S244" s="23"/>
      <c r="T244" s="23"/>
      <c r="U244" s="23"/>
      <c r="V244" s="23"/>
      <c r="W244" s="23"/>
      <c r="X244" s="23"/>
      <c r="Y244" s="23"/>
    </row>
    <row r="245" customFormat="false" ht="12" hidden="false" customHeight="true" outlineLevel="0" collapsed="false">
      <c r="A245" s="110" t="n">
        <f aca="false" t="array" ref="A245:A245">IFERROR(INDEX('03.Muestra'!$B$8:$B$17,SMALL(IF("Página Web"='03.Muestra'!$D$8:$D$17,ROW('03.Muestra'!$B$8:$B$17)-MIN(ROW('03.Muestra'!$D$8:$D$17))+1,""),ROW()-242)),"")</f>
        <v>3</v>
      </c>
      <c r="B245" s="141" t="str">
        <f aca="false" t="array" ref="B245:B245">IFERROR(INDEX('03.Muestra'!$C$8:$C$17,SMALL(IF("Página Web"='03.Muestra'!$D$8:$D$17,ROW('03.Muestra'!$C$8:$C$17)-MIN(ROW('03.Muestra'!$D$8:$D$17))+1,""),ROW()-242)),"")</f>
        <v>Contacto</v>
      </c>
      <c r="C245" s="141" t="str">
        <f aca="false" t="array" ref="C245:C245">IFERROR(INDEX('03.Muestra'!$F$8:$F$17,SMALL(IF("Página Web"='03.Muestra'!$D$8:$D$17,ROW('03.Muestra'!$F$8:$F$17)-MIN(ROW('03.Muestra'!$D$8:$D$17))+1,""),ROW()-242)),"")</f>
        <v>https://institutodelpelo.com/contacto/</v>
      </c>
      <c r="D245" s="114" t="s">
        <v>112</v>
      </c>
      <c r="E245" s="75" t="str">
        <f aca="false">IF(D245&lt;&gt;"",IF(AND(B245&lt;&gt;"",C245&lt;&gt;""),"","ERR"),"")</f>
        <v/>
      </c>
      <c r="K245" s="119"/>
      <c r="L245" s="23"/>
      <c r="M245" s="23"/>
      <c r="N245" s="23"/>
      <c r="O245" s="23"/>
      <c r="P245" s="23"/>
      <c r="Q245" s="23"/>
      <c r="R245" s="23"/>
      <c r="S245" s="23"/>
      <c r="T245" s="23"/>
      <c r="U245" s="23"/>
      <c r="V245" s="23"/>
      <c r="W245" s="23"/>
      <c r="X245" s="23"/>
      <c r="Y245" s="23"/>
    </row>
    <row r="246" customFormat="false" ht="12" hidden="false" customHeight="true" outlineLevel="0" collapsed="false">
      <c r="A246" s="110" t="n">
        <f aca="false" t="array" ref="A246:A246">IFERROR(INDEX('03.Muestra'!$B$8:$B$17,SMALL(IF("Página Web"='03.Muestra'!$D$8:$D$17,ROW('03.Muestra'!$B$8:$B$17)-MIN(ROW('03.Muestra'!$D$8:$D$17))+1,""),ROW()-242)),"")</f>
        <v>4</v>
      </c>
      <c r="B246" s="141" t="str">
        <f aca="false" t="array" ref="B246:B246">IFERROR(INDEX('03.Muestra'!$C$8:$C$17,SMALL(IF("Página Web"='03.Muestra'!$D$8:$D$17,ROW('03.Muestra'!$C$8:$C$17)-MIN(ROW('03.Muestra'!$D$8:$D$17))+1,""),ROW()-242)),"")</f>
        <v>Aviso legal</v>
      </c>
      <c r="C246" s="141" t="str">
        <f aca="false" t="array" ref="C246:C246">IFERROR(INDEX('03.Muestra'!$F$8:$F$17,SMALL(IF("Página Web"='03.Muestra'!$D$8:$D$17,ROW('03.Muestra'!$F$8:$F$17)-MIN(ROW('03.Muestra'!$D$8:$D$17))+1,""),ROW()-242)),"")</f>
        <v>https://institutodelpelo.com/aviso-legal/</v>
      </c>
      <c r="D246" s="114" t="s">
        <v>112</v>
      </c>
      <c r="E246" s="75" t="str">
        <f aca="false">IF(D246&lt;&gt;"",IF(AND(B246&lt;&gt;"",C246&lt;&gt;""),"","ERR"),"")</f>
        <v/>
      </c>
      <c r="G246" s="23"/>
      <c r="H246" s="23"/>
      <c r="I246" s="23"/>
      <c r="J246" s="23"/>
      <c r="K246" s="119"/>
      <c r="L246" s="23"/>
      <c r="M246" s="23"/>
      <c r="N246" s="23"/>
      <c r="O246" s="23"/>
      <c r="P246" s="23"/>
      <c r="Q246" s="23"/>
      <c r="R246" s="23"/>
      <c r="S246" s="23"/>
      <c r="T246" s="23"/>
      <c r="U246" s="23"/>
      <c r="V246" s="23"/>
      <c r="W246" s="23"/>
      <c r="X246" s="23"/>
      <c r="Y246" s="23"/>
    </row>
    <row r="247" customFormat="false" ht="12" hidden="false" customHeight="true" outlineLevel="0" collapsed="false">
      <c r="A247" s="110" t="n">
        <f aca="false" t="array" ref="A247:A247">IFERROR(INDEX('03.Muestra'!$B$8:$B$17,SMALL(IF("Página Web"='03.Muestra'!$D$8:$D$17,ROW('03.Muestra'!$B$8:$B$17)-MIN(ROW('03.Muestra'!$D$8:$D$17))+1,""),ROW()-242)),"")</f>
        <v>5</v>
      </c>
      <c r="B247" s="141" t="str">
        <f aca="false" t="array" ref="B247:B247">IFERROR(INDEX('03.Muestra'!$C$8:$C$17,SMALL(IF("Página Web"='03.Muestra'!$D$8:$D$17,ROW('03.Muestra'!$C$8:$C$17)-MIN(ROW('03.Muestra'!$D$8:$D$17))+1,""),ROW()-242)),"")</f>
        <v>Política de privacidad</v>
      </c>
      <c r="C247" s="141" t="str">
        <f aca="false" t="array" ref="C247:C247">IFERROR(INDEX('03.Muestra'!$F$8:$F$17,SMALL(IF("Página Web"='03.Muestra'!$D$8:$D$17,ROW('03.Muestra'!$F$8:$F$17)-MIN(ROW('03.Muestra'!$D$8:$D$17))+1,""),ROW()-242)),"")</f>
        <v>https://institutodelpelo.com/politica-de-privacidad/</v>
      </c>
      <c r="D247" s="114" t="s">
        <v>112</v>
      </c>
      <c r="E247" s="75" t="str">
        <f aca="false">IF(D247&lt;&gt;"",IF(AND(B247&lt;&gt;"",C247&lt;&gt;""),"","ERR"),"")</f>
        <v/>
      </c>
      <c r="G247" s="23"/>
      <c r="H247" s="23"/>
      <c r="I247" s="23"/>
      <c r="J247" s="23"/>
      <c r="K247" s="119"/>
      <c r="L247" s="23"/>
      <c r="M247" s="23"/>
      <c r="N247" s="23"/>
      <c r="O247" s="23"/>
      <c r="P247" s="23"/>
      <c r="Q247" s="23"/>
      <c r="R247" s="23"/>
      <c r="S247" s="23"/>
      <c r="T247" s="23"/>
      <c r="U247" s="23"/>
      <c r="V247" s="23"/>
      <c r="W247" s="23"/>
      <c r="X247" s="23"/>
      <c r="Y247" s="23"/>
    </row>
    <row r="248" customFormat="false" ht="12" hidden="false" customHeight="true" outlineLevel="0" collapsed="false">
      <c r="A248" s="110" t="n">
        <f aca="false" t="array" ref="A248:A248">IFERROR(INDEX('03.Muestra'!$B$8:$B$17,SMALL(IF("Página Web"='03.Muestra'!$D$8:$D$17,ROW('03.Muestra'!$B$8:$B$17)-MIN(ROW('03.Muestra'!$D$8:$D$17))+1,""),ROW()-242)),"")</f>
        <v>6</v>
      </c>
      <c r="B248" s="141" t="str">
        <f aca="false" t="array" ref="B248:B248">IFERROR(INDEX('03.Muestra'!$C$8:$C$17,SMALL(IF("Página Web"='03.Muestra'!$D$8:$D$17,ROW('03.Muestra'!$C$8:$C$17)-MIN(ROW('03.Muestra'!$D$8:$D$17))+1,""),ROW()-242)),"")</f>
        <v>Informe de accesibilidad</v>
      </c>
      <c r="C248" s="141" t="str">
        <f aca="false" t="array" ref="C248:C248">IFERROR(INDEX('03.Muestra'!$F$8:$F$17,SMALL(IF("Página Web"='03.Muestra'!$D$8:$D$17,ROW('03.Muestra'!$F$8:$F$17)-MIN(ROW('03.Muestra'!$D$8:$D$17))+1,""),ROW()-242)),"")</f>
        <v>https://institutodelpelo.com/informe-de-accesibilidad/</v>
      </c>
      <c r="D248" s="114"/>
      <c r="E248" s="75" t="str">
        <f aca="false">IF(D248&lt;&gt;"",IF(AND(B248&lt;&gt;"",C248&lt;&gt;""),"","ERR"),"")</f>
        <v/>
      </c>
      <c r="G248" s="23"/>
      <c r="H248" s="23"/>
      <c r="I248" s="23"/>
      <c r="J248" s="23"/>
      <c r="K248" s="119"/>
      <c r="L248" s="23"/>
      <c r="M248" s="23"/>
      <c r="N248" s="23"/>
      <c r="O248" s="23"/>
      <c r="P248" s="23"/>
      <c r="Q248" s="23"/>
      <c r="R248" s="23"/>
      <c r="S248" s="23"/>
      <c r="T248" s="23"/>
      <c r="U248" s="23"/>
      <c r="V248" s="23"/>
      <c r="W248" s="23"/>
      <c r="X248" s="23"/>
      <c r="Y248" s="23"/>
    </row>
    <row r="249" customFormat="false" ht="12" hidden="false" customHeight="true" outlineLevel="0" collapsed="false">
      <c r="A249" s="110" t="str">
        <f aca="false" t="array" ref="A249:A249">IFERROR(INDEX('03.Muestra'!$B$8:$B$17,SMALL(IF("Página Web"='03.Muestra'!$D$8:$D$17,ROW('03.Muestra'!$B$8:$B$17)-MIN(ROW('03.Muestra'!$D$8:$D$17))+1,""),ROW()-242)),"")</f>
        <v/>
      </c>
      <c r="B249" s="141" t="str">
        <f aca="false" t="array" ref="B249:B249">IFERROR(INDEX('03.Muestra'!$C$8:$C$17,SMALL(IF("Página Web"='03.Muestra'!$D$8:$D$17,ROW('03.Muestra'!$C$8:$C$17)-MIN(ROW('03.Muestra'!$D$8:$D$17))+1,""),ROW()-242)),"")</f>
        <v/>
      </c>
      <c r="C249" s="141" t="str">
        <f aca="false" t="array" ref="C249:C249">IFERROR(INDEX('03.Muestra'!$F$8:$F$17,SMALL(IF("Página Web"='03.Muestra'!$D$8:$D$17,ROW('03.Muestra'!$F$8:$F$17)-MIN(ROW('03.Muestra'!$D$8:$D$17))+1,""),ROW()-242)),"")</f>
        <v/>
      </c>
      <c r="D249" s="114"/>
      <c r="E249" s="75" t="str">
        <f aca="false">IF(D249&lt;&gt;"",IF(AND(B249&lt;&gt;"",C249&lt;&gt;""),"","ERR"),"")</f>
        <v/>
      </c>
      <c r="F249" s="23"/>
      <c r="G249" s="23"/>
      <c r="H249" s="23"/>
      <c r="I249" s="23"/>
      <c r="J249" s="23"/>
      <c r="K249" s="119"/>
      <c r="L249" s="23"/>
      <c r="M249" s="23"/>
      <c r="N249" s="23"/>
      <c r="O249" s="23"/>
      <c r="P249" s="23"/>
      <c r="Q249" s="23"/>
      <c r="R249" s="23"/>
      <c r="S249" s="23"/>
      <c r="T249" s="23"/>
      <c r="U249" s="23"/>
      <c r="V249" s="23"/>
      <c r="W249" s="23"/>
      <c r="X249" s="23"/>
      <c r="Y249" s="23"/>
    </row>
    <row r="250" customFormat="false" ht="12" hidden="false" customHeight="true" outlineLevel="0" collapsed="false">
      <c r="A250" s="110" t="str">
        <f aca="false" t="array" ref="A250:A250">IFERROR(INDEX('03.Muestra'!$B$8:$B$17,SMALL(IF("Página Web"='03.Muestra'!$D$8:$D$17,ROW('03.Muestra'!$B$8:$B$17)-MIN(ROW('03.Muestra'!$D$8:$D$17))+1,""),ROW()-242)),"")</f>
        <v/>
      </c>
      <c r="B250" s="141" t="str">
        <f aca="false" t="array" ref="B250:B250">IFERROR(INDEX('03.Muestra'!$C$8:$C$17,SMALL(IF("Página Web"='03.Muestra'!$D$8:$D$17,ROW('03.Muestra'!$C$8:$C$17)-MIN(ROW('03.Muestra'!$D$8:$D$17))+1,""),ROW()-242)),"")</f>
        <v/>
      </c>
      <c r="C250" s="141" t="str">
        <f aca="false" t="array" ref="C250:C250">IFERROR(INDEX('03.Muestra'!$F$8:$F$17,SMALL(IF("Página Web"='03.Muestra'!$D$8:$D$17,ROW('03.Muestra'!$F$8:$F$17)-MIN(ROW('03.Muestra'!$D$8:$D$17))+1,""),ROW()-242)),"")</f>
        <v/>
      </c>
      <c r="D250" s="114"/>
      <c r="E250" s="75" t="str">
        <f aca="false">IF(D250&lt;&gt;"",IF(AND(B250&lt;&gt;"",C250&lt;&gt;""),"","ERR"),"")</f>
        <v/>
      </c>
      <c r="F250" s="23"/>
      <c r="G250" s="23"/>
      <c r="H250" s="23"/>
      <c r="I250" s="23"/>
      <c r="J250" s="23"/>
      <c r="K250" s="119"/>
      <c r="L250" s="23"/>
      <c r="M250" s="23"/>
      <c r="N250" s="23"/>
      <c r="O250" s="23"/>
      <c r="P250" s="23"/>
      <c r="Q250" s="23"/>
      <c r="R250" s="23"/>
      <c r="S250" s="23"/>
      <c r="T250" s="23"/>
      <c r="U250" s="23"/>
      <c r="V250" s="23"/>
      <c r="W250" s="23"/>
      <c r="X250" s="23"/>
      <c r="Y250" s="23"/>
    </row>
    <row r="251" customFormat="false" ht="12" hidden="false" customHeight="true" outlineLevel="0" collapsed="false">
      <c r="A251" s="110" t="str">
        <f aca="false" t="array" ref="A251:A251">IFERROR(INDEX('03.Muestra'!$B$8:$B$17,SMALL(IF("Página Web"='03.Muestra'!$D$8:$D$17,ROW('03.Muestra'!$B$8:$B$17)-MIN(ROW('03.Muestra'!$D$8:$D$17))+1,""),ROW()-242)),"")</f>
        <v/>
      </c>
      <c r="B251" s="141" t="str">
        <f aca="false" t="array" ref="B251:B251">IFERROR(INDEX('03.Muestra'!$C$8:$C$17,SMALL(IF("Página Web"='03.Muestra'!$D$8:$D$17,ROW('03.Muestra'!$C$8:$C$17)-MIN(ROW('03.Muestra'!$D$8:$D$17))+1,""),ROW()-242)),"")</f>
        <v/>
      </c>
      <c r="C251" s="141" t="str">
        <f aca="false" t="array" ref="C251:C251">IFERROR(INDEX('03.Muestra'!$F$8:$F$17,SMALL(IF("Página Web"='03.Muestra'!$D$8:$D$17,ROW('03.Muestra'!$F$8:$F$17)-MIN(ROW('03.Muestra'!$D$8:$D$17))+1,""),ROW()-242)),"")</f>
        <v/>
      </c>
      <c r="D251" s="114"/>
      <c r="E251" s="75" t="str">
        <f aca="false">IF(D251&lt;&gt;"",IF(AND(B251&lt;&gt;"",C251&lt;&gt;""),"","ERR"),"")</f>
        <v/>
      </c>
      <c r="F251" s="23"/>
      <c r="G251" s="23"/>
      <c r="H251" s="23"/>
      <c r="I251" s="23"/>
      <c r="J251" s="23"/>
      <c r="K251" s="119"/>
      <c r="L251" s="23"/>
      <c r="M251" s="23"/>
      <c r="N251" s="23"/>
      <c r="O251" s="23"/>
      <c r="P251" s="23"/>
      <c r="Q251" s="23"/>
      <c r="R251" s="23"/>
      <c r="S251" s="23"/>
      <c r="T251" s="23"/>
      <c r="U251" s="23"/>
      <c r="V251" s="23"/>
      <c r="W251" s="23"/>
      <c r="X251" s="23"/>
      <c r="Y251" s="23"/>
    </row>
    <row r="252" customFormat="false" ht="12" hidden="false" customHeight="true" outlineLevel="0" collapsed="false">
      <c r="A252" s="110" t="str">
        <f aca="false" t="array" ref="A252:A252">IFERROR(INDEX('03.Muestra'!$B$8:$B$17,SMALL(IF("Página Web"='03.Muestra'!$D$8:$D$17,ROW('03.Muestra'!$B$8:$B$17)-MIN(ROW('03.Muestra'!$D$8:$D$17))+1,""),ROW()-242)),"")</f>
        <v/>
      </c>
      <c r="B252" s="141" t="str">
        <f aca="false" t="array" ref="B252:B252">IFERROR(INDEX('03.Muestra'!$C$8:$C$17,SMALL(IF("Página Web"='03.Muestra'!$D$8:$D$17,ROW('03.Muestra'!$C$8:$C$17)-MIN(ROW('03.Muestra'!$D$8:$D$17))+1,""),ROW()-242)),"")</f>
        <v/>
      </c>
      <c r="C252" s="141" t="str">
        <f aca="false" t="array" ref="C252:C252">IFERROR(INDEX('03.Muestra'!$F$8:$F$17,SMALL(IF("Página Web"='03.Muestra'!$D$8:$D$17,ROW('03.Muestra'!$F$8:$F$17)-MIN(ROW('03.Muestra'!$D$8:$D$17))+1,""),ROW()-242)),"")</f>
        <v/>
      </c>
      <c r="D252" s="114"/>
      <c r="E252" s="75" t="str">
        <f aca="false">IF(D252&lt;&gt;"",IF(AND(B252&lt;&gt;"",C252&lt;&gt;""),"","ERR"),"")</f>
        <v/>
      </c>
      <c r="F252" s="23"/>
      <c r="G252" s="23"/>
      <c r="H252" s="23"/>
      <c r="I252" s="23"/>
      <c r="J252" s="23"/>
      <c r="K252" s="119"/>
      <c r="L252" s="23"/>
      <c r="M252" s="23"/>
      <c r="N252" s="23"/>
      <c r="O252" s="23"/>
      <c r="P252" s="23"/>
      <c r="Q252" s="23"/>
      <c r="R252" s="23"/>
      <c r="S252" s="23"/>
      <c r="T252" s="23"/>
      <c r="U252" s="23"/>
      <c r="V252" s="23"/>
      <c r="W252" s="23"/>
      <c r="X252" s="23"/>
      <c r="Y252" s="23"/>
    </row>
    <row r="253" customFormat="false" ht="12" hidden="false" customHeight="true" outlineLevel="0" collapsed="false">
      <c r="A253" s="71"/>
      <c r="B253" s="144"/>
      <c r="C253" s="144"/>
      <c r="D253" s="145"/>
      <c r="E253" s="75"/>
      <c r="F253" s="23"/>
      <c r="G253" s="23"/>
      <c r="H253" s="23"/>
      <c r="I253" s="23"/>
      <c r="J253" s="23"/>
      <c r="K253" s="119"/>
      <c r="L253" s="23"/>
      <c r="M253" s="23"/>
      <c r="N253" s="23"/>
      <c r="O253" s="23"/>
      <c r="P253" s="23"/>
      <c r="Q253" s="23"/>
      <c r="R253" s="23"/>
      <c r="S253" s="23"/>
      <c r="T253" s="23"/>
      <c r="U253" s="23"/>
      <c r="V253" s="23"/>
      <c r="W253" s="23"/>
      <c r="X253" s="23"/>
      <c r="Y253" s="23"/>
    </row>
    <row r="254" customFormat="false" ht="12" hidden="false" customHeight="true" outlineLevel="0" collapsed="false">
      <c r="A254" s="71"/>
      <c r="B254" s="144"/>
      <c r="C254" s="144"/>
      <c r="D254" s="145"/>
      <c r="E254" s="75"/>
      <c r="F254" s="23"/>
      <c r="G254" s="23"/>
      <c r="H254" s="23"/>
      <c r="I254" s="23"/>
      <c r="J254" s="23"/>
      <c r="K254" s="119"/>
      <c r="L254" s="23"/>
      <c r="M254" s="23"/>
      <c r="N254" s="23"/>
      <c r="O254" s="23"/>
      <c r="P254" s="23"/>
      <c r="Q254" s="23"/>
      <c r="R254" s="23"/>
      <c r="S254" s="23"/>
      <c r="T254" s="23"/>
      <c r="U254" s="23"/>
      <c r="V254" s="23"/>
      <c r="W254" s="23"/>
      <c r="X254" s="23"/>
      <c r="Y254" s="23"/>
    </row>
    <row r="255" customFormat="false" ht="31.5" hidden="false" customHeight="true" outlineLevel="0" collapsed="false">
      <c r="A255" s="122"/>
      <c r="B255" s="123"/>
      <c r="C255" s="122"/>
      <c r="D255" s="146"/>
      <c r="E255" s="75"/>
      <c r="F255" s="23"/>
      <c r="G255" s="23"/>
      <c r="H255" s="23"/>
      <c r="I255" s="23"/>
      <c r="J255" s="23"/>
      <c r="K255" s="119"/>
      <c r="L255" s="23"/>
      <c r="M255" s="23"/>
      <c r="N255" s="23"/>
      <c r="O255" s="23"/>
      <c r="P255" s="23"/>
      <c r="Q255" s="23"/>
      <c r="R255" s="23"/>
      <c r="S255" s="23"/>
      <c r="T255" s="23"/>
      <c r="U255" s="23"/>
      <c r="V255" s="23"/>
      <c r="W255" s="23"/>
      <c r="X255" s="23"/>
      <c r="Y255" s="23"/>
    </row>
    <row r="256" customFormat="false" ht="16.5" hidden="false" customHeight="true" outlineLevel="0" collapsed="false">
      <c r="A256" s="71"/>
      <c r="B256" s="71"/>
      <c r="C256" s="71"/>
      <c r="D256" s="147"/>
      <c r="E256" s="75"/>
      <c r="F256" s="103"/>
      <c r="G256" s="23"/>
      <c r="H256" s="23"/>
      <c r="I256" s="23"/>
      <c r="J256" s="23"/>
      <c r="K256" s="119"/>
      <c r="L256" s="23"/>
      <c r="M256" s="23"/>
      <c r="N256" s="23"/>
      <c r="O256" s="23"/>
      <c r="P256" s="23"/>
      <c r="Q256" s="23"/>
      <c r="R256" s="23"/>
      <c r="S256" s="23"/>
      <c r="T256" s="23"/>
      <c r="U256" s="23"/>
      <c r="V256" s="23"/>
      <c r="W256" s="23"/>
      <c r="X256" s="23"/>
      <c r="Y256" s="23"/>
    </row>
    <row r="257" customFormat="false" ht="12" hidden="false" customHeight="true" outlineLevel="0" collapsed="false">
      <c r="B257" s="23"/>
      <c r="C257" s="23"/>
      <c r="D257" s="137"/>
      <c r="E257" s="75"/>
      <c r="F257" s="23"/>
      <c r="G257" s="23"/>
      <c r="H257" s="23"/>
      <c r="I257" s="23"/>
      <c r="J257" s="23"/>
      <c r="K257" s="119"/>
      <c r="L257" s="23"/>
      <c r="M257" s="23"/>
      <c r="N257" s="23"/>
      <c r="O257" s="23"/>
      <c r="P257" s="23"/>
      <c r="Q257" s="23"/>
      <c r="R257" s="23"/>
      <c r="S257" s="23"/>
      <c r="T257" s="23"/>
      <c r="U257" s="23"/>
      <c r="V257" s="23"/>
      <c r="W257" s="23"/>
      <c r="X257" s="23"/>
      <c r="Y257" s="23"/>
    </row>
    <row r="258" customFormat="false" ht="12" hidden="false" customHeight="true" outlineLevel="0" collapsed="false">
      <c r="B258" s="23"/>
      <c r="C258" s="23"/>
      <c r="D258" s="137"/>
      <c r="E258" s="112"/>
      <c r="F258" s="23"/>
      <c r="G258" s="23"/>
      <c r="H258" s="23"/>
      <c r="I258" s="23"/>
      <c r="J258" s="23"/>
      <c r="K258" s="119"/>
      <c r="L258" s="23"/>
      <c r="M258" s="23"/>
      <c r="N258" s="23"/>
      <c r="O258" s="23"/>
      <c r="P258" s="23"/>
      <c r="Q258" s="23"/>
      <c r="R258" s="23"/>
      <c r="S258" s="23"/>
      <c r="T258" s="23"/>
      <c r="U258" s="23"/>
      <c r="V258" s="23"/>
      <c r="W258" s="23"/>
      <c r="X258" s="23"/>
      <c r="Y258" s="23"/>
    </row>
    <row r="259" customFormat="false" ht="32.25" hidden="false" customHeight="true" outlineLevel="0" collapsed="false">
      <c r="A259" s="105" t="s">
        <v>119</v>
      </c>
      <c r="B259" s="106" t="s">
        <v>105</v>
      </c>
      <c r="C259" s="107" t="s">
        <v>145</v>
      </c>
      <c r="D259" s="139" t="s">
        <v>125</v>
      </c>
      <c r="E259" s="124"/>
      <c r="K259" s="119"/>
      <c r="L259" s="23"/>
      <c r="M259" s="23"/>
      <c r="N259" s="23"/>
      <c r="O259" s="23"/>
      <c r="P259" s="23"/>
      <c r="Q259" s="23"/>
      <c r="R259" s="23"/>
      <c r="S259" s="23"/>
      <c r="T259" s="23"/>
      <c r="U259" s="23"/>
      <c r="V259" s="23"/>
      <c r="W259" s="23"/>
      <c r="X259" s="23"/>
      <c r="Y259" s="23"/>
    </row>
    <row r="260" customFormat="false" ht="12" hidden="false" customHeight="true" outlineLevel="0" collapsed="false">
      <c r="A260" s="110" t="n">
        <f aca="false" t="array" ref="A260:A260">IFERROR(INDEX('03.Muestra'!$B$8:$B$17,SMALL(IF("Página Web"='03.Muestra'!$D$8:$D$17,ROW('03.Muestra'!$B$8:$B$17)-MIN(ROW('03.Muestra'!$D$8:$D$17))+1,""),ROW()-259)),"")</f>
        <v>1</v>
      </c>
      <c r="B260" s="141" t="str">
        <f aca="false" t="array" ref="B260:B260">IFERROR(INDEX('03.Muestra'!$C$8:$C$17,SMALL(IF("Página Web"='03.Muestra'!$D$8:$D$17,ROW('03.Muestra'!$C$8:$C$17)-MIN(ROW('03.Muestra'!$D$8:$D$17))+1,""),ROW()-259)),"")</f>
        <v>Inicio</v>
      </c>
      <c r="C260" s="141" t="str">
        <f aca="false" t="array" ref="C260:C260">IFERROR(INDEX('03.Muestra'!$F$8:$F$17,SMALL(IF("Página Web"='03.Muestra'!$D$8:$D$17,ROW('03.Muestra'!$F$8:$F$17)-MIN(ROW('03.Muestra'!$D$8:$D$17))+1,""),ROW()-259)),"")</f>
        <v>https://institutodelpelo.com/</v>
      </c>
      <c r="D260" s="114" t="s">
        <v>112</v>
      </c>
      <c r="E260" s="75" t="str">
        <f aca="false">IF(D260&lt;&gt;"",IF(AND(B260&lt;&gt;"",C260&lt;&gt;""),"","ERR"),"")</f>
        <v/>
      </c>
      <c r="F260" s="115" t="s">
        <v>108</v>
      </c>
      <c r="G260" s="100" t="s">
        <v>117</v>
      </c>
      <c r="H260" s="95" t="s">
        <v>112</v>
      </c>
      <c r="I260" s="116" t="s">
        <v>110</v>
      </c>
      <c r="J260" s="117" t="s">
        <v>106</v>
      </c>
      <c r="K260" s="142" t="s">
        <v>116</v>
      </c>
      <c r="L260" s="23"/>
      <c r="M260" s="23"/>
      <c r="N260" s="23"/>
      <c r="O260" s="23"/>
      <c r="P260" s="23"/>
      <c r="Q260" s="23"/>
      <c r="R260" s="23"/>
      <c r="S260" s="23"/>
      <c r="T260" s="23"/>
      <c r="U260" s="23"/>
      <c r="V260" s="23"/>
      <c r="W260" s="23"/>
      <c r="X260" s="23"/>
      <c r="Y260" s="23"/>
    </row>
    <row r="261" customFormat="false" ht="12" hidden="false" customHeight="true" outlineLevel="0" collapsed="false">
      <c r="A261" s="110" t="n">
        <f aca="false" t="array" ref="A261:A261">IFERROR(INDEX('03.Muestra'!$B$8:$B$17,SMALL(IF("Página Web"='03.Muestra'!$D$8:$D$17,ROW('03.Muestra'!$B$8:$B$17)-MIN(ROW('03.Muestra'!$D$8:$D$17))+1,""),ROW()-259)),"")</f>
        <v>2</v>
      </c>
      <c r="B261" s="141" t="str">
        <f aca="false" t="array" ref="B261:B261">IFERROR(INDEX('03.Muestra'!$C$8:$C$17,SMALL(IF("Página Web"='03.Muestra'!$D$8:$D$17,ROW('03.Muestra'!$C$8:$C$17)-MIN(ROW('03.Muestra'!$D$8:$D$17))+1,""),ROW()-259)),"")</f>
        <v>Nuestro método</v>
      </c>
      <c r="C261" s="141" t="str">
        <f aca="false" t="array" ref="C261:C261">IFERROR(INDEX('03.Muestra'!$F$8:$F$17,SMALL(IF("Página Web"='03.Muestra'!$D$8:$D$17,ROW('03.Muestra'!$F$8:$F$17)-MIN(ROW('03.Muestra'!$D$8:$D$17))+1,""),ROW()-259)),"")</f>
        <v>https://institutodelpelo.com/nuestro-metodo/</v>
      </c>
      <c r="D261" s="114" t="s">
        <v>112</v>
      </c>
      <c r="E261" s="75" t="str">
        <f aca="false">IF(D261&lt;&gt;"",IF(AND(B261&lt;&gt;"",C261&lt;&gt;""),"","ERR"),"")</f>
        <v/>
      </c>
      <c r="F261" s="118" t="n">
        <f aca="true">COUNTIF($D260:INDIRECT("$D" &amp;  SUM(ROW()-1,'03.Muestra'!$D$20)-1),F260)</f>
        <v>0</v>
      </c>
      <c r="G261" s="118" t="n">
        <f aca="true">COUNTIF($D260:INDIRECT("$D" &amp;  SUM(ROW()-1,'03.Muestra'!$D$20)-1),G260)</f>
        <v>0</v>
      </c>
      <c r="H261" s="118" t="n">
        <f aca="true">COUNTIF($D260:INDIRECT("$D" &amp;  SUM(ROW()-1,'03.Muestra'!$D$20)-1),H260)</f>
        <v>5</v>
      </c>
      <c r="I261" s="118" t="n">
        <f aca="true">COUNTIF($D260:INDIRECT("$D" &amp;  SUM(ROW()-1,'03.Muestra'!$D$20)-1),I260)</f>
        <v>0</v>
      </c>
      <c r="J261" s="118" t="n">
        <f aca="true">COUNTIF($D260:INDIRECT("$D" &amp;  SUM(ROW()-1,'03.Muestra'!$D$20)-1),J260)</f>
        <v>0</v>
      </c>
      <c r="K261" s="143" t="n">
        <f aca="true">IF(COUNTIF('03.Muestra'!$D$8:$D$17,"Página Web")=0,0,COUNTBLANK($D260:INDIRECT("$D" &amp;  SUM(ROW()-1,COUNTIF('03.Muestra'!$D$8:$D$17,"Página Web"))-1)))</f>
        <v>1</v>
      </c>
      <c r="L261" s="23"/>
      <c r="M261" s="23"/>
      <c r="N261" s="23"/>
      <c r="O261" s="23"/>
      <c r="P261" s="23"/>
      <c r="Q261" s="23"/>
      <c r="R261" s="23"/>
      <c r="S261" s="23"/>
      <c r="T261" s="23"/>
      <c r="U261" s="23"/>
      <c r="V261" s="23"/>
      <c r="W261" s="23"/>
      <c r="X261" s="23"/>
      <c r="Y261" s="23"/>
    </row>
    <row r="262" customFormat="false" ht="12" hidden="false" customHeight="true" outlineLevel="0" collapsed="false">
      <c r="A262" s="110" t="n">
        <f aca="false" t="array" ref="A262:A262">IFERROR(INDEX('03.Muestra'!$B$8:$B$17,SMALL(IF("Página Web"='03.Muestra'!$D$8:$D$17,ROW('03.Muestra'!$B$8:$B$17)-MIN(ROW('03.Muestra'!$D$8:$D$17))+1,""),ROW()-259)),"")</f>
        <v>3</v>
      </c>
      <c r="B262" s="141" t="str">
        <f aca="false" t="array" ref="B262:B262">IFERROR(INDEX('03.Muestra'!$C$8:$C$17,SMALL(IF("Página Web"='03.Muestra'!$D$8:$D$17,ROW('03.Muestra'!$C$8:$C$17)-MIN(ROW('03.Muestra'!$D$8:$D$17))+1,""),ROW()-259)),"")</f>
        <v>Contacto</v>
      </c>
      <c r="C262" s="141" t="str">
        <f aca="false" t="array" ref="C262:C262">IFERROR(INDEX('03.Muestra'!$F$8:$F$17,SMALL(IF("Página Web"='03.Muestra'!$D$8:$D$17,ROW('03.Muestra'!$F$8:$F$17)-MIN(ROW('03.Muestra'!$D$8:$D$17))+1,""),ROW()-259)),"")</f>
        <v>https://institutodelpelo.com/contacto/</v>
      </c>
      <c r="D262" s="114" t="s">
        <v>112</v>
      </c>
      <c r="E262" s="75" t="str">
        <f aca="false">IF(D262&lt;&gt;"",IF(AND(B262&lt;&gt;"",C262&lt;&gt;""),"","ERR"),"")</f>
        <v/>
      </c>
      <c r="G262" s="23"/>
      <c r="H262" s="23"/>
      <c r="I262" s="23"/>
      <c r="J262" s="23"/>
      <c r="K262" s="119"/>
      <c r="L262" s="23"/>
      <c r="M262" s="23"/>
      <c r="N262" s="23"/>
      <c r="O262" s="23"/>
      <c r="P262" s="23"/>
      <c r="Q262" s="23"/>
      <c r="R262" s="23"/>
      <c r="S262" s="23"/>
      <c r="T262" s="23"/>
      <c r="U262" s="23"/>
      <c r="V262" s="23"/>
      <c r="W262" s="23"/>
      <c r="X262" s="23"/>
      <c r="Y262" s="23"/>
    </row>
    <row r="263" customFormat="false" ht="12" hidden="false" customHeight="true" outlineLevel="0" collapsed="false">
      <c r="A263" s="110" t="n">
        <f aca="false" t="array" ref="A263:A263">IFERROR(INDEX('03.Muestra'!$B$8:$B$17,SMALL(IF("Página Web"='03.Muestra'!$D$8:$D$17,ROW('03.Muestra'!$B$8:$B$17)-MIN(ROW('03.Muestra'!$D$8:$D$17))+1,""),ROW()-259)),"")</f>
        <v>4</v>
      </c>
      <c r="B263" s="141" t="str">
        <f aca="false" t="array" ref="B263:B263">IFERROR(INDEX('03.Muestra'!$C$8:$C$17,SMALL(IF("Página Web"='03.Muestra'!$D$8:$D$17,ROW('03.Muestra'!$C$8:$C$17)-MIN(ROW('03.Muestra'!$D$8:$D$17))+1,""),ROW()-259)),"")</f>
        <v>Aviso legal</v>
      </c>
      <c r="C263" s="141" t="str">
        <f aca="false" t="array" ref="C263:C263">IFERROR(INDEX('03.Muestra'!$F$8:$F$17,SMALL(IF("Página Web"='03.Muestra'!$D$8:$D$17,ROW('03.Muestra'!$F$8:$F$17)-MIN(ROW('03.Muestra'!$D$8:$D$17))+1,""),ROW()-259)),"")</f>
        <v>https://institutodelpelo.com/aviso-legal/</v>
      </c>
      <c r="D263" s="114" t="s">
        <v>112</v>
      </c>
      <c r="E263" s="75" t="str">
        <f aca="false">IF(D263&lt;&gt;"",IF(AND(B263&lt;&gt;"",C263&lt;&gt;""),"","ERR"),"")</f>
        <v/>
      </c>
      <c r="G263" s="23"/>
      <c r="H263" s="23"/>
      <c r="I263" s="23"/>
      <c r="J263" s="23"/>
      <c r="K263" s="119"/>
      <c r="L263" s="23"/>
      <c r="M263" s="23"/>
      <c r="N263" s="23"/>
      <c r="O263" s="23"/>
      <c r="P263" s="23"/>
      <c r="Q263" s="23"/>
      <c r="R263" s="23"/>
      <c r="S263" s="23"/>
      <c r="T263" s="23"/>
      <c r="U263" s="23"/>
      <c r="V263" s="23"/>
      <c r="W263" s="23"/>
      <c r="X263" s="23"/>
      <c r="Y263" s="23"/>
    </row>
    <row r="264" customFormat="false" ht="12" hidden="false" customHeight="true" outlineLevel="0" collapsed="false">
      <c r="A264" s="110" t="n">
        <f aca="false" t="array" ref="A264:A264">IFERROR(INDEX('03.Muestra'!$B$8:$B$17,SMALL(IF("Página Web"='03.Muestra'!$D$8:$D$17,ROW('03.Muestra'!$B$8:$B$17)-MIN(ROW('03.Muestra'!$D$8:$D$17))+1,""),ROW()-259)),"")</f>
        <v>5</v>
      </c>
      <c r="B264" s="141" t="str">
        <f aca="false" t="array" ref="B264:B264">IFERROR(INDEX('03.Muestra'!$C$8:$C$17,SMALL(IF("Página Web"='03.Muestra'!$D$8:$D$17,ROW('03.Muestra'!$C$8:$C$17)-MIN(ROW('03.Muestra'!$D$8:$D$17))+1,""),ROW()-259)),"")</f>
        <v>Política de privacidad</v>
      </c>
      <c r="C264" s="141" t="str">
        <f aca="false" t="array" ref="C264:C264">IFERROR(INDEX('03.Muestra'!$F$8:$F$17,SMALL(IF("Página Web"='03.Muestra'!$D$8:$D$17,ROW('03.Muestra'!$F$8:$F$17)-MIN(ROW('03.Muestra'!$D$8:$D$17))+1,""),ROW()-259)),"")</f>
        <v>https://institutodelpelo.com/politica-de-privacidad/</v>
      </c>
      <c r="D264" s="114" t="s">
        <v>112</v>
      </c>
      <c r="E264" s="75" t="str">
        <f aca="false">IF(D264&lt;&gt;"",IF(AND(B264&lt;&gt;"",C264&lt;&gt;""),"","ERR"),"")</f>
        <v/>
      </c>
      <c r="G264" s="23"/>
      <c r="H264" s="23"/>
      <c r="I264" s="23"/>
      <c r="J264" s="23"/>
      <c r="K264" s="119"/>
      <c r="L264" s="23"/>
      <c r="M264" s="23"/>
      <c r="N264" s="23"/>
      <c r="O264" s="23"/>
      <c r="P264" s="23"/>
      <c r="Q264" s="23"/>
      <c r="R264" s="23"/>
      <c r="S264" s="23"/>
      <c r="T264" s="23"/>
      <c r="U264" s="23"/>
      <c r="V264" s="23"/>
      <c r="W264" s="23"/>
      <c r="X264" s="23"/>
      <c r="Y264" s="23"/>
    </row>
    <row r="265" customFormat="false" ht="12" hidden="false" customHeight="true" outlineLevel="0" collapsed="false">
      <c r="A265" s="110" t="n">
        <f aca="false" t="array" ref="A265:A265">IFERROR(INDEX('03.Muestra'!$B$8:$B$17,SMALL(IF("Página Web"='03.Muestra'!$D$8:$D$17,ROW('03.Muestra'!$B$8:$B$17)-MIN(ROW('03.Muestra'!$D$8:$D$17))+1,""),ROW()-259)),"")</f>
        <v>6</v>
      </c>
      <c r="B265" s="141" t="str">
        <f aca="false" t="array" ref="B265:B265">IFERROR(INDEX('03.Muestra'!$C$8:$C$17,SMALL(IF("Página Web"='03.Muestra'!$D$8:$D$17,ROW('03.Muestra'!$C$8:$C$17)-MIN(ROW('03.Muestra'!$D$8:$D$17))+1,""),ROW()-259)),"")</f>
        <v>Informe de accesibilidad</v>
      </c>
      <c r="C265" s="141" t="str">
        <f aca="false" t="array" ref="C265:C265">IFERROR(INDEX('03.Muestra'!$F$8:$F$17,SMALL(IF("Página Web"='03.Muestra'!$D$8:$D$17,ROW('03.Muestra'!$F$8:$F$17)-MIN(ROW('03.Muestra'!$D$8:$D$17))+1,""),ROW()-259)),"")</f>
        <v>https://institutodelpelo.com/informe-de-accesibilidad/</v>
      </c>
      <c r="D265" s="114"/>
      <c r="E265" s="75" t="str">
        <f aca="false">IF(D265&lt;&gt;"",IF(AND(B265&lt;&gt;"",C265&lt;&gt;""),"","ERR"),"")</f>
        <v/>
      </c>
      <c r="G265" s="23"/>
      <c r="H265" s="23"/>
      <c r="I265" s="23"/>
      <c r="J265" s="23"/>
      <c r="K265" s="119"/>
      <c r="L265" s="23"/>
      <c r="M265" s="23"/>
      <c r="N265" s="23"/>
      <c r="O265" s="23"/>
      <c r="P265" s="23"/>
      <c r="Q265" s="23"/>
      <c r="R265" s="23"/>
      <c r="S265" s="23"/>
      <c r="T265" s="23"/>
      <c r="U265" s="23"/>
      <c r="V265" s="23"/>
      <c r="W265" s="23"/>
      <c r="X265" s="23"/>
      <c r="Y265" s="23"/>
    </row>
    <row r="266" customFormat="false" ht="12" hidden="false" customHeight="true" outlineLevel="0" collapsed="false">
      <c r="A266" s="110" t="str">
        <f aca="false" t="array" ref="A266:A266">IFERROR(INDEX('03.Muestra'!$B$8:$B$17,SMALL(IF("Página Web"='03.Muestra'!$D$8:$D$17,ROW('03.Muestra'!$B$8:$B$17)-MIN(ROW('03.Muestra'!$D$8:$D$17))+1,""),ROW()-259)),"")</f>
        <v/>
      </c>
      <c r="B266" s="141" t="str">
        <f aca="false" t="array" ref="B266:B266">IFERROR(INDEX('03.Muestra'!$C$8:$C$17,SMALL(IF("Página Web"='03.Muestra'!$D$8:$D$17,ROW('03.Muestra'!$C$8:$C$17)-MIN(ROW('03.Muestra'!$D$8:$D$17))+1,""),ROW()-259)),"")</f>
        <v/>
      </c>
      <c r="C266" s="141" t="str">
        <f aca="false" t="array" ref="C266:C266">IFERROR(INDEX('03.Muestra'!$F$8:$F$17,SMALL(IF("Página Web"='03.Muestra'!$D$8:$D$17,ROW('03.Muestra'!$F$8:$F$17)-MIN(ROW('03.Muestra'!$D$8:$D$17))+1,""),ROW()-259)),"")</f>
        <v/>
      </c>
      <c r="D266" s="114"/>
      <c r="E266" s="75" t="str">
        <f aca="false">IF(D266&lt;&gt;"",IF(AND(B266&lt;&gt;"",C266&lt;&gt;""),"","ERR"),"")</f>
        <v/>
      </c>
      <c r="F266" s="23"/>
      <c r="G266" s="23"/>
      <c r="H266" s="23"/>
      <c r="I266" s="23"/>
      <c r="J266" s="23"/>
      <c r="K266" s="119"/>
      <c r="L266" s="23"/>
      <c r="M266" s="23"/>
      <c r="N266" s="23"/>
      <c r="O266" s="23"/>
      <c r="P266" s="23"/>
      <c r="Q266" s="23"/>
      <c r="R266" s="23"/>
      <c r="S266" s="23"/>
      <c r="T266" s="23"/>
      <c r="U266" s="23"/>
      <c r="V266" s="23"/>
      <c r="W266" s="23"/>
      <c r="X266" s="23"/>
      <c r="Y266" s="23"/>
    </row>
    <row r="267" customFormat="false" ht="12" hidden="false" customHeight="true" outlineLevel="0" collapsed="false">
      <c r="A267" s="110" t="str">
        <f aca="false" t="array" ref="A267:A267">IFERROR(INDEX('03.Muestra'!$B$8:$B$17,SMALL(IF("Página Web"='03.Muestra'!$D$8:$D$17,ROW('03.Muestra'!$B$8:$B$17)-MIN(ROW('03.Muestra'!$D$8:$D$17))+1,""),ROW()-259)),"")</f>
        <v/>
      </c>
      <c r="B267" s="141" t="str">
        <f aca="false" t="array" ref="B267:B267">IFERROR(INDEX('03.Muestra'!$C$8:$C$17,SMALL(IF("Página Web"='03.Muestra'!$D$8:$D$17,ROW('03.Muestra'!$C$8:$C$17)-MIN(ROW('03.Muestra'!$D$8:$D$17))+1,""),ROW()-259)),"")</f>
        <v/>
      </c>
      <c r="C267" s="141" t="str">
        <f aca="false" t="array" ref="C267:C267">IFERROR(INDEX('03.Muestra'!$F$8:$F$17,SMALL(IF("Página Web"='03.Muestra'!$D$8:$D$17,ROW('03.Muestra'!$F$8:$F$17)-MIN(ROW('03.Muestra'!$D$8:$D$17))+1,""),ROW()-259)),"")</f>
        <v/>
      </c>
      <c r="D267" s="114"/>
      <c r="E267" s="75" t="str">
        <f aca="false">IF(D267&lt;&gt;"",IF(AND(B267&lt;&gt;"",C267&lt;&gt;""),"","ERR"),"")</f>
        <v/>
      </c>
      <c r="F267" s="23"/>
      <c r="G267" s="23"/>
      <c r="H267" s="23"/>
      <c r="I267" s="23"/>
      <c r="J267" s="23"/>
      <c r="K267" s="119"/>
      <c r="L267" s="23"/>
      <c r="M267" s="23"/>
      <c r="N267" s="23"/>
      <c r="O267" s="23"/>
      <c r="P267" s="23"/>
      <c r="Q267" s="23"/>
      <c r="R267" s="23"/>
      <c r="S267" s="23"/>
      <c r="T267" s="23"/>
      <c r="U267" s="23"/>
      <c r="V267" s="23"/>
      <c r="W267" s="23"/>
      <c r="X267" s="23"/>
      <c r="Y267" s="23"/>
    </row>
    <row r="268" customFormat="false" ht="12" hidden="false" customHeight="true" outlineLevel="0" collapsed="false">
      <c r="A268" s="110" t="str">
        <f aca="false" t="array" ref="A268:A268">IFERROR(INDEX('03.Muestra'!$B$8:$B$17,SMALL(IF("Página Web"='03.Muestra'!$D$8:$D$17,ROW('03.Muestra'!$B$8:$B$17)-MIN(ROW('03.Muestra'!$D$8:$D$17))+1,""),ROW()-259)),"")</f>
        <v/>
      </c>
      <c r="B268" s="141" t="str">
        <f aca="false" t="array" ref="B268:B268">IFERROR(INDEX('03.Muestra'!$C$8:$C$17,SMALL(IF("Página Web"='03.Muestra'!$D$8:$D$17,ROW('03.Muestra'!$C$8:$C$17)-MIN(ROW('03.Muestra'!$D$8:$D$17))+1,""),ROW()-259)),"")</f>
        <v/>
      </c>
      <c r="C268" s="141" t="str">
        <f aca="false" t="array" ref="C268:C268">IFERROR(INDEX('03.Muestra'!$F$8:$F$17,SMALL(IF("Página Web"='03.Muestra'!$D$8:$D$17,ROW('03.Muestra'!$F$8:$F$17)-MIN(ROW('03.Muestra'!$D$8:$D$17))+1,""),ROW()-259)),"")</f>
        <v/>
      </c>
      <c r="D268" s="114"/>
      <c r="E268" s="75" t="str">
        <f aca="false">IF(D268&lt;&gt;"",IF(AND(B268&lt;&gt;"",C268&lt;&gt;""),"","ERR"),"")</f>
        <v/>
      </c>
      <c r="F268" s="23"/>
      <c r="G268" s="23"/>
      <c r="H268" s="23"/>
      <c r="I268" s="23"/>
      <c r="J268" s="23"/>
      <c r="K268" s="119"/>
      <c r="L268" s="23"/>
      <c r="M268" s="23"/>
      <c r="N268" s="23"/>
      <c r="O268" s="23"/>
      <c r="P268" s="23"/>
      <c r="Q268" s="23"/>
      <c r="R268" s="23"/>
      <c r="S268" s="23"/>
      <c r="T268" s="23"/>
      <c r="U268" s="23"/>
      <c r="V268" s="23"/>
      <c r="W268" s="23"/>
      <c r="X268" s="23"/>
      <c r="Y268" s="23"/>
    </row>
    <row r="269" customFormat="false" ht="12" hidden="false" customHeight="true" outlineLevel="0" collapsed="false">
      <c r="A269" s="110" t="str">
        <f aca="false" t="array" ref="A269:A269">IFERROR(INDEX('03.Muestra'!$B$8:$B$17,SMALL(IF("Página Web"='03.Muestra'!$D$8:$D$17,ROW('03.Muestra'!$B$8:$B$17)-MIN(ROW('03.Muestra'!$D$8:$D$17))+1,""),ROW()-259)),"")</f>
        <v/>
      </c>
      <c r="B269" s="141" t="str">
        <f aca="false" t="array" ref="B269:B269">IFERROR(INDEX('03.Muestra'!$C$8:$C$17,SMALL(IF("Página Web"='03.Muestra'!$D$8:$D$17,ROW('03.Muestra'!$C$8:$C$17)-MIN(ROW('03.Muestra'!$D$8:$D$17))+1,""),ROW()-259)),"")</f>
        <v/>
      </c>
      <c r="C269" s="141" t="str">
        <f aca="false" t="array" ref="C269:C269">IFERROR(INDEX('03.Muestra'!$F$8:$F$17,SMALL(IF("Página Web"='03.Muestra'!$D$8:$D$17,ROW('03.Muestra'!$F$8:$F$17)-MIN(ROW('03.Muestra'!$D$8:$D$17))+1,""),ROW()-259)),"")</f>
        <v/>
      </c>
      <c r="D269" s="114"/>
      <c r="E269" s="75" t="str">
        <f aca="false">IF(D269&lt;&gt;"",IF(AND(B269&lt;&gt;"",C269&lt;&gt;""),"","ERR"),"")</f>
        <v/>
      </c>
      <c r="F269" s="23"/>
      <c r="G269" s="23"/>
      <c r="H269" s="23"/>
      <c r="I269" s="23"/>
      <c r="J269" s="23"/>
      <c r="K269" s="119"/>
      <c r="L269" s="23"/>
      <c r="M269" s="23"/>
      <c r="N269" s="23"/>
      <c r="O269" s="23"/>
      <c r="P269" s="23"/>
      <c r="Q269" s="23"/>
      <c r="R269" s="23"/>
      <c r="S269" s="23"/>
      <c r="T269" s="23"/>
      <c r="U269" s="23"/>
      <c r="V269" s="23"/>
      <c r="W269" s="23"/>
      <c r="X269" s="23"/>
      <c r="Y269" s="23"/>
    </row>
    <row r="270" customFormat="false" ht="12" hidden="false" customHeight="true" outlineLevel="0" collapsed="false">
      <c r="A270" s="71"/>
      <c r="B270" s="144"/>
      <c r="C270" s="144"/>
      <c r="D270" s="145"/>
      <c r="E270" s="75"/>
      <c r="F270" s="23"/>
      <c r="G270" s="23"/>
      <c r="H270" s="23"/>
      <c r="I270" s="23"/>
      <c r="J270" s="23"/>
      <c r="K270" s="119"/>
      <c r="L270" s="23"/>
      <c r="M270" s="23"/>
      <c r="N270" s="23"/>
      <c r="O270" s="23"/>
      <c r="P270" s="23"/>
      <c r="Q270" s="23"/>
      <c r="R270" s="23"/>
      <c r="S270" s="23"/>
      <c r="T270" s="23"/>
      <c r="U270" s="23"/>
      <c r="V270" s="23"/>
      <c r="W270" s="23"/>
      <c r="X270" s="23"/>
      <c r="Y270" s="23"/>
    </row>
    <row r="271" customFormat="false" ht="12" hidden="false" customHeight="true" outlineLevel="0" collapsed="false">
      <c r="A271" s="71"/>
      <c r="B271" s="144"/>
      <c r="C271" s="144"/>
      <c r="D271" s="145"/>
      <c r="E271" s="75"/>
      <c r="F271" s="23"/>
      <c r="G271" s="23"/>
      <c r="H271" s="23"/>
      <c r="I271" s="23"/>
      <c r="J271" s="23"/>
      <c r="K271" s="119"/>
      <c r="L271" s="23"/>
      <c r="M271" s="23"/>
      <c r="N271" s="23"/>
      <c r="O271" s="23"/>
      <c r="P271" s="23"/>
      <c r="Q271" s="23"/>
      <c r="R271" s="23"/>
      <c r="S271" s="23"/>
      <c r="T271" s="23"/>
      <c r="U271" s="23"/>
      <c r="V271" s="23"/>
      <c r="W271" s="23"/>
      <c r="X271" s="23"/>
      <c r="Y271" s="23"/>
    </row>
    <row r="272" customFormat="false" ht="31.5" hidden="false" customHeight="true" outlineLevel="0" collapsed="false">
      <c r="A272" s="122"/>
      <c r="B272" s="123"/>
      <c r="C272" s="122"/>
      <c r="D272" s="146"/>
      <c r="E272" s="75"/>
      <c r="F272" s="23"/>
      <c r="G272" s="23"/>
      <c r="H272" s="23"/>
      <c r="I272" s="23"/>
      <c r="J272" s="23"/>
      <c r="K272" s="119"/>
      <c r="L272" s="23"/>
      <c r="M272" s="23"/>
      <c r="N272" s="23"/>
      <c r="O272" s="23"/>
      <c r="P272" s="23"/>
      <c r="Q272" s="23"/>
      <c r="R272" s="23"/>
      <c r="S272" s="23"/>
      <c r="T272" s="23"/>
      <c r="U272" s="23"/>
      <c r="V272" s="23"/>
      <c r="W272" s="23"/>
      <c r="X272" s="23"/>
      <c r="Y272" s="23"/>
    </row>
    <row r="273" customFormat="false" ht="17.25" hidden="false" customHeight="true" outlineLevel="0" collapsed="false">
      <c r="A273" s="71"/>
      <c r="B273" s="71"/>
      <c r="C273" s="71"/>
      <c r="D273" s="147"/>
      <c r="E273" s="75"/>
      <c r="F273" s="103"/>
      <c r="G273" s="23"/>
      <c r="H273" s="23"/>
      <c r="I273" s="23"/>
      <c r="J273" s="23"/>
      <c r="K273" s="119"/>
      <c r="L273" s="23"/>
      <c r="M273" s="23"/>
      <c r="N273" s="23"/>
      <c r="O273" s="23"/>
      <c r="P273" s="23"/>
      <c r="Q273" s="23"/>
      <c r="R273" s="23"/>
      <c r="S273" s="23"/>
      <c r="T273" s="23"/>
      <c r="U273" s="23"/>
      <c r="V273" s="23"/>
      <c r="W273" s="23"/>
      <c r="X273" s="23"/>
      <c r="Y273" s="23"/>
    </row>
    <row r="274" customFormat="false" ht="12" hidden="false" customHeight="true" outlineLevel="0" collapsed="false">
      <c r="B274" s="23"/>
      <c r="C274" s="23"/>
      <c r="D274" s="137"/>
      <c r="E274" s="75"/>
      <c r="F274" s="23"/>
      <c r="G274" s="23"/>
      <c r="H274" s="23"/>
      <c r="I274" s="23"/>
      <c r="J274" s="23"/>
      <c r="K274" s="119"/>
      <c r="L274" s="23"/>
      <c r="M274" s="23"/>
      <c r="N274" s="23"/>
      <c r="O274" s="23"/>
      <c r="P274" s="23"/>
      <c r="Q274" s="23"/>
      <c r="R274" s="23"/>
      <c r="S274" s="23"/>
      <c r="T274" s="23"/>
      <c r="U274" s="23"/>
      <c r="V274" s="23"/>
      <c r="W274" s="23"/>
      <c r="X274" s="23"/>
      <c r="Y274" s="23"/>
    </row>
    <row r="275" customFormat="false" ht="12" hidden="false" customHeight="true" outlineLevel="0" collapsed="false">
      <c r="B275" s="23"/>
      <c r="C275" s="23"/>
      <c r="D275" s="137"/>
      <c r="E275" s="112"/>
      <c r="F275" s="23"/>
      <c r="G275" s="23"/>
      <c r="H275" s="23"/>
      <c r="I275" s="23"/>
      <c r="J275" s="23"/>
      <c r="K275" s="119"/>
      <c r="L275" s="23"/>
      <c r="M275" s="23"/>
      <c r="N275" s="23"/>
      <c r="O275" s="23"/>
      <c r="P275" s="23"/>
      <c r="Q275" s="23"/>
      <c r="R275" s="23"/>
      <c r="S275" s="23"/>
      <c r="T275" s="23"/>
      <c r="U275" s="23"/>
      <c r="V275" s="23"/>
      <c r="W275" s="23"/>
      <c r="X275" s="23"/>
      <c r="Y275" s="23"/>
    </row>
    <row r="276" customFormat="false" ht="32.25" hidden="false" customHeight="true" outlineLevel="0" collapsed="false">
      <c r="A276" s="105" t="s">
        <v>119</v>
      </c>
      <c r="B276" s="106" t="s">
        <v>105</v>
      </c>
      <c r="C276" s="107" t="s">
        <v>146</v>
      </c>
      <c r="D276" s="139" t="s">
        <v>125</v>
      </c>
      <c r="E276" s="124"/>
      <c r="K276" s="119"/>
      <c r="L276" s="23"/>
      <c r="M276" s="23"/>
      <c r="N276" s="23"/>
      <c r="O276" s="23"/>
      <c r="P276" s="23"/>
      <c r="Q276" s="23"/>
      <c r="R276" s="23"/>
      <c r="S276" s="23"/>
      <c r="T276" s="23"/>
      <c r="U276" s="23"/>
      <c r="V276" s="23"/>
      <c r="W276" s="23"/>
      <c r="X276" s="23"/>
      <c r="Y276" s="23"/>
    </row>
    <row r="277" customFormat="false" ht="12" hidden="false" customHeight="true" outlineLevel="0" collapsed="false">
      <c r="A277" s="110" t="n">
        <f aca="false" t="array" ref="A277:A277">IFERROR(INDEX('03.Muestra'!$B$8:$B$17,SMALL(IF("Página Web"='03.Muestra'!$D$8:$D$17,ROW('03.Muestra'!$B$8:$B$17)-MIN(ROW('03.Muestra'!$D$8:$D$17))+1,""),ROW()-276)),"")</f>
        <v>1</v>
      </c>
      <c r="B277" s="141" t="str">
        <f aca="false" t="array" ref="B277:B277">IFERROR(INDEX('03.Muestra'!$C$8:$C$17,SMALL(IF("Página Web"='03.Muestra'!$D$8:$D$17,ROW('03.Muestra'!$C$8:$C$17)-MIN(ROW('03.Muestra'!$D$8:$D$17))+1,""),ROW()-276)),"")</f>
        <v>Inicio</v>
      </c>
      <c r="C277" s="141" t="str">
        <f aca="false" t="array" ref="C277:C277">IFERROR(INDEX('03.Muestra'!$F$8:$F$17,SMALL(IF("Página Web"='03.Muestra'!$D$8:$D$17,ROW('03.Muestra'!$F$8:$F$17)-MIN(ROW('03.Muestra'!$D$8:$D$17))+1,""),ROW()-276)),"")</f>
        <v>https://institutodelpelo.com/</v>
      </c>
      <c r="D277" s="114" t="s">
        <v>112</v>
      </c>
      <c r="E277" s="75" t="str">
        <f aca="false">IF(D277&lt;&gt;"",IF(AND(B277&lt;&gt;"",C277&lt;&gt;""),"","ERR"),"")</f>
        <v/>
      </c>
      <c r="F277" s="115" t="s">
        <v>108</v>
      </c>
      <c r="G277" s="100" t="s">
        <v>117</v>
      </c>
      <c r="H277" s="95" t="s">
        <v>112</v>
      </c>
      <c r="I277" s="116" t="s">
        <v>110</v>
      </c>
      <c r="J277" s="117" t="s">
        <v>106</v>
      </c>
      <c r="K277" s="142" t="s">
        <v>116</v>
      </c>
      <c r="L277" s="23"/>
      <c r="M277" s="23"/>
      <c r="N277" s="23"/>
      <c r="O277" s="23"/>
      <c r="P277" s="23"/>
      <c r="Q277" s="23"/>
      <c r="R277" s="23"/>
      <c r="S277" s="23"/>
      <c r="T277" s="23"/>
      <c r="U277" s="23"/>
      <c r="V277" s="23"/>
      <c r="W277" s="23"/>
      <c r="X277" s="23"/>
      <c r="Y277" s="23"/>
    </row>
    <row r="278" customFormat="false" ht="12" hidden="false" customHeight="true" outlineLevel="0" collapsed="false">
      <c r="A278" s="110" t="n">
        <f aca="false" t="array" ref="A278:A278">IFERROR(INDEX('03.Muestra'!$B$8:$B$17,SMALL(IF("Página Web"='03.Muestra'!$D$8:$D$17,ROW('03.Muestra'!$B$8:$B$17)-MIN(ROW('03.Muestra'!$D$8:$D$17))+1,""),ROW()-276)),"")</f>
        <v>2</v>
      </c>
      <c r="B278" s="141" t="str">
        <f aca="false" t="array" ref="B278:B278">IFERROR(INDEX('03.Muestra'!$C$8:$C$17,SMALL(IF("Página Web"='03.Muestra'!$D$8:$D$17,ROW('03.Muestra'!$C$8:$C$17)-MIN(ROW('03.Muestra'!$D$8:$D$17))+1,""),ROW()-276)),"")</f>
        <v>Nuestro método</v>
      </c>
      <c r="C278" s="141" t="str">
        <f aca="false" t="array" ref="C278:C278">IFERROR(INDEX('03.Muestra'!$F$8:$F$17,SMALL(IF("Página Web"='03.Muestra'!$D$8:$D$17,ROW('03.Muestra'!$F$8:$F$17)-MIN(ROW('03.Muestra'!$D$8:$D$17))+1,""),ROW()-276)),"")</f>
        <v>https://institutodelpelo.com/nuestro-metodo/</v>
      </c>
      <c r="D278" s="114" t="s">
        <v>112</v>
      </c>
      <c r="E278" s="75" t="str">
        <f aca="false">IF(D278&lt;&gt;"",IF(AND(B278&lt;&gt;"",C278&lt;&gt;""),"","ERR"),"")</f>
        <v/>
      </c>
      <c r="F278" s="118" t="n">
        <f aca="true">COUNTIF($D277:INDIRECT("$D" &amp;  SUM(ROW()-1,'03.Muestra'!$D$20)-1),F277)</f>
        <v>0</v>
      </c>
      <c r="G278" s="118" t="n">
        <f aca="true">COUNTIF($D277:INDIRECT("$D" &amp;  SUM(ROW()-1,'03.Muestra'!$D$20)-1),G277)</f>
        <v>0</v>
      </c>
      <c r="H278" s="118" t="n">
        <f aca="true">COUNTIF($D277:INDIRECT("$D" &amp;  SUM(ROW()-1,'03.Muestra'!$D$20)-1),H277)</f>
        <v>5</v>
      </c>
      <c r="I278" s="118" t="n">
        <f aca="true">COUNTIF($D277:INDIRECT("$D" &amp;  SUM(ROW()-1,'03.Muestra'!$D$20)-1),I277)</f>
        <v>0</v>
      </c>
      <c r="J278" s="118" t="n">
        <f aca="true">COUNTIF($D277:INDIRECT("$D" &amp;  SUM(ROW()-1,'03.Muestra'!$D$20)-1),J277)</f>
        <v>0</v>
      </c>
      <c r="K278" s="143" t="n">
        <f aca="true">IF(COUNTIF('03.Muestra'!$D$8:$D$17,"Página Web")=0,0,COUNTBLANK($D277:INDIRECT("$D" &amp;  SUM(ROW()-1,COUNTIF('03.Muestra'!$D$8:$D$17,"Página Web"))-1)))</f>
        <v>1</v>
      </c>
      <c r="L278" s="23"/>
      <c r="M278" s="23"/>
      <c r="N278" s="23"/>
      <c r="O278" s="23"/>
      <c r="P278" s="23"/>
      <c r="Q278" s="23"/>
      <c r="R278" s="23"/>
      <c r="S278" s="23"/>
      <c r="T278" s="23"/>
      <c r="U278" s="23"/>
      <c r="V278" s="23"/>
      <c r="W278" s="23"/>
      <c r="X278" s="23"/>
      <c r="Y278" s="23"/>
    </row>
    <row r="279" customFormat="false" ht="12" hidden="false" customHeight="true" outlineLevel="0" collapsed="false">
      <c r="A279" s="110" t="n">
        <f aca="false" t="array" ref="A279:A279">IFERROR(INDEX('03.Muestra'!$B$8:$B$17,SMALL(IF("Página Web"='03.Muestra'!$D$8:$D$17,ROW('03.Muestra'!$B$8:$B$17)-MIN(ROW('03.Muestra'!$D$8:$D$17))+1,""),ROW()-276)),"")</f>
        <v>3</v>
      </c>
      <c r="B279" s="141" t="str">
        <f aca="false" t="array" ref="B279:B279">IFERROR(INDEX('03.Muestra'!$C$8:$C$17,SMALL(IF("Página Web"='03.Muestra'!$D$8:$D$17,ROW('03.Muestra'!$C$8:$C$17)-MIN(ROW('03.Muestra'!$D$8:$D$17))+1,""),ROW()-276)),"")</f>
        <v>Contacto</v>
      </c>
      <c r="C279" s="141" t="str">
        <f aca="false" t="array" ref="C279:C279">IFERROR(INDEX('03.Muestra'!$F$8:$F$17,SMALL(IF("Página Web"='03.Muestra'!$D$8:$D$17,ROW('03.Muestra'!$F$8:$F$17)-MIN(ROW('03.Muestra'!$D$8:$D$17))+1,""),ROW()-276)),"")</f>
        <v>https://institutodelpelo.com/contacto/</v>
      </c>
      <c r="D279" s="114" t="s">
        <v>112</v>
      </c>
      <c r="E279" s="75" t="str">
        <f aca="false">IF(D279&lt;&gt;"",IF(AND(B279&lt;&gt;"",C279&lt;&gt;""),"","ERR"),"")</f>
        <v/>
      </c>
      <c r="G279" s="23"/>
      <c r="H279" s="23"/>
      <c r="I279" s="23"/>
      <c r="J279" s="23"/>
      <c r="K279" s="119"/>
      <c r="L279" s="23"/>
      <c r="M279" s="23"/>
      <c r="N279" s="23"/>
      <c r="O279" s="23"/>
      <c r="P279" s="23"/>
      <c r="Q279" s="23"/>
      <c r="R279" s="23"/>
      <c r="S279" s="23"/>
      <c r="T279" s="23"/>
      <c r="U279" s="23"/>
      <c r="V279" s="23"/>
      <c r="W279" s="23"/>
      <c r="X279" s="23"/>
      <c r="Y279" s="23"/>
    </row>
    <row r="280" customFormat="false" ht="12" hidden="false" customHeight="true" outlineLevel="0" collapsed="false">
      <c r="A280" s="110" t="n">
        <f aca="false" t="array" ref="A280:A280">IFERROR(INDEX('03.Muestra'!$B$8:$B$17,SMALL(IF("Página Web"='03.Muestra'!$D$8:$D$17,ROW('03.Muestra'!$B$8:$B$17)-MIN(ROW('03.Muestra'!$D$8:$D$17))+1,""),ROW()-276)),"")</f>
        <v>4</v>
      </c>
      <c r="B280" s="141" t="str">
        <f aca="false" t="array" ref="B280:B280">IFERROR(INDEX('03.Muestra'!$C$8:$C$17,SMALL(IF("Página Web"='03.Muestra'!$D$8:$D$17,ROW('03.Muestra'!$C$8:$C$17)-MIN(ROW('03.Muestra'!$D$8:$D$17))+1,""),ROW()-276)),"")</f>
        <v>Aviso legal</v>
      </c>
      <c r="C280" s="141" t="str">
        <f aca="false" t="array" ref="C280:C280">IFERROR(INDEX('03.Muestra'!$F$8:$F$17,SMALL(IF("Página Web"='03.Muestra'!$D$8:$D$17,ROW('03.Muestra'!$F$8:$F$17)-MIN(ROW('03.Muestra'!$D$8:$D$17))+1,""),ROW()-276)),"")</f>
        <v>https://institutodelpelo.com/aviso-legal/</v>
      </c>
      <c r="D280" s="114" t="s">
        <v>112</v>
      </c>
      <c r="E280" s="75" t="str">
        <f aca="false">IF(D280&lt;&gt;"",IF(AND(B280&lt;&gt;"",C280&lt;&gt;""),"","ERR"),"")</f>
        <v/>
      </c>
      <c r="G280" s="23"/>
      <c r="H280" s="23"/>
      <c r="I280" s="23"/>
      <c r="J280" s="23"/>
      <c r="K280" s="119"/>
      <c r="L280" s="23"/>
      <c r="M280" s="23"/>
      <c r="N280" s="23"/>
      <c r="O280" s="23"/>
      <c r="P280" s="23"/>
      <c r="Q280" s="23"/>
      <c r="R280" s="23"/>
      <c r="S280" s="23"/>
      <c r="T280" s="23"/>
      <c r="U280" s="23"/>
      <c r="V280" s="23"/>
      <c r="W280" s="23"/>
      <c r="X280" s="23"/>
      <c r="Y280" s="23"/>
    </row>
    <row r="281" customFormat="false" ht="12" hidden="false" customHeight="true" outlineLevel="0" collapsed="false">
      <c r="A281" s="110" t="n">
        <f aca="false" t="array" ref="A281:A281">IFERROR(INDEX('03.Muestra'!$B$8:$B$17,SMALL(IF("Página Web"='03.Muestra'!$D$8:$D$17,ROW('03.Muestra'!$B$8:$B$17)-MIN(ROW('03.Muestra'!$D$8:$D$17))+1,""),ROW()-276)),"")</f>
        <v>5</v>
      </c>
      <c r="B281" s="141" t="str">
        <f aca="false" t="array" ref="B281:B281">IFERROR(INDEX('03.Muestra'!$C$8:$C$17,SMALL(IF("Página Web"='03.Muestra'!$D$8:$D$17,ROW('03.Muestra'!$C$8:$C$17)-MIN(ROW('03.Muestra'!$D$8:$D$17))+1,""),ROW()-276)),"")</f>
        <v>Política de privacidad</v>
      </c>
      <c r="C281" s="141" t="str">
        <f aca="false" t="array" ref="C281:C281">IFERROR(INDEX('03.Muestra'!$F$8:$F$17,SMALL(IF("Página Web"='03.Muestra'!$D$8:$D$17,ROW('03.Muestra'!$F$8:$F$17)-MIN(ROW('03.Muestra'!$D$8:$D$17))+1,""),ROW()-276)),"")</f>
        <v>https://institutodelpelo.com/politica-de-privacidad/</v>
      </c>
      <c r="D281" s="114" t="s">
        <v>112</v>
      </c>
      <c r="E281" s="75" t="str">
        <f aca="false">IF(D281&lt;&gt;"",IF(AND(B281&lt;&gt;"",C281&lt;&gt;""),"","ERR"),"")</f>
        <v/>
      </c>
      <c r="G281" s="23"/>
      <c r="H281" s="23"/>
      <c r="I281" s="23"/>
      <c r="J281" s="23"/>
      <c r="K281" s="119"/>
      <c r="L281" s="23"/>
      <c r="M281" s="23"/>
      <c r="N281" s="23"/>
      <c r="O281" s="23"/>
      <c r="P281" s="23"/>
      <c r="Q281" s="23"/>
      <c r="R281" s="23"/>
      <c r="S281" s="23"/>
      <c r="T281" s="23"/>
      <c r="U281" s="23"/>
      <c r="V281" s="23"/>
      <c r="W281" s="23"/>
      <c r="X281" s="23"/>
      <c r="Y281" s="23"/>
    </row>
    <row r="282" customFormat="false" ht="12" hidden="false" customHeight="true" outlineLevel="0" collapsed="false">
      <c r="A282" s="110" t="n">
        <f aca="false" t="array" ref="A282:A282">IFERROR(INDEX('03.Muestra'!$B$8:$B$17,SMALL(IF("Página Web"='03.Muestra'!$D$8:$D$17,ROW('03.Muestra'!$B$8:$B$17)-MIN(ROW('03.Muestra'!$D$8:$D$17))+1,""),ROW()-276)),"")</f>
        <v>6</v>
      </c>
      <c r="B282" s="141" t="str">
        <f aca="false" t="array" ref="B282:B282">IFERROR(INDEX('03.Muestra'!$C$8:$C$17,SMALL(IF("Página Web"='03.Muestra'!$D$8:$D$17,ROW('03.Muestra'!$C$8:$C$17)-MIN(ROW('03.Muestra'!$D$8:$D$17))+1,""),ROW()-276)),"")</f>
        <v>Informe de accesibilidad</v>
      </c>
      <c r="C282" s="141" t="str">
        <f aca="false" t="array" ref="C282:C282">IFERROR(INDEX('03.Muestra'!$F$8:$F$17,SMALL(IF("Página Web"='03.Muestra'!$D$8:$D$17,ROW('03.Muestra'!$F$8:$F$17)-MIN(ROW('03.Muestra'!$D$8:$D$17))+1,""),ROW()-276)),"")</f>
        <v>https://institutodelpelo.com/informe-de-accesibilidad/</v>
      </c>
      <c r="D282" s="114"/>
      <c r="E282" s="75" t="str">
        <f aca="false">IF(D282&lt;&gt;"",IF(AND(B282&lt;&gt;"",C282&lt;&gt;""),"","ERR"),"")</f>
        <v/>
      </c>
      <c r="G282" s="23"/>
      <c r="H282" s="23"/>
      <c r="I282" s="23"/>
      <c r="J282" s="23"/>
      <c r="K282" s="119"/>
      <c r="L282" s="23"/>
      <c r="M282" s="23"/>
      <c r="N282" s="23"/>
      <c r="O282" s="23"/>
      <c r="P282" s="23"/>
      <c r="Q282" s="23"/>
      <c r="R282" s="23"/>
      <c r="S282" s="23"/>
      <c r="T282" s="23"/>
      <c r="U282" s="23"/>
      <c r="V282" s="23"/>
      <c r="W282" s="23"/>
      <c r="X282" s="23"/>
      <c r="Y282" s="23"/>
    </row>
    <row r="283" customFormat="false" ht="12" hidden="false" customHeight="true" outlineLevel="0" collapsed="false">
      <c r="A283" s="110" t="str">
        <f aca="false" t="array" ref="A283:A283">IFERROR(INDEX('03.Muestra'!$B$8:$B$17,SMALL(IF("Página Web"='03.Muestra'!$D$8:$D$17,ROW('03.Muestra'!$B$8:$B$17)-MIN(ROW('03.Muestra'!$D$8:$D$17))+1,""),ROW()-276)),"")</f>
        <v/>
      </c>
      <c r="B283" s="141" t="str">
        <f aca="false" t="array" ref="B283:B283">IFERROR(INDEX('03.Muestra'!$C$8:$C$17,SMALL(IF("Página Web"='03.Muestra'!$D$8:$D$17,ROW('03.Muestra'!$C$8:$C$17)-MIN(ROW('03.Muestra'!$D$8:$D$17))+1,""),ROW()-276)),"")</f>
        <v/>
      </c>
      <c r="C283" s="141" t="str">
        <f aca="false" t="array" ref="C283:C283">IFERROR(INDEX('03.Muestra'!$F$8:$F$17,SMALL(IF("Página Web"='03.Muestra'!$D$8:$D$17,ROW('03.Muestra'!$F$8:$F$17)-MIN(ROW('03.Muestra'!$D$8:$D$17))+1,""),ROW()-276)),"")</f>
        <v/>
      </c>
      <c r="D283" s="114"/>
      <c r="E283" s="75" t="str">
        <f aca="false">IF(D283&lt;&gt;"",IF(AND(B283&lt;&gt;"",C283&lt;&gt;""),"","ERR"),"")</f>
        <v/>
      </c>
      <c r="F283" s="23"/>
      <c r="G283" s="23"/>
      <c r="H283" s="23"/>
      <c r="I283" s="23"/>
      <c r="J283" s="23"/>
      <c r="K283" s="119"/>
      <c r="L283" s="23"/>
      <c r="M283" s="23"/>
      <c r="N283" s="23"/>
      <c r="O283" s="23"/>
      <c r="P283" s="23"/>
      <c r="Q283" s="23"/>
      <c r="R283" s="23"/>
      <c r="S283" s="23"/>
      <c r="T283" s="23"/>
      <c r="U283" s="23"/>
      <c r="V283" s="23"/>
      <c r="W283" s="23"/>
      <c r="X283" s="23"/>
      <c r="Y283" s="23"/>
    </row>
    <row r="284" customFormat="false" ht="12" hidden="false" customHeight="true" outlineLevel="0" collapsed="false">
      <c r="A284" s="110" t="str">
        <f aca="false" t="array" ref="A284:A284">IFERROR(INDEX('03.Muestra'!$B$8:$B$17,SMALL(IF("Página Web"='03.Muestra'!$D$8:$D$17,ROW('03.Muestra'!$B$8:$B$17)-MIN(ROW('03.Muestra'!$D$8:$D$17))+1,""),ROW()-276)),"")</f>
        <v/>
      </c>
      <c r="B284" s="141" t="str">
        <f aca="false" t="array" ref="B284:B284">IFERROR(INDEX('03.Muestra'!$C$8:$C$17,SMALL(IF("Página Web"='03.Muestra'!$D$8:$D$17,ROW('03.Muestra'!$C$8:$C$17)-MIN(ROW('03.Muestra'!$D$8:$D$17))+1,""),ROW()-276)),"")</f>
        <v/>
      </c>
      <c r="C284" s="141" t="str">
        <f aca="false" t="array" ref="C284:C284">IFERROR(INDEX('03.Muestra'!$F$8:$F$17,SMALL(IF("Página Web"='03.Muestra'!$D$8:$D$17,ROW('03.Muestra'!$F$8:$F$17)-MIN(ROW('03.Muestra'!$D$8:$D$17))+1,""),ROW()-276)),"")</f>
        <v/>
      </c>
      <c r="D284" s="114"/>
      <c r="E284" s="75" t="str">
        <f aca="false">IF(D284&lt;&gt;"",IF(AND(B284&lt;&gt;"",C284&lt;&gt;""),"","ERR"),"")</f>
        <v/>
      </c>
      <c r="F284" s="23"/>
      <c r="G284" s="23"/>
      <c r="H284" s="23"/>
      <c r="I284" s="23"/>
      <c r="J284" s="23"/>
      <c r="K284" s="119"/>
      <c r="L284" s="23"/>
      <c r="M284" s="23"/>
      <c r="N284" s="23"/>
      <c r="O284" s="23"/>
      <c r="P284" s="23"/>
      <c r="Q284" s="23"/>
      <c r="R284" s="23"/>
      <c r="S284" s="23"/>
      <c r="T284" s="23"/>
      <c r="U284" s="23"/>
      <c r="V284" s="23"/>
      <c r="W284" s="23"/>
      <c r="X284" s="23"/>
      <c r="Y284" s="23"/>
    </row>
    <row r="285" customFormat="false" ht="12" hidden="false" customHeight="true" outlineLevel="0" collapsed="false">
      <c r="A285" s="110" t="str">
        <f aca="false" t="array" ref="A285:A285">IFERROR(INDEX('03.Muestra'!$B$8:$B$17,SMALL(IF("Página Web"='03.Muestra'!$D$8:$D$17,ROW('03.Muestra'!$B$8:$B$17)-MIN(ROW('03.Muestra'!$D$8:$D$17))+1,""),ROW()-276)),"")</f>
        <v/>
      </c>
      <c r="B285" s="141" t="str">
        <f aca="false" t="array" ref="B285:B285">IFERROR(INDEX('03.Muestra'!$C$8:$C$17,SMALL(IF("Página Web"='03.Muestra'!$D$8:$D$17,ROW('03.Muestra'!$C$8:$C$17)-MIN(ROW('03.Muestra'!$D$8:$D$17))+1,""),ROW()-276)),"")</f>
        <v/>
      </c>
      <c r="C285" s="141" t="str">
        <f aca="false" t="array" ref="C285:C285">IFERROR(INDEX('03.Muestra'!$F$8:$F$17,SMALL(IF("Página Web"='03.Muestra'!$D$8:$D$17,ROW('03.Muestra'!$F$8:$F$17)-MIN(ROW('03.Muestra'!$D$8:$D$17))+1,""),ROW()-276)),"")</f>
        <v/>
      </c>
      <c r="D285" s="114"/>
      <c r="E285" s="75" t="str">
        <f aca="false">IF(D285&lt;&gt;"",IF(AND(B285&lt;&gt;"",C285&lt;&gt;""),"","ERR"),"")</f>
        <v/>
      </c>
      <c r="F285" s="23"/>
      <c r="G285" s="23"/>
      <c r="H285" s="23"/>
      <c r="I285" s="23"/>
      <c r="J285" s="23"/>
      <c r="K285" s="119"/>
      <c r="L285" s="23"/>
      <c r="M285" s="23"/>
      <c r="N285" s="23"/>
      <c r="O285" s="23"/>
      <c r="P285" s="23"/>
      <c r="Q285" s="23"/>
      <c r="R285" s="23"/>
      <c r="S285" s="23"/>
      <c r="T285" s="23"/>
      <c r="U285" s="23"/>
      <c r="V285" s="23"/>
      <c r="W285" s="23"/>
      <c r="X285" s="23"/>
      <c r="Y285" s="23"/>
    </row>
    <row r="286" customFormat="false" ht="12" hidden="false" customHeight="true" outlineLevel="0" collapsed="false">
      <c r="A286" s="110" t="str">
        <f aca="false" t="array" ref="A286:A286">IFERROR(INDEX('03.Muestra'!$B$8:$B$17,SMALL(IF("Página Web"='03.Muestra'!$D$8:$D$17,ROW('03.Muestra'!$B$8:$B$17)-MIN(ROW('03.Muestra'!$D$8:$D$17))+1,""),ROW()-276)),"")</f>
        <v/>
      </c>
      <c r="B286" s="141" t="str">
        <f aca="false" t="array" ref="B286:B286">IFERROR(INDEX('03.Muestra'!$C$8:$C$17,SMALL(IF("Página Web"='03.Muestra'!$D$8:$D$17,ROW('03.Muestra'!$C$8:$C$17)-MIN(ROW('03.Muestra'!$D$8:$D$17))+1,""),ROW()-276)),"")</f>
        <v/>
      </c>
      <c r="C286" s="141" t="str">
        <f aca="false" t="array" ref="C286:C286">IFERROR(INDEX('03.Muestra'!$F$8:$F$17,SMALL(IF("Página Web"='03.Muestra'!$D$8:$D$17,ROW('03.Muestra'!$F$8:$F$17)-MIN(ROW('03.Muestra'!$D$8:$D$17))+1,""),ROW()-276)),"")</f>
        <v/>
      </c>
      <c r="D286" s="114"/>
      <c r="E286" s="75" t="str">
        <f aca="false">IF(D286&lt;&gt;"",IF(AND(B286&lt;&gt;"",C286&lt;&gt;""),"","ERR"),"")</f>
        <v/>
      </c>
      <c r="F286" s="23"/>
      <c r="G286" s="23"/>
      <c r="H286" s="23"/>
      <c r="I286" s="23"/>
      <c r="J286" s="23"/>
      <c r="K286" s="119"/>
      <c r="L286" s="23"/>
      <c r="M286" s="23"/>
      <c r="N286" s="23"/>
      <c r="O286" s="23"/>
      <c r="P286" s="23"/>
      <c r="Q286" s="23"/>
      <c r="R286" s="23"/>
      <c r="S286" s="23"/>
      <c r="T286" s="23"/>
      <c r="U286" s="23"/>
      <c r="V286" s="23"/>
      <c r="W286" s="23"/>
      <c r="X286" s="23"/>
      <c r="Y286" s="23"/>
    </row>
    <row r="287" customFormat="false" ht="12" hidden="false" customHeight="true" outlineLevel="0" collapsed="false">
      <c r="A287" s="71"/>
      <c r="B287" s="144"/>
      <c r="C287" s="144"/>
      <c r="D287" s="145"/>
      <c r="E287" s="75"/>
      <c r="F287" s="23"/>
      <c r="G287" s="23"/>
      <c r="H287" s="23"/>
      <c r="I287" s="23"/>
      <c r="J287" s="23"/>
      <c r="K287" s="119"/>
      <c r="L287" s="23"/>
      <c r="M287" s="23"/>
      <c r="N287" s="23"/>
      <c r="O287" s="23"/>
      <c r="P287" s="23"/>
      <c r="Q287" s="23"/>
      <c r="R287" s="23"/>
      <c r="S287" s="23"/>
      <c r="T287" s="23"/>
      <c r="U287" s="23"/>
      <c r="V287" s="23"/>
      <c r="W287" s="23"/>
      <c r="X287" s="23"/>
      <c r="Y287" s="23"/>
    </row>
    <row r="288" customFormat="false" ht="12" hidden="false" customHeight="true" outlineLevel="0" collapsed="false">
      <c r="A288" s="71"/>
      <c r="B288" s="144"/>
      <c r="C288" s="144"/>
      <c r="D288" s="145"/>
      <c r="E288" s="75"/>
      <c r="F288" s="23"/>
      <c r="G288" s="23"/>
      <c r="H288" s="23"/>
      <c r="I288" s="23"/>
      <c r="J288" s="23"/>
      <c r="K288" s="119"/>
      <c r="L288" s="23"/>
      <c r="M288" s="23"/>
      <c r="N288" s="23"/>
      <c r="O288" s="23"/>
      <c r="P288" s="23"/>
      <c r="Q288" s="23"/>
      <c r="R288" s="23"/>
      <c r="S288" s="23"/>
      <c r="T288" s="23"/>
      <c r="U288" s="23"/>
      <c r="V288" s="23"/>
      <c r="W288" s="23"/>
      <c r="X288" s="23"/>
      <c r="Y288" s="23"/>
    </row>
    <row r="289" customFormat="false" ht="31.5" hidden="false" customHeight="true" outlineLevel="0" collapsed="false">
      <c r="A289" s="122"/>
      <c r="B289" s="123"/>
      <c r="C289" s="122"/>
      <c r="D289" s="146"/>
      <c r="E289" s="75"/>
      <c r="F289" s="23"/>
      <c r="G289" s="23"/>
      <c r="H289" s="23"/>
      <c r="I289" s="23"/>
      <c r="J289" s="23"/>
      <c r="K289" s="119"/>
      <c r="L289" s="23"/>
      <c r="M289" s="23"/>
      <c r="N289" s="23"/>
      <c r="O289" s="23"/>
      <c r="P289" s="23"/>
      <c r="Q289" s="23"/>
      <c r="R289" s="23"/>
      <c r="S289" s="23"/>
      <c r="T289" s="23"/>
      <c r="U289" s="23"/>
      <c r="V289" s="23"/>
      <c r="W289" s="23"/>
      <c r="X289" s="23"/>
      <c r="Y289" s="23"/>
    </row>
    <row r="290" customFormat="false" ht="15.75" hidden="false" customHeight="true" outlineLevel="0" collapsed="false">
      <c r="A290" s="71"/>
      <c r="B290" s="71"/>
      <c r="C290" s="71"/>
      <c r="D290" s="147"/>
      <c r="E290" s="75"/>
      <c r="F290" s="103"/>
      <c r="G290" s="23"/>
      <c r="H290" s="23"/>
      <c r="I290" s="23"/>
      <c r="J290" s="23"/>
      <c r="K290" s="119"/>
      <c r="L290" s="23"/>
      <c r="M290" s="23"/>
      <c r="N290" s="23"/>
      <c r="O290" s="23"/>
      <c r="P290" s="23"/>
      <c r="Q290" s="23"/>
      <c r="R290" s="23"/>
      <c r="S290" s="23"/>
      <c r="T290" s="23"/>
      <c r="U290" s="23"/>
      <c r="V290" s="23"/>
      <c r="W290" s="23"/>
      <c r="X290" s="23"/>
      <c r="Y290" s="23"/>
    </row>
    <row r="291" customFormat="false" ht="12" hidden="false" customHeight="true" outlineLevel="0" collapsed="false">
      <c r="B291" s="23"/>
      <c r="C291" s="23"/>
      <c r="D291" s="137"/>
      <c r="E291" s="75"/>
      <c r="F291" s="23"/>
      <c r="G291" s="23"/>
      <c r="H291" s="23"/>
      <c r="I291" s="23"/>
      <c r="J291" s="23"/>
      <c r="K291" s="119"/>
      <c r="L291" s="23"/>
      <c r="M291" s="23"/>
      <c r="N291" s="23"/>
      <c r="O291" s="23"/>
      <c r="P291" s="23"/>
      <c r="Q291" s="23"/>
      <c r="R291" s="23"/>
      <c r="S291" s="23"/>
      <c r="T291" s="23"/>
      <c r="U291" s="23"/>
      <c r="V291" s="23"/>
      <c r="W291" s="23"/>
      <c r="X291" s="23"/>
      <c r="Y291" s="23"/>
    </row>
    <row r="292" customFormat="false" ht="12" hidden="false" customHeight="true" outlineLevel="0" collapsed="false">
      <c r="B292" s="23"/>
      <c r="C292" s="23"/>
      <c r="D292" s="137"/>
      <c r="E292" s="112"/>
      <c r="F292" s="23"/>
      <c r="G292" s="23"/>
      <c r="H292" s="23"/>
      <c r="I292" s="23"/>
      <c r="J292" s="23"/>
      <c r="K292" s="119"/>
      <c r="L292" s="23"/>
      <c r="M292" s="23"/>
      <c r="N292" s="23"/>
      <c r="O292" s="23"/>
      <c r="P292" s="23"/>
      <c r="Q292" s="23"/>
      <c r="R292" s="23"/>
      <c r="S292" s="23"/>
      <c r="T292" s="23"/>
      <c r="U292" s="23"/>
      <c r="V292" s="23"/>
      <c r="W292" s="23"/>
      <c r="X292" s="23"/>
      <c r="Y292" s="23"/>
    </row>
    <row r="293" customFormat="false" ht="32.25" hidden="false" customHeight="true" outlineLevel="0" collapsed="false">
      <c r="A293" s="105" t="s">
        <v>119</v>
      </c>
      <c r="B293" s="106" t="s">
        <v>105</v>
      </c>
      <c r="C293" s="107" t="s">
        <v>147</v>
      </c>
      <c r="D293" s="139" t="s">
        <v>125</v>
      </c>
      <c r="E293" s="124"/>
      <c r="K293" s="119"/>
      <c r="L293" s="23"/>
      <c r="M293" s="23"/>
      <c r="N293" s="23"/>
      <c r="O293" s="23"/>
      <c r="P293" s="23"/>
      <c r="Q293" s="23"/>
      <c r="R293" s="23"/>
      <c r="S293" s="23"/>
      <c r="T293" s="23"/>
      <c r="U293" s="23"/>
      <c r="V293" s="23"/>
      <c r="W293" s="23"/>
      <c r="X293" s="23"/>
      <c r="Y293" s="23"/>
    </row>
    <row r="294" customFormat="false" ht="12" hidden="false" customHeight="true" outlineLevel="0" collapsed="false">
      <c r="A294" s="110" t="n">
        <f aca="false" t="array" ref="A294:A294">IFERROR(INDEX('03.Muestra'!$B$8:$B$17,SMALL(IF("Página Web"='03.Muestra'!$D$8:$D$17,ROW('03.Muestra'!$B$8:$B$17)-MIN(ROW('03.Muestra'!$D$8:$D$17))+1,""),ROW()-293)),"")</f>
        <v>1</v>
      </c>
      <c r="B294" s="141" t="str">
        <f aca="false" t="array" ref="B294:B294">IFERROR(INDEX('03.Muestra'!$C$8:$C$17,SMALL(IF("Página Web"='03.Muestra'!$D$8:$D$17,ROW('03.Muestra'!$C$8:$C$17)-MIN(ROW('03.Muestra'!$D$8:$D$17))+1,""),ROW()-293)),"")</f>
        <v>Inicio</v>
      </c>
      <c r="C294" s="141" t="str">
        <f aca="false" t="array" ref="C294:C294">IFERROR(INDEX('03.Muestra'!$F$8:$F$17,SMALL(IF("Página Web"='03.Muestra'!$D$8:$D$17,ROW('03.Muestra'!$F$8:$F$17)-MIN(ROW('03.Muestra'!$D$8:$D$17))+1,""),ROW()-293)),"")</f>
        <v>https://institutodelpelo.com/</v>
      </c>
      <c r="D294" s="114" t="s">
        <v>112</v>
      </c>
      <c r="E294" s="75" t="str">
        <f aca="false">IF(D294&lt;&gt;"",IF(AND(B294&lt;&gt;"",C294&lt;&gt;""),"","ERR"),"")</f>
        <v/>
      </c>
      <c r="F294" s="115" t="s">
        <v>108</v>
      </c>
      <c r="G294" s="100" t="s">
        <v>117</v>
      </c>
      <c r="H294" s="95" t="s">
        <v>112</v>
      </c>
      <c r="I294" s="116" t="s">
        <v>110</v>
      </c>
      <c r="J294" s="117" t="s">
        <v>106</v>
      </c>
      <c r="K294" s="142" t="s">
        <v>116</v>
      </c>
      <c r="L294" s="23"/>
      <c r="M294" s="23"/>
      <c r="N294" s="23"/>
      <c r="O294" s="23"/>
      <c r="P294" s="23"/>
      <c r="Q294" s="23"/>
      <c r="R294" s="23"/>
      <c r="S294" s="23"/>
      <c r="T294" s="23"/>
      <c r="U294" s="23"/>
      <c r="V294" s="23"/>
      <c r="W294" s="23"/>
      <c r="X294" s="23"/>
      <c r="Y294" s="23"/>
    </row>
    <row r="295" customFormat="false" ht="12" hidden="false" customHeight="true" outlineLevel="0" collapsed="false">
      <c r="A295" s="110" t="n">
        <f aca="false" t="array" ref="A295:A295">IFERROR(INDEX('03.Muestra'!$B$8:$B$17,SMALL(IF("Página Web"='03.Muestra'!$D$8:$D$17,ROW('03.Muestra'!$B$8:$B$17)-MIN(ROW('03.Muestra'!$D$8:$D$17))+1,""),ROW()-293)),"")</f>
        <v>2</v>
      </c>
      <c r="B295" s="141" t="str">
        <f aca="false" t="array" ref="B295:B295">IFERROR(INDEX('03.Muestra'!$C$8:$C$17,SMALL(IF("Página Web"='03.Muestra'!$D$8:$D$17,ROW('03.Muestra'!$C$8:$C$17)-MIN(ROW('03.Muestra'!$D$8:$D$17))+1,""),ROW()-293)),"")</f>
        <v>Nuestro método</v>
      </c>
      <c r="C295" s="141" t="str">
        <f aca="false" t="array" ref="C295:C295">IFERROR(INDEX('03.Muestra'!$F$8:$F$17,SMALL(IF("Página Web"='03.Muestra'!$D$8:$D$17,ROW('03.Muestra'!$F$8:$F$17)-MIN(ROW('03.Muestra'!$D$8:$D$17))+1,""),ROW()-293)),"")</f>
        <v>https://institutodelpelo.com/nuestro-metodo/</v>
      </c>
      <c r="D295" s="114" t="s">
        <v>112</v>
      </c>
      <c r="E295" s="75" t="str">
        <f aca="false">IF(D295&lt;&gt;"",IF(AND(B295&lt;&gt;"",C295&lt;&gt;""),"","ERR"),"")</f>
        <v/>
      </c>
      <c r="F295" s="118" t="n">
        <f aca="true">COUNTIF($D294:INDIRECT("$D" &amp;  SUM(ROW()-1,'03.Muestra'!$D$20)-1),F294)</f>
        <v>0</v>
      </c>
      <c r="G295" s="118" t="n">
        <f aca="true">COUNTIF($D294:INDIRECT("$D" &amp;  SUM(ROW()-1,'03.Muestra'!$D$20)-1),G294)</f>
        <v>0</v>
      </c>
      <c r="H295" s="118" t="n">
        <f aca="true">COUNTIF($D294:INDIRECT("$D" &amp;  SUM(ROW()-1,'03.Muestra'!$D$20)-1),H294)</f>
        <v>5</v>
      </c>
      <c r="I295" s="118" t="n">
        <f aca="true">COUNTIF($D294:INDIRECT("$D" &amp;  SUM(ROW()-1,'03.Muestra'!$D$20)-1),I294)</f>
        <v>0</v>
      </c>
      <c r="J295" s="118" t="n">
        <f aca="true">COUNTIF($D294:INDIRECT("$D" &amp;  SUM(ROW()-1,'03.Muestra'!$D$20)-1),J294)</f>
        <v>0</v>
      </c>
      <c r="K295" s="143" t="n">
        <f aca="true">IF(COUNTIF('03.Muestra'!$D$8:$D$17,"Página Web")=0,0,COUNTBLANK($D294:INDIRECT("$D" &amp;  SUM(ROW()-1,COUNTIF('03.Muestra'!$D$8:$D$17,"Página Web"))-1)))</f>
        <v>1</v>
      </c>
      <c r="L295" s="23"/>
      <c r="M295" s="23"/>
      <c r="N295" s="23"/>
      <c r="O295" s="23"/>
      <c r="P295" s="23"/>
      <c r="Q295" s="23"/>
      <c r="R295" s="23"/>
      <c r="S295" s="23"/>
      <c r="T295" s="23"/>
      <c r="U295" s="23"/>
      <c r="V295" s="23"/>
      <c r="W295" s="23"/>
      <c r="X295" s="23"/>
      <c r="Y295" s="23"/>
    </row>
    <row r="296" customFormat="false" ht="12" hidden="false" customHeight="true" outlineLevel="0" collapsed="false">
      <c r="A296" s="110" t="n">
        <f aca="false" t="array" ref="A296:A296">IFERROR(INDEX('03.Muestra'!$B$8:$B$17,SMALL(IF("Página Web"='03.Muestra'!$D$8:$D$17,ROW('03.Muestra'!$B$8:$B$17)-MIN(ROW('03.Muestra'!$D$8:$D$17))+1,""),ROW()-293)),"")</f>
        <v>3</v>
      </c>
      <c r="B296" s="141" t="str">
        <f aca="false" t="array" ref="B296:B296">IFERROR(INDEX('03.Muestra'!$C$8:$C$17,SMALL(IF("Página Web"='03.Muestra'!$D$8:$D$17,ROW('03.Muestra'!$C$8:$C$17)-MIN(ROW('03.Muestra'!$D$8:$D$17))+1,""),ROW()-293)),"")</f>
        <v>Contacto</v>
      </c>
      <c r="C296" s="141" t="str">
        <f aca="false" t="array" ref="C296:C296">IFERROR(INDEX('03.Muestra'!$F$8:$F$17,SMALL(IF("Página Web"='03.Muestra'!$D$8:$D$17,ROW('03.Muestra'!$F$8:$F$17)-MIN(ROW('03.Muestra'!$D$8:$D$17))+1,""),ROW()-293)),"")</f>
        <v>https://institutodelpelo.com/contacto/</v>
      </c>
      <c r="D296" s="114" t="s">
        <v>112</v>
      </c>
      <c r="E296" s="75" t="str">
        <f aca="false">IF(D296&lt;&gt;"",IF(AND(B296&lt;&gt;"",C296&lt;&gt;""),"","ERR"),"")</f>
        <v/>
      </c>
      <c r="G296" s="23"/>
      <c r="H296" s="23"/>
      <c r="I296" s="23"/>
      <c r="J296" s="23"/>
      <c r="K296" s="119"/>
      <c r="L296" s="23"/>
      <c r="M296" s="23"/>
      <c r="N296" s="23"/>
      <c r="O296" s="23"/>
      <c r="P296" s="23"/>
      <c r="Q296" s="23"/>
      <c r="R296" s="23"/>
      <c r="S296" s="23"/>
      <c r="T296" s="23"/>
      <c r="U296" s="23"/>
      <c r="V296" s="23"/>
      <c r="W296" s="23"/>
      <c r="X296" s="23"/>
      <c r="Y296" s="23"/>
    </row>
    <row r="297" customFormat="false" ht="12" hidden="false" customHeight="true" outlineLevel="0" collapsed="false">
      <c r="A297" s="110" t="n">
        <f aca="false" t="array" ref="A297:A297">IFERROR(INDEX('03.Muestra'!$B$8:$B$17,SMALL(IF("Página Web"='03.Muestra'!$D$8:$D$17,ROW('03.Muestra'!$B$8:$B$17)-MIN(ROW('03.Muestra'!$D$8:$D$17))+1,""),ROW()-293)),"")</f>
        <v>4</v>
      </c>
      <c r="B297" s="141" t="str">
        <f aca="false" t="array" ref="B297:B297">IFERROR(INDEX('03.Muestra'!$C$8:$C$17,SMALL(IF("Página Web"='03.Muestra'!$D$8:$D$17,ROW('03.Muestra'!$C$8:$C$17)-MIN(ROW('03.Muestra'!$D$8:$D$17))+1,""),ROW()-293)),"")</f>
        <v>Aviso legal</v>
      </c>
      <c r="C297" s="141" t="str">
        <f aca="false" t="array" ref="C297:C297">IFERROR(INDEX('03.Muestra'!$F$8:$F$17,SMALL(IF("Página Web"='03.Muestra'!$D$8:$D$17,ROW('03.Muestra'!$F$8:$F$17)-MIN(ROW('03.Muestra'!$D$8:$D$17))+1,""),ROW()-293)),"")</f>
        <v>https://institutodelpelo.com/aviso-legal/</v>
      </c>
      <c r="D297" s="114" t="s">
        <v>112</v>
      </c>
      <c r="E297" s="75" t="str">
        <f aca="false">IF(D297&lt;&gt;"",IF(AND(B297&lt;&gt;"",C297&lt;&gt;""),"","ERR"),"")</f>
        <v/>
      </c>
      <c r="G297" s="23"/>
      <c r="H297" s="23"/>
      <c r="I297" s="23"/>
      <c r="J297" s="23"/>
      <c r="K297" s="119"/>
      <c r="L297" s="23"/>
      <c r="M297" s="23"/>
      <c r="N297" s="23"/>
      <c r="O297" s="23"/>
      <c r="P297" s="23"/>
      <c r="Q297" s="23"/>
      <c r="R297" s="23"/>
      <c r="S297" s="23"/>
      <c r="T297" s="23"/>
      <c r="U297" s="23"/>
      <c r="V297" s="23"/>
      <c r="W297" s="23"/>
      <c r="X297" s="23"/>
      <c r="Y297" s="23"/>
    </row>
    <row r="298" customFormat="false" ht="12" hidden="false" customHeight="true" outlineLevel="0" collapsed="false">
      <c r="A298" s="110" t="n">
        <f aca="false" t="array" ref="A298:A298">IFERROR(INDEX('03.Muestra'!$B$8:$B$17,SMALL(IF("Página Web"='03.Muestra'!$D$8:$D$17,ROW('03.Muestra'!$B$8:$B$17)-MIN(ROW('03.Muestra'!$D$8:$D$17))+1,""),ROW()-293)),"")</f>
        <v>5</v>
      </c>
      <c r="B298" s="141" t="str">
        <f aca="false" t="array" ref="B298:B298">IFERROR(INDEX('03.Muestra'!$C$8:$C$17,SMALL(IF("Página Web"='03.Muestra'!$D$8:$D$17,ROW('03.Muestra'!$C$8:$C$17)-MIN(ROW('03.Muestra'!$D$8:$D$17))+1,""),ROW()-293)),"")</f>
        <v>Política de privacidad</v>
      </c>
      <c r="C298" s="141" t="str">
        <f aca="false" t="array" ref="C298:C298">IFERROR(INDEX('03.Muestra'!$F$8:$F$17,SMALL(IF("Página Web"='03.Muestra'!$D$8:$D$17,ROW('03.Muestra'!$F$8:$F$17)-MIN(ROW('03.Muestra'!$D$8:$D$17))+1,""),ROW()-293)),"")</f>
        <v>https://institutodelpelo.com/politica-de-privacidad/</v>
      </c>
      <c r="D298" s="114" t="s">
        <v>112</v>
      </c>
      <c r="E298" s="75" t="str">
        <f aca="false">IF(D298&lt;&gt;"",IF(AND(B298&lt;&gt;"",C298&lt;&gt;""),"","ERR"),"")</f>
        <v/>
      </c>
      <c r="G298" s="23"/>
      <c r="H298" s="23"/>
      <c r="I298" s="23"/>
      <c r="J298" s="23"/>
      <c r="K298" s="119"/>
      <c r="L298" s="23"/>
      <c r="M298" s="23"/>
      <c r="N298" s="23"/>
      <c r="O298" s="23"/>
      <c r="P298" s="23"/>
      <c r="Q298" s="23"/>
      <c r="R298" s="23"/>
      <c r="S298" s="23"/>
      <c r="T298" s="23"/>
      <c r="U298" s="23"/>
      <c r="V298" s="23"/>
      <c r="W298" s="23"/>
      <c r="X298" s="23"/>
      <c r="Y298" s="23"/>
    </row>
    <row r="299" customFormat="false" ht="12" hidden="false" customHeight="true" outlineLevel="0" collapsed="false">
      <c r="A299" s="110" t="n">
        <f aca="false" t="array" ref="A299:A299">IFERROR(INDEX('03.Muestra'!$B$8:$B$17,SMALL(IF("Página Web"='03.Muestra'!$D$8:$D$17,ROW('03.Muestra'!$B$8:$B$17)-MIN(ROW('03.Muestra'!$D$8:$D$17))+1,""),ROW()-293)),"")</f>
        <v>6</v>
      </c>
      <c r="B299" s="141" t="str">
        <f aca="false" t="array" ref="B299:B299">IFERROR(INDEX('03.Muestra'!$C$8:$C$17,SMALL(IF("Página Web"='03.Muestra'!$D$8:$D$17,ROW('03.Muestra'!$C$8:$C$17)-MIN(ROW('03.Muestra'!$D$8:$D$17))+1,""),ROW()-293)),"")</f>
        <v>Informe de accesibilidad</v>
      </c>
      <c r="C299" s="141" t="str">
        <f aca="false" t="array" ref="C299:C299">IFERROR(INDEX('03.Muestra'!$F$8:$F$17,SMALL(IF("Página Web"='03.Muestra'!$D$8:$D$17,ROW('03.Muestra'!$F$8:$F$17)-MIN(ROW('03.Muestra'!$D$8:$D$17))+1,""),ROW()-293)),"")</f>
        <v>https://institutodelpelo.com/informe-de-accesibilidad/</v>
      </c>
      <c r="D299" s="114"/>
      <c r="E299" s="75" t="str">
        <f aca="false">IF(D299&lt;&gt;"",IF(AND(B299&lt;&gt;"",C299&lt;&gt;""),"","ERR"),"")</f>
        <v/>
      </c>
      <c r="G299" s="23"/>
      <c r="H299" s="23"/>
      <c r="I299" s="23"/>
      <c r="J299" s="23"/>
      <c r="K299" s="119"/>
      <c r="L299" s="23"/>
      <c r="M299" s="23"/>
      <c r="N299" s="23"/>
      <c r="O299" s="23"/>
      <c r="P299" s="23"/>
      <c r="Q299" s="23"/>
      <c r="R299" s="23"/>
      <c r="S299" s="23"/>
      <c r="T299" s="23"/>
      <c r="U299" s="23"/>
      <c r="V299" s="23"/>
      <c r="W299" s="23"/>
      <c r="X299" s="23"/>
      <c r="Y299" s="23"/>
    </row>
    <row r="300" customFormat="false" ht="12" hidden="false" customHeight="true" outlineLevel="0" collapsed="false">
      <c r="A300" s="110" t="str">
        <f aca="false" t="array" ref="A300:A300">IFERROR(INDEX('03.Muestra'!$B$8:$B$17,SMALL(IF("Página Web"='03.Muestra'!$D$8:$D$17,ROW('03.Muestra'!$B$8:$B$17)-MIN(ROW('03.Muestra'!$D$8:$D$17))+1,""),ROW()-293)),"")</f>
        <v/>
      </c>
      <c r="B300" s="141" t="str">
        <f aca="false" t="array" ref="B300:B300">IFERROR(INDEX('03.Muestra'!$C$8:$C$17,SMALL(IF("Página Web"='03.Muestra'!$D$8:$D$17,ROW('03.Muestra'!$C$8:$C$17)-MIN(ROW('03.Muestra'!$D$8:$D$17))+1,""),ROW()-293)),"")</f>
        <v/>
      </c>
      <c r="C300" s="141" t="str">
        <f aca="false" t="array" ref="C300:C300">IFERROR(INDEX('03.Muestra'!$F$8:$F$17,SMALL(IF("Página Web"='03.Muestra'!$D$8:$D$17,ROW('03.Muestra'!$F$8:$F$17)-MIN(ROW('03.Muestra'!$D$8:$D$17))+1,""),ROW()-293)),"")</f>
        <v/>
      </c>
      <c r="D300" s="114"/>
      <c r="E300" s="75" t="str">
        <f aca="false">IF(D300&lt;&gt;"",IF(AND(B300&lt;&gt;"",C300&lt;&gt;""),"","ERR"),"")</f>
        <v/>
      </c>
      <c r="F300" s="23"/>
      <c r="G300" s="23"/>
      <c r="H300" s="23"/>
      <c r="I300" s="23"/>
      <c r="J300" s="23"/>
      <c r="K300" s="119"/>
      <c r="L300" s="23"/>
      <c r="M300" s="23"/>
      <c r="N300" s="23"/>
      <c r="O300" s="23"/>
      <c r="P300" s="23"/>
      <c r="Q300" s="23"/>
      <c r="R300" s="23"/>
      <c r="S300" s="23"/>
      <c r="T300" s="23"/>
      <c r="U300" s="23"/>
      <c r="V300" s="23"/>
      <c r="W300" s="23"/>
      <c r="X300" s="23"/>
      <c r="Y300" s="23"/>
    </row>
    <row r="301" customFormat="false" ht="12" hidden="false" customHeight="true" outlineLevel="0" collapsed="false">
      <c r="A301" s="110" t="str">
        <f aca="false" t="array" ref="A301:A301">IFERROR(INDEX('03.Muestra'!$B$8:$B$17,SMALL(IF("Página Web"='03.Muestra'!$D$8:$D$17,ROW('03.Muestra'!$B$8:$B$17)-MIN(ROW('03.Muestra'!$D$8:$D$17))+1,""),ROW()-293)),"")</f>
        <v/>
      </c>
      <c r="B301" s="141" t="str">
        <f aca="false" t="array" ref="B301:B301">IFERROR(INDEX('03.Muestra'!$C$8:$C$17,SMALL(IF("Página Web"='03.Muestra'!$D$8:$D$17,ROW('03.Muestra'!$C$8:$C$17)-MIN(ROW('03.Muestra'!$D$8:$D$17))+1,""),ROW()-293)),"")</f>
        <v/>
      </c>
      <c r="C301" s="141" t="str">
        <f aca="false" t="array" ref="C301:C301">IFERROR(INDEX('03.Muestra'!$F$8:$F$17,SMALL(IF("Página Web"='03.Muestra'!$D$8:$D$17,ROW('03.Muestra'!$F$8:$F$17)-MIN(ROW('03.Muestra'!$D$8:$D$17))+1,""),ROW()-293)),"")</f>
        <v/>
      </c>
      <c r="D301" s="114"/>
      <c r="E301" s="75" t="str">
        <f aca="false">IF(D301&lt;&gt;"",IF(AND(B301&lt;&gt;"",C301&lt;&gt;""),"","ERR"),"")</f>
        <v/>
      </c>
      <c r="F301" s="23"/>
      <c r="G301" s="23"/>
      <c r="H301" s="23"/>
      <c r="I301" s="23"/>
      <c r="J301" s="23"/>
      <c r="K301" s="119"/>
      <c r="L301" s="23"/>
      <c r="M301" s="23"/>
      <c r="N301" s="23"/>
      <c r="O301" s="23"/>
      <c r="P301" s="23"/>
      <c r="Q301" s="23"/>
      <c r="R301" s="23"/>
      <c r="S301" s="23"/>
      <c r="T301" s="23"/>
      <c r="U301" s="23"/>
      <c r="V301" s="23"/>
      <c r="W301" s="23"/>
      <c r="X301" s="23"/>
      <c r="Y301" s="23"/>
    </row>
    <row r="302" customFormat="false" ht="12" hidden="false" customHeight="true" outlineLevel="0" collapsed="false">
      <c r="A302" s="110" t="str">
        <f aca="false" t="array" ref="A302:A302">IFERROR(INDEX('03.Muestra'!$B$8:$B$17,SMALL(IF("Página Web"='03.Muestra'!$D$8:$D$17,ROW('03.Muestra'!$B$8:$B$17)-MIN(ROW('03.Muestra'!$D$8:$D$17))+1,""),ROW()-293)),"")</f>
        <v/>
      </c>
      <c r="B302" s="141" t="str">
        <f aca="false" t="array" ref="B302:B302">IFERROR(INDEX('03.Muestra'!$C$8:$C$17,SMALL(IF("Página Web"='03.Muestra'!$D$8:$D$17,ROW('03.Muestra'!$C$8:$C$17)-MIN(ROW('03.Muestra'!$D$8:$D$17))+1,""),ROW()-293)),"")</f>
        <v/>
      </c>
      <c r="C302" s="141" t="str">
        <f aca="false" t="array" ref="C302:C302">IFERROR(INDEX('03.Muestra'!$F$8:$F$17,SMALL(IF("Página Web"='03.Muestra'!$D$8:$D$17,ROW('03.Muestra'!$F$8:$F$17)-MIN(ROW('03.Muestra'!$D$8:$D$17))+1,""),ROW()-293)),"")</f>
        <v/>
      </c>
      <c r="D302" s="114"/>
      <c r="E302" s="75" t="str">
        <f aca="false">IF(D302&lt;&gt;"",IF(AND(B302&lt;&gt;"",C302&lt;&gt;""),"","ERR"),"")</f>
        <v/>
      </c>
      <c r="F302" s="23"/>
      <c r="G302" s="23"/>
      <c r="H302" s="23"/>
      <c r="I302" s="23"/>
      <c r="J302" s="23"/>
      <c r="K302" s="119"/>
      <c r="L302" s="23"/>
      <c r="M302" s="23"/>
      <c r="N302" s="23"/>
      <c r="O302" s="23"/>
      <c r="P302" s="23"/>
      <c r="Q302" s="23"/>
      <c r="R302" s="23"/>
      <c r="S302" s="23"/>
      <c r="T302" s="23"/>
      <c r="U302" s="23"/>
      <c r="V302" s="23"/>
      <c r="W302" s="23"/>
      <c r="X302" s="23"/>
      <c r="Y302" s="23"/>
    </row>
    <row r="303" customFormat="false" ht="12" hidden="false" customHeight="true" outlineLevel="0" collapsed="false">
      <c r="A303" s="110" t="str">
        <f aca="false" t="array" ref="A303:A303">IFERROR(INDEX('03.Muestra'!$B$8:$B$17,SMALL(IF("Página Web"='03.Muestra'!$D$8:$D$17,ROW('03.Muestra'!$B$8:$B$17)-MIN(ROW('03.Muestra'!$D$8:$D$17))+1,""),ROW()-293)),"")</f>
        <v/>
      </c>
      <c r="B303" s="141" t="str">
        <f aca="false" t="array" ref="B303:B303">IFERROR(INDEX('03.Muestra'!$C$8:$C$17,SMALL(IF("Página Web"='03.Muestra'!$D$8:$D$17,ROW('03.Muestra'!$C$8:$C$17)-MIN(ROW('03.Muestra'!$D$8:$D$17))+1,""),ROW()-293)),"")</f>
        <v/>
      </c>
      <c r="C303" s="141" t="str">
        <f aca="false" t="array" ref="C303:C303">IFERROR(INDEX('03.Muestra'!$F$8:$F$17,SMALL(IF("Página Web"='03.Muestra'!$D$8:$D$17,ROW('03.Muestra'!$F$8:$F$17)-MIN(ROW('03.Muestra'!$D$8:$D$17))+1,""),ROW()-293)),"")</f>
        <v/>
      </c>
      <c r="D303" s="114"/>
      <c r="E303" s="75" t="str">
        <f aca="false">IF(D303&lt;&gt;"",IF(AND(B303&lt;&gt;"",C303&lt;&gt;""),"","ERR"),"")</f>
        <v/>
      </c>
      <c r="F303" s="23"/>
      <c r="G303" s="23"/>
      <c r="H303" s="23"/>
      <c r="I303" s="23"/>
      <c r="J303" s="23"/>
      <c r="K303" s="119"/>
      <c r="L303" s="23"/>
      <c r="M303" s="23"/>
      <c r="N303" s="23"/>
      <c r="O303" s="23"/>
      <c r="P303" s="23"/>
      <c r="Q303" s="23"/>
      <c r="R303" s="23"/>
      <c r="S303" s="23"/>
      <c r="T303" s="23"/>
      <c r="U303" s="23"/>
      <c r="V303" s="23"/>
      <c r="W303" s="23"/>
      <c r="X303" s="23"/>
      <c r="Y303" s="23"/>
    </row>
    <row r="304" customFormat="false" ht="12" hidden="false" customHeight="true" outlineLevel="0" collapsed="false">
      <c r="A304" s="71"/>
      <c r="B304" s="144"/>
      <c r="C304" s="144"/>
      <c r="D304" s="145"/>
      <c r="E304" s="75"/>
      <c r="F304" s="23"/>
      <c r="G304" s="23"/>
      <c r="H304" s="23"/>
      <c r="I304" s="23"/>
      <c r="J304" s="23"/>
      <c r="K304" s="119"/>
      <c r="L304" s="23"/>
      <c r="M304" s="23"/>
      <c r="N304" s="23"/>
      <c r="O304" s="23"/>
      <c r="P304" s="23"/>
      <c r="Q304" s="23"/>
      <c r="R304" s="23"/>
      <c r="S304" s="23"/>
      <c r="T304" s="23"/>
      <c r="U304" s="23"/>
      <c r="V304" s="23"/>
      <c r="W304" s="23"/>
      <c r="X304" s="23"/>
      <c r="Y304" s="23"/>
    </row>
    <row r="305" customFormat="false" ht="12" hidden="false" customHeight="true" outlineLevel="0" collapsed="false">
      <c r="A305" s="71"/>
      <c r="B305" s="144"/>
      <c r="C305" s="144"/>
      <c r="D305" s="145"/>
      <c r="E305" s="75"/>
      <c r="F305" s="23"/>
      <c r="G305" s="23"/>
      <c r="H305" s="23"/>
      <c r="I305" s="23"/>
      <c r="J305" s="23"/>
      <c r="K305" s="119"/>
      <c r="L305" s="23"/>
      <c r="M305" s="23"/>
      <c r="N305" s="23"/>
      <c r="O305" s="23"/>
      <c r="P305" s="23"/>
      <c r="Q305" s="23"/>
      <c r="R305" s="23"/>
      <c r="S305" s="23"/>
      <c r="T305" s="23"/>
      <c r="U305" s="23"/>
      <c r="V305" s="23"/>
      <c r="W305" s="23"/>
      <c r="X305" s="23"/>
      <c r="Y305" s="23"/>
    </row>
    <row r="306" customFormat="false" ht="31.5" hidden="false" customHeight="true" outlineLevel="0" collapsed="false">
      <c r="A306" s="122"/>
      <c r="B306" s="123"/>
      <c r="C306" s="122"/>
      <c r="D306" s="146"/>
      <c r="E306" s="75"/>
      <c r="F306" s="23"/>
      <c r="G306" s="23"/>
      <c r="H306" s="23"/>
      <c r="I306" s="23"/>
      <c r="J306" s="23"/>
      <c r="K306" s="119"/>
      <c r="L306" s="23"/>
      <c r="M306" s="23"/>
      <c r="N306" s="23"/>
      <c r="O306" s="23"/>
      <c r="P306" s="23"/>
      <c r="Q306" s="23"/>
      <c r="R306" s="23"/>
      <c r="S306" s="23"/>
      <c r="T306" s="23"/>
      <c r="U306" s="23"/>
      <c r="V306" s="23"/>
      <c r="W306" s="23"/>
      <c r="X306" s="23"/>
      <c r="Y306" s="23"/>
    </row>
    <row r="307" customFormat="false" ht="18" hidden="false" customHeight="true" outlineLevel="0" collapsed="false">
      <c r="A307" s="71"/>
      <c r="B307" s="71"/>
      <c r="C307" s="71"/>
      <c r="D307" s="147"/>
      <c r="E307" s="75"/>
      <c r="F307" s="103"/>
      <c r="G307" s="23"/>
      <c r="H307" s="23"/>
      <c r="I307" s="23"/>
      <c r="J307" s="23"/>
      <c r="K307" s="119"/>
      <c r="L307" s="23"/>
      <c r="M307" s="23"/>
      <c r="N307" s="23"/>
      <c r="O307" s="23"/>
      <c r="P307" s="23"/>
      <c r="Q307" s="23"/>
      <c r="R307" s="23"/>
      <c r="S307" s="23"/>
      <c r="T307" s="23"/>
      <c r="U307" s="23"/>
      <c r="V307" s="23"/>
      <c r="W307" s="23"/>
      <c r="X307" s="23"/>
      <c r="Y307" s="23"/>
    </row>
    <row r="308" customFormat="false" ht="12" hidden="false" customHeight="true" outlineLevel="0" collapsed="false">
      <c r="B308" s="23"/>
      <c r="C308" s="23"/>
      <c r="D308" s="137"/>
      <c r="E308" s="75"/>
      <c r="F308" s="23"/>
      <c r="G308" s="23"/>
      <c r="H308" s="23"/>
      <c r="I308" s="23"/>
      <c r="J308" s="23"/>
      <c r="K308" s="119"/>
      <c r="L308" s="23"/>
      <c r="M308" s="23"/>
      <c r="N308" s="23"/>
      <c r="O308" s="23"/>
      <c r="P308" s="23"/>
      <c r="Q308" s="23"/>
      <c r="R308" s="23"/>
      <c r="S308" s="23"/>
      <c r="T308" s="23"/>
      <c r="U308" s="23"/>
      <c r="V308" s="23"/>
      <c r="W308" s="23"/>
      <c r="X308" s="23"/>
      <c r="Y308" s="23"/>
    </row>
    <row r="309" customFormat="false" ht="12" hidden="false" customHeight="true" outlineLevel="0" collapsed="false">
      <c r="B309" s="23"/>
      <c r="C309" s="23"/>
      <c r="D309" s="137"/>
      <c r="E309" s="112"/>
      <c r="F309" s="23"/>
      <c r="G309" s="23"/>
      <c r="H309" s="23"/>
      <c r="I309" s="23"/>
      <c r="J309" s="23"/>
      <c r="K309" s="119"/>
      <c r="L309" s="23"/>
      <c r="M309" s="23"/>
      <c r="N309" s="23"/>
      <c r="O309" s="23"/>
      <c r="P309" s="23"/>
      <c r="Q309" s="23"/>
      <c r="R309" s="23"/>
      <c r="S309" s="23"/>
      <c r="T309" s="23"/>
      <c r="U309" s="23"/>
      <c r="V309" s="23"/>
      <c r="W309" s="23"/>
      <c r="X309" s="23"/>
      <c r="Y309" s="23"/>
    </row>
    <row r="310" customFormat="false" ht="32.25" hidden="false" customHeight="true" outlineLevel="0" collapsed="false">
      <c r="A310" s="105" t="s">
        <v>119</v>
      </c>
      <c r="B310" s="106" t="s">
        <v>105</v>
      </c>
      <c r="C310" s="148" t="s">
        <v>148</v>
      </c>
      <c r="D310" s="139" t="s">
        <v>125</v>
      </c>
      <c r="E310" s="124"/>
      <c r="K310" s="119"/>
      <c r="L310" s="23"/>
      <c r="M310" s="23"/>
      <c r="N310" s="23"/>
      <c r="O310" s="23"/>
      <c r="P310" s="23"/>
      <c r="Q310" s="23"/>
      <c r="R310" s="23"/>
      <c r="S310" s="23"/>
      <c r="T310" s="23"/>
      <c r="U310" s="23"/>
      <c r="V310" s="23"/>
      <c r="W310" s="23"/>
      <c r="X310" s="23"/>
      <c r="Y310" s="23"/>
    </row>
    <row r="311" customFormat="false" ht="12" hidden="false" customHeight="true" outlineLevel="0" collapsed="false">
      <c r="A311" s="110" t="n">
        <f aca="false" t="array" ref="A311:A311">IFERROR(INDEX('03.Muestra'!$B$8:$B$17,SMALL(IF("Página Web"='03.Muestra'!$D$8:$D$17,ROW('03.Muestra'!$B$8:$B$17)-MIN(ROW('03.Muestra'!$D$8:$D$17))+1,""),ROW()-310)),"")</f>
        <v>1</v>
      </c>
      <c r="B311" s="141" t="str">
        <f aca="false" t="array" ref="B311:B311">IFERROR(INDEX('03.Muestra'!$C$8:$C$17,SMALL(IF("Página Web"='03.Muestra'!$D$8:$D$17,ROW('03.Muestra'!$C$8:$C$17)-MIN(ROW('03.Muestra'!$D$8:$D$17))+1,""),ROW()-310)),"")</f>
        <v>Inicio</v>
      </c>
      <c r="C311" s="141" t="str">
        <f aca="false" t="array" ref="C311:C311">IFERROR(INDEX('03.Muestra'!$F$8:$F$17,SMALL(IF("Página Web"='03.Muestra'!$D$8:$D$17,ROW('03.Muestra'!$F$8:$F$17)-MIN(ROW('03.Muestra'!$D$8:$D$17))+1,""),ROW()-310)),"")</f>
        <v>https://institutodelpelo.com/</v>
      </c>
      <c r="D311" s="114" t="s">
        <v>112</v>
      </c>
      <c r="E311" s="75" t="str">
        <f aca="false">IF(D311&lt;&gt;"",IF(AND(B311&lt;&gt;"",C311&lt;&gt;""),"","ERR"),"")</f>
        <v/>
      </c>
      <c r="F311" s="115" t="s">
        <v>108</v>
      </c>
      <c r="G311" s="100" t="s">
        <v>117</v>
      </c>
      <c r="H311" s="95" t="s">
        <v>112</v>
      </c>
      <c r="I311" s="116" t="s">
        <v>110</v>
      </c>
      <c r="J311" s="117" t="s">
        <v>106</v>
      </c>
      <c r="K311" s="142" t="s">
        <v>116</v>
      </c>
      <c r="L311" s="23"/>
      <c r="M311" s="23"/>
      <c r="N311" s="23"/>
      <c r="O311" s="23"/>
      <c r="P311" s="23"/>
      <c r="Q311" s="23"/>
      <c r="R311" s="23"/>
      <c r="S311" s="23"/>
      <c r="T311" s="23"/>
      <c r="U311" s="23"/>
      <c r="V311" s="23"/>
      <c r="W311" s="23"/>
      <c r="X311" s="23"/>
      <c r="Y311" s="23"/>
    </row>
    <row r="312" customFormat="false" ht="12" hidden="false" customHeight="true" outlineLevel="0" collapsed="false">
      <c r="A312" s="110" t="n">
        <f aca="false" t="array" ref="A312:A312">IFERROR(INDEX('03.Muestra'!$B$8:$B$17,SMALL(IF("Página Web"='03.Muestra'!$D$8:$D$17,ROW('03.Muestra'!$B$8:$B$17)-MIN(ROW('03.Muestra'!$D$8:$D$17))+1,""),ROW()-310)),"")</f>
        <v>2</v>
      </c>
      <c r="B312" s="141" t="str">
        <f aca="false" t="array" ref="B312:B312">IFERROR(INDEX('03.Muestra'!$C$8:$C$17,SMALL(IF("Página Web"='03.Muestra'!$D$8:$D$17,ROW('03.Muestra'!$C$8:$C$17)-MIN(ROW('03.Muestra'!$D$8:$D$17))+1,""),ROW()-310)),"")</f>
        <v>Nuestro método</v>
      </c>
      <c r="C312" s="141" t="str">
        <f aca="false" t="array" ref="C312:C312">IFERROR(INDEX('03.Muestra'!$F$8:$F$17,SMALL(IF("Página Web"='03.Muestra'!$D$8:$D$17,ROW('03.Muestra'!$F$8:$F$17)-MIN(ROW('03.Muestra'!$D$8:$D$17))+1,""),ROW()-310)),"")</f>
        <v>https://institutodelpelo.com/nuestro-metodo/</v>
      </c>
      <c r="D312" s="114" t="s">
        <v>112</v>
      </c>
      <c r="E312" s="75" t="str">
        <f aca="false">IF(D312&lt;&gt;"",IF(AND(B312&lt;&gt;"",C312&lt;&gt;""),"","ERR"),"")</f>
        <v/>
      </c>
      <c r="F312" s="118" t="n">
        <f aca="true">COUNTIF($D311:INDIRECT("$D" &amp;  SUM(ROW()-1,'03.Muestra'!$D$20)-1),F311)</f>
        <v>0</v>
      </c>
      <c r="G312" s="118" t="n">
        <f aca="true">COUNTIF($D311:INDIRECT("$D" &amp;  SUM(ROW()-1,'03.Muestra'!$D$20)-1),G311)</f>
        <v>0</v>
      </c>
      <c r="H312" s="118" t="n">
        <f aca="true">COUNTIF($D311:INDIRECT("$D" &amp;  SUM(ROW()-1,'03.Muestra'!$D$20)-1),H311)</f>
        <v>5</v>
      </c>
      <c r="I312" s="118" t="n">
        <f aca="true">COUNTIF($D311:INDIRECT("$D" &amp;  SUM(ROW()-1,'03.Muestra'!$D$20)-1),I311)</f>
        <v>0</v>
      </c>
      <c r="J312" s="118" t="n">
        <f aca="true">COUNTIF($D311:INDIRECT("$D" &amp;  SUM(ROW()-1,'03.Muestra'!$D$20)-1),J311)</f>
        <v>0</v>
      </c>
      <c r="K312" s="143" t="n">
        <f aca="true">IF(COUNTIF('03.Muestra'!$D$8:$D$17,"Página Web")=0,0,COUNTBLANK($D311:INDIRECT("$D" &amp;  SUM(ROW()-1,COUNTIF('03.Muestra'!$D$8:$D$17,"Página Web"))-1)))</f>
        <v>1</v>
      </c>
      <c r="L312" s="23"/>
      <c r="M312" s="23"/>
      <c r="N312" s="23"/>
      <c r="O312" s="23"/>
      <c r="P312" s="23"/>
      <c r="Q312" s="23"/>
      <c r="R312" s="23"/>
      <c r="S312" s="23"/>
      <c r="T312" s="23"/>
      <c r="U312" s="23"/>
      <c r="V312" s="23"/>
      <c r="W312" s="23"/>
      <c r="X312" s="23"/>
      <c r="Y312" s="23"/>
    </row>
    <row r="313" customFormat="false" ht="12" hidden="false" customHeight="true" outlineLevel="0" collapsed="false">
      <c r="A313" s="110" t="n">
        <f aca="false" t="array" ref="A313:A313">IFERROR(INDEX('03.Muestra'!$B$8:$B$17,SMALL(IF("Página Web"='03.Muestra'!$D$8:$D$17,ROW('03.Muestra'!$B$8:$B$17)-MIN(ROW('03.Muestra'!$D$8:$D$17))+1,""),ROW()-310)),"")</f>
        <v>3</v>
      </c>
      <c r="B313" s="141" t="str">
        <f aca="false" t="array" ref="B313:B313">IFERROR(INDEX('03.Muestra'!$C$8:$C$17,SMALL(IF("Página Web"='03.Muestra'!$D$8:$D$17,ROW('03.Muestra'!$C$8:$C$17)-MIN(ROW('03.Muestra'!$D$8:$D$17))+1,""),ROW()-310)),"")</f>
        <v>Contacto</v>
      </c>
      <c r="C313" s="141" t="str">
        <f aca="false" t="array" ref="C313:C313">IFERROR(INDEX('03.Muestra'!$F$8:$F$17,SMALL(IF("Página Web"='03.Muestra'!$D$8:$D$17,ROW('03.Muestra'!$F$8:$F$17)-MIN(ROW('03.Muestra'!$D$8:$D$17))+1,""),ROW()-310)),"")</f>
        <v>https://institutodelpelo.com/contacto/</v>
      </c>
      <c r="D313" s="114" t="s">
        <v>112</v>
      </c>
      <c r="E313" s="75" t="str">
        <f aca="false">IF(D313&lt;&gt;"",IF(AND(B313&lt;&gt;"",C313&lt;&gt;""),"","ERR"),"")</f>
        <v/>
      </c>
      <c r="G313" s="23"/>
      <c r="H313" s="23"/>
      <c r="I313" s="23"/>
      <c r="J313" s="23"/>
      <c r="K313" s="119"/>
      <c r="L313" s="23"/>
      <c r="M313" s="23"/>
      <c r="N313" s="23"/>
      <c r="O313" s="23"/>
      <c r="P313" s="23"/>
      <c r="Q313" s="23"/>
      <c r="R313" s="23"/>
      <c r="S313" s="23"/>
      <c r="T313" s="23"/>
      <c r="U313" s="23"/>
      <c r="V313" s="23"/>
      <c r="W313" s="23"/>
      <c r="X313" s="23"/>
      <c r="Y313" s="23"/>
    </row>
    <row r="314" customFormat="false" ht="12" hidden="false" customHeight="true" outlineLevel="0" collapsed="false">
      <c r="A314" s="110" t="n">
        <f aca="false" t="array" ref="A314:A314">IFERROR(INDEX('03.Muestra'!$B$8:$B$17,SMALL(IF("Página Web"='03.Muestra'!$D$8:$D$17,ROW('03.Muestra'!$B$8:$B$17)-MIN(ROW('03.Muestra'!$D$8:$D$17))+1,""),ROW()-310)),"")</f>
        <v>4</v>
      </c>
      <c r="B314" s="141" t="str">
        <f aca="false" t="array" ref="B314:B314">IFERROR(INDEX('03.Muestra'!$C$8:$C$17,SMALL(IF("Página Web"='03.Muestra'!$D$8:$D$17,ROW('03.Muestra'!$C$8:$C$17)-MIN(ROW('03.Muestra'!$D$8:$D$17))+1,""),ROW()-310)),"")</f>
        <v>Aviso legal</v>
      </c>
      <c r="C314" s="141" t="str">
        <f aca="false" t="array" ref="C314:C314">IFERROR(INDEX('03.Muestra'!$F$8:$F$17,SMALL(IF("Página Web"='03.Muestra'!$D$8:$D$17,ROW('03.Muestra'!$F$8:$F$17)-MIN(ROW('03.Muestra'!$D$8:$D$17))+1,""),ROW()-310)),"")</f>
        <v>https://institutodelpelo.com/aviso-legal/</v>
      </c>
      <c r="D314" s="114" t="s">
        <v>112</v>
      </c>
      <c r="E314" s="75" t="str">
        <f aca="false">IF(D314&lt;&gt;"",IF(AND(B314&lt;&gt;"",C314&lt;&gt;""),"","ERR"),"")</f>
        <v/>
      </c>
      <c r="G314" s="23"/>
      <c r="H314" s="23"/>
      <c r="I314" s="23"/>
      <c r="J314" s="23"/>
      <c r="K314" s="119"/>
      <c r="L314" s="23"/>
      <c r="M314" s="23"/>
      <c r="N314" s="23"/>
      <c r="O314" s="23"/>
      <c r="P314" s="23"/>
      <c r="Q314" s="23"/>
      <c r="R314" s="23"/>
      <c r="S314" s="23"/>
      <c r="T314" s="23"/>
      <c r="U314" s="23"/>
      <c r="V314" s="23"/>
      <c r="W314" s="23"/>
      <c r="X314" s="23"/>
      <c r="Y314" s="23"/>
    </row>
    <row r="315" customFormat="false" ht="12" hidden="false" customHeight="true" outlineLevel="0" collapsed="false">
      <c r="A315" s="110" t="n">
        <f aca="false" t="array" ref="A315:A315">IFERROR(INDEX('03.Muestra'!$B$8:$B$17,SMALL(IF("Página Web"='03.Muestra'!$D$8:$D$17,ROW('03.Muestra'!$B$8:$B$17)-MIN(ROW('03.Muestra'!$D$8:$D$17))+1,""),ROW()-310)),"")</f>
        <v>5</v>
      </c>
      <c r="B315" s="141" t="str">
        <f aca="false" t="array" ref="B315:B315">IFERROR(INDEX('03.Muestra'!$C$8:$C$17,SMALL(IF("Página Web"='03.Muestra'!$D$8:$D$17,ROW('03.Muestra'!$C$8:$C$17)-MIN(ROW('03.Muestra'!$D$8:$D$17))+1,""),ROW()-310)),"")</f>
        <v>Política de privacidad</v>
      </c>
      <c r="C315" s="141" t="str">
        <f aca="false" t="array" ref="C315:C315">IFERROR(INDEX('03.Muestra'!$F$8:$F$17,SMALL(IF("Página Web"='03.Muestra'!$D$8:$D$17,ROW('03.Muestra'!$F$8:$F$17)-MIN(ROW('03.Muestra'!$D$8:$D$17))+1,""),ROW()-310)),"")</f>
        <v>https://institutodelpelo.com/politica-de-privacidad/</v>
      </c>
      <c r="D315" s="114" t="s">
        <v>112</v>
      </c>
      <c r="E315" s="75" t="str">
        <f aca="false">IF(D315&lt;&gt;"",IF(AND(B315&lt;&gt;"",C315&lt;&gt;""),"","ERR"),"")</f>
        <v/>
      </c>
      <c r="G315" s="23"/>
      <c r="H315" s="23"/>
      <c r="I315" s="23"/>
      <c r="J315" s="23"/>
      <c r="K315" s="119"/>
      <c r="L315" s="23"/>
      <c r="M315" s="23"/>
      <c r="N315" s="23"/>
      <c r="O315" s="23"/>
      <c r="P315" s="23"/>
      <c r="Q315" s="23"/>
      <c r="R315" s="23"/>
      <c r="S315" s="23"/>
      <c r="T315" s="23"/>
      <c r="U315" s="23"/>
      <c r="V315" s="23"/>
      <c r="W315" s="23"/>
      <c r="X315" s="23"/>
      <c r="Y315" s="23"/>
    </row>
    <row r="316" customFormat="false" ht="12" hidden="false" customHeight="true" outlineLevel="0" collapsed="false">
      <c r="A316" s="110" t="n">
        <f aca="false" t="array" ref="A316:A316">IFERROR(INDEX('03.Muestra'!$B$8:$B$17,SMALL(IF("Página Web"='03.Muestra'!$D$8:$D$17,ROW('03.Muestra'!$B$8:$B$17)-MIN(ROW('03.Muestra'!$D$8:$D$17))+1,""),ROW()-310)),"")</f>
        <v>6</v>
      </c>
      <c r="B316" s="141" t="str">
        <f aca="false" t="array" ref="B316:B316">IFERROR(INDEX('03.Muestra'!$C$8:$C$17,SMALL(IF("Página Web"='03.Muestra'!$D$8:$D$17,ROW('03.Muestra'!$C$8:$C$17)-MIN(ROW('03.Muestra'!$D$8:$D$17))+1,""),ROW()-310)),"")</f>
        <v>Informe de accesibilidad</v>
      </c>
      <c r="C316" s="141" t="str">
        <f aca="false" t="array" ref="C316:C316">IFERROR(INDEX('03.Muestra'!$F$8:$F$17,SMALL(IF("Página Web"='03.Muestra'!$D$8:$D$17,ROW('03.Muestra'!$F$8:$F$17)-MIN(ROW('03.Muestra'!$D$8:$D$17))+1,""),ROW()-310)),"")</f>
        <v>https://institutodelpelo.com/informe-de-accesibilidad/</v>
      </c>
      <c r="D316" s="114"/>
      <c r="E316" s="75" t="str">
        <f aca="false">IF(D316&lt;&gt;"",IF(AND(B316&lt;&gt;"",C316&lt;&gt;""),"","ERR"),"")</f>
        <v/>
      </c>
      <c r="G316" s="23"/>
      <c r="H316" s="23"/>
      <c r="I316" s="23"/>
      <c r="J316" s="23"/>
      <c r="K316" s="119"/>
      <c r="L316" s="23"/>
      <c r="M316" s="23"/>
      <c r="N316" s="23"/>
      <c r="O316" s="23"/>
      <c r="P316" s="23"/>
      <c r="Q316" s="23"/>
      <c r="R316" s="23"/>
      <c r="S316" s="23"/>
      <c r="T316" s="23"/>
      <c r="U316" s="23"/>
      <c r="V316" s="23"/>
      <c r="W316" s="23"/>
      <c r="X316" s="23"/>
      <c r="Y316" s="23"/>
    </row>
    <row r="317" customFormat="false" ht="12" hidden="false" customHeight="true" outlineLevel="0" collapsed="false">
      <c r="A317" s="110" t="str">
        <f aca="false" t="array" ref="A317:A317">IFERROR(INDEX('03.Muestra'!$B$8:$B$17,SMALL(IF("Página Web"='03.Muestra'!$D$8:$D$17,ROW('03.Muestra'!$B$8:$B$17)-MIN(ROW('03.Muestra'!$D$8:$D$17))+1,""),ROW()-310)),"")</f>
        <v/>
      </c>
      <c r="B317" s="141" t="str">
        <f aca="false" t="array" ref="B317:B317">IFERROR(INDEX('03.Muestra'!$C$8:$C$17,SMALL(IF("Página Web"='03.Muestra'!$D$8:$D$17,ROW('03.Muestra'!$C$8:$C$17)-MIN(ROW('03.Muestra'!$D$8:$D$17))+1,""),ROW()-310)),"")</f>
        <v/>
      </c>
      <c r="C317" s="141" t="str">
        <f aca="false" t="array" ref="C317:C317">IFERROR(INDEX('03.Muestra'!$F$8:$F$17,SMALL(IF("Página Web"='03.Muestra'!$D$8:$D$17,ROW('03.Muestra'!$F$8:$F$17)-MIN(ROW('03.Muestra'!$D$8:$D$17))+1,""),ROW()-310)),"")</f>
        <v/>
      </c>
      <c r="D317" s="114"/>
      <c r="E317" s="75" t="str">
        <f aca="false">IF(D317&lt;&gt;"",IF(AND(B317&lt;&gt;"",C317&lt;&gt;""),"","ERR"),"")</f>
        <v/>
      </c>
      <c r="F317" s="23"/>
      <c r="G317" s="23"/>
      <c r="H317" s="23"/>
      <c r="I317" s="23"/>
      <c r="J317" s="23"/>
      <c r="K317" s="119"/>
      <c r="L317" s="23"/>
      <c r="M317" s="23"/>
      <c r="N317" s="23"/>
      <c r="O317" s="23"/>
      <c r="P317" s="23"/>
      <c r="Q317" s="23"/>
      <c r="R317" s="23"/>
      <c r="S317" s="23"/>
      <c r="T317" s="23"/>
      <c r="U317" s="23"/>
      <c r="V317" s="23"/>
      <c r="W317" s="23"/>
      <c r="X317" s="23"/>
      <c r="Y317" s="23"/>
    </row>
    <row r="318" customFormat="false" ht="12" hidden="false" customHeight="true" outlineLevel="0" collapsed="false">
      <c r="A318" s="110" t="str">
        <f aca="false" t="array" ref="A318:A318">IFERROR(INDEX('03.Muestra'!$B$8:$B$17,SMALL(IF("Página Web"='03.Muestra'!$D$8:$D$17,ROW('03.Muestra'!$B$8:$B$17)-MIN(ROW('03.Muestra'!$D$8:$D$17))+1,""),ROW()-310)),"")</f>
        <v/>
      </c>
      <c r="B318" s="141" t="str">
        <f aca="false" t="array" ref="B318:B318">IFERROR(INDEX('03.Muestra'!$C$8:$C$17,SMALL(IF("Página Web"='03.Muestra'!$D$8:$D$17,ROW('03.Muestra'!$C$8:$C$17)-MIN(ROW('03.Muestra'!$D$8:$D$17))+1,""),ROW()-310)),"")</f>
        <v/>
      </c>
      <c r="C318" s="141" t="str">
        <f aca="false" t="array" ref="C318:C318">IFERROR(INDEX('03.Muestra'!$F$8:$F$17,SMALL(IF("Página Web"='03.Muestra'!$D$8:$D$17,ROW('03.Muestra'!$F$8:$F$17)-MIN(ROW('03.Muestra'!$D$8:$D$17))+1,""),ROW()-310)),"")</f>
        <v/>
      </c>
      <c r="D318" s="114"/>
      <c r="E318" s="75" t="str">
        <f aca="false">IF(D318&lt;&gt;"",IF(AND(B318&lt;&gt;"",C318&lt;&gt;""),"","ERR"),"")</f>
        <v/>
      </c>
      <c r="F318" s="23"/>
      <c r="G318" s="23"/>
      <c r="H318" s="23"/>
      <c r="I318" s="23"/>
      <c r="J318" s="23"/>
      <c r="K318" s="119"/>
      <c r="L318" s="23"/>
      <c r="M318" s="23"/>
      <c r="N318" s="23"/>
      <c r="O318" s="23"/>
      <c r="P318" s="23"/>
      <c r="Q318" s="23"/>
      <c r="R318" s="23"/>
      <c r="S318" s="23"/>
      <c r="T318" s="23"/>
      <c r="U318" s="23"/>
      <c r="V318" s="23"/>
      <c r="W318" s="23"/>
      <c r="X318" s="23"/>
      <c r="Y318" s="23"/>
    </row>
    <row r="319" customFormat="false" ht="12" hidden="false" customHeight="true" outlineLevel="0" collapsed="false">
      <c r="A319" s="110" t="str">
        <f aca="false" t="array" ref="A319:A319">IFERROR(INDEX('03.Muestra'!$B$8:$B$17,SMALL(IF("Página Web"='03.Muestra'!$D$8:$D$17,ROW('03.Muestra'!$B$8:$B$17)-MIN(ROW('03.Muestra'!$D$8:$D$17))+1,""),ROW()-310)),"")</f>
        <v/>
      </c>
      <c r="B319" s="141" t="str">
        <f aca="false" t="array" ref="B319:B319">IFERROR(INDEX('03.Muestra'!$C$8:$C$17,SMALL(IF("Página Web"='03.Muestra'!$D$8:$D$17,ROW('03.Muestra'!$C$8:$C$17)-MIN(ROW('03.Muestra'!$D$8:$D$17))+1,""),ROW()-310)),"")</f>
        <v/>
      </c>
      <c r="C319" s="141" t="str">
        <f aca="false" t="array" ref="C319:C319">IFERROR(INDEX('03.Muestra'!$F$8:$F$17,SMALL(IF("Página Web"='03.Muestra'!$D$8:$D$17,ROW('03.Muestra'!$F$8:$F$17)-MIN(ROW('03.Muestra'!$D$8:$D$17))+1,""),ROW()-310)),"")</f>
        <v/>
      </c>
      <c r="D319" s="114"/>
      <c r="E319" s="75" t="str">
        <f aca="false">IF(D319&lt;&gt;"",IF(AND(B319&lt;&gt;"",C319&lt;&gt;""),"","ERR"),"")</f>
        <v/>
      </c>
      <c r="F319" s="23"/>
      <c r="G319" s="23"/>
      <c r="H319" s="23"/>
      <c r="I319" s="23"/>
      <c r="J319" s="23"/>
      <c r="K319" s="119"/>
      <c r="L319" s="23"/>
      <c r="M319" s="23"/>
      <c r="N319" s="23"/>
      <c r="O319" s="23"/>
      <c r="P319" s="23"/>
      <c r="Q319" s="23"/>
      <c r="R319" s="23"/>
      <c r="S319" s="23"/>
      <c r="T319" s="23"/>
      <c r="U319" s="23"/>
      <c r="V319" s="23"/>
      <c r="W319" s="23"/>
      <c r="X319" s="23"/>
      <c r="Y319" s="23"/>
    </row>
    <row r="320" customFormat="false" ht="12" hidden="false" customHeight="true" outlineLevel="0" collapsed="false">
      <c r="A320" s="149" t="str">
        <f aca="false" t="array" ref="A320:A320">IFERROR(INDEX('03.Muestra'!$B$8:$B$17,SMALL(IF("Página Web"='03.Muestra'!$D$8:$D$17,ROW('03.Muestra'!$B$8:$B$17)-MIN(ROW('03.Muestra'!$D$8:$D$17))+1,""),ROW()-310)),"")</f>
        <v/>
      </c>
      <c r="B320" s="150" t="str">
        <f aca="false" t="array" ref="B320:B320">IFERROR(INDEX('03.Muestra'!$C$8:$C$17,SMALL(IF("Página Web"='03.Muestra'!$D$8:$D$17,ROW('03.Muestra'!$C$8:$C$17)-MIN(ROW('03.Muestra'!$D$8:$D$17))+1,""),ROW()-310)),"")</f>
        <v/>
      </c>
      <c r="C320" s="150" t="str">
        <f aca="false" t="array" ref="C320:C320">IFERROR(INDEX('03.Muestra'!$F$8:$F$17,SMALL(IF("Página Web"='03.Muestra'!$D$8:$D$17,ROW('03.Muestra'!$F$8:$F$17)-MIN(ROW('03.Muestra'!$D$8:$D$17))+1,""),ROW()-310)),"")</f>
        <v/>
      </c>
      <c r="D320" s="114"/>
      <c r="E320" s="75" t="str">
        <f aca="false">IF(D320&lt;&gt;"",IF(AND(B320&lt;&gt;"",C320&lt;&gt;""),"","ERR"),"")</f>
        <v/>
      </c>
      <c r="F320" s="23"/>
      <c r="G320" s="23"/>
      <c r="H320" s="23"/>
      <c r="I320" s="23"/>
      <c r="J320" s="23"/>
      <c r="K320" s="119"/>
      <c r="L320" s="23"/>
      <c r="M320" s="23"/>
      <c r="N320" s="23"/>
      <c r="O320" s="23"/>
      <c r="P320" s="23"/>
      <c r="Q320" s="23"/>
      <c r="R320" s="23"/>
      <c r="S320" s="23"/>
      <c r="T320" s="23"/>
      <c r="U320" s="23"/>
      <c r="V320" s="23"/>
      <c r="W320" s="23"/>
      <c r="X320" s="23"/>
      <c r="Y320" s="23"/>
    </row>
    <row r="321" customFormat="false" ht="12" hidden="false" customHeight="true" outlineLevel="0" collapsed="false">
      <c r="A321" s="71"/>
      <c r="B321" s="144"/>
      <c r="C321" s="144"/>
      <c r="D321" s="145"/>
      <c r="E321" s="75"/>
      <c r="F321" s="23"/>
      <c r="G321" s="23"/>
      <c r="H321" s="23"/>
      <c r="I321" s="23"/>
      <c r="J321" s="23"/>
      <c r="K321" s="119"/>
      <c r="L321" s="23"/>
      <c r="M321" s="23"/>
      <c r="N321" s="23"/>
      <c r="O321" s="23"/>
      <c r="P321" s="23"/>
      <c r="Q321" s="23"/>
      <c r="R321" s="23"/>
      <c r="S321" s="23"/>
      <c r="T321" s="23"/>
      <c r="U321" s="23"/>
      <c r="V321" s="23"/>
      <c r="W321" s="23"/>
      <c r="X321" s="23"/>
      <c r="Y321" s="23"/>
    </row>
    <row r="322" customFormat="false" ht="12" hidden="false" customHeight="true" outlineLevel="0" collapsed="false">
      <c r="A322" s="71"/>
      <c r="B322" s="144"/>
      <c r="C322" s="144"/>
      <c r="D322" s="145"/>
      <c r="E322" s="75"/>
      <c r="F322" s="23"/>
      <c r="G322" s="23"/>
      <c r="H322" s="23"/>
      <c r="I322" s="23"/>
      <c r="J322" s="23"/>
      <c r="K322" s="119"/>
      <c r="L322" s="23"/>
      <c r="M322" s="23"/>
      <c r="N322" s="23"/>
      <c r="O322" s="23"/>
      <c r="P322" s="23"/>
      <c r="Q322" s="23"/>
      <c r="R322" s="23"/>
      <c r="S322" s="23"/>
      <c r="T322" s="23"/>
      <c r="U322" s="23"/>
      <c r="V322" s="23"/>
      <c r="W322" s="23"/>
      <c r="X322" s="23"/>
      <c r="Y322" s="23"/>
    </row>
    <row r="323" customFormat="false" ht="39.75" hidden="false" customHeight="true" outlineLevel="0" collapsed="false">
      <c r="A323" s="122"/>
      <c r="B323" s="123"/>
      <c r="C323" s="122"/>
      <c r="D323" s="146"/>
      <c r="E323" s="75"/>
      <c r="F323" s="23"/>
      <c r="G323" s="23"/>
      <c r="H323" s="23"/>
      <c r="I323" s="23"/>
      <c r="J323" s="23"/>
      <c r="K323" s="119"/>
      <c r="L323" s="23"/>
      <c r="M323" s="23"/>
      <c r="N323" s="23"/>
      <c r="O323" s="23"/>
      <c r="P323" s="23"/>
      <c r="Q323" s="23"/>
      <c r="R323" s="23"/>
      <c r="S323" s="23"/>
      <c r="T323" s="23"/>
      <c r="U323" s="23"/>
      <c r="V323" s="23"/>
      <c r="W323" s="23"/>
      <c r="X323" s="23"/>
      <c r="Y323" s="23"/>
    </row>
    <row r="324" customFormat="false" ht="18" hidden="false" customHeight="true" outlineLevel="0" collapsed="false">
      <c r="A324" s="71"/>
      <c r="B324" s="71"/>
      <c r="C324" s="71"/>
      <c r="D324" s="147"/>
      <c r="E324" s="75"/>
      <c r="F324" s="103"/>
      <c r="G324" s="23"/>
      <c r="H324" s="23"/>
      <c r="I324" s="23"/>
      <c r="J324" s="23"/>
      <c r="K324" s="119"/>
      <c r="L324" s="23"/>
      <c r="M324" s="23"/>
      <c r="N324" s="23"/>
      <c r="O324" s="23"/>
      <c r="P324" s="23"/>
      <c r="Q324" s="23"/>
      <c r="R324" s="23"/>
      <c r="S324" s="23"/>
      <c r="T324" s="23"/>
      <c r="U324" s="23"/>
      <c r="V324" s="23"/>
      <c r="W324" s="23"/>
      <c r="X324" s="23"/>
      <c r="Y324" s="23"/>
    </row>
    <row r="325" customFormat="false" ht="12" hidden="false" customHeight="true" outlineLevel="0" collapsed="false">
      <c r="B325" s="23"/>
      <c r="C325" s="23"/>
      <c r="D325" s="137"/>
      <c r="E325" s="75"/>
      <c r="F325" s="23"/>
      <c r="G325" s="23"/>
      <c r="H325" s="23"/>
      <c r="I325" s="23"/>
      <c r="J325" s="23"/>
      <c r="K325" s="119"/>
      <c r="L325" s="23"/>
      <c r="M325" s="23"/>
      <c r="N325" s="23"/>
      <c r="O325" s="23"/>
      <c r="P325" s="23"/>
      <c r="Q325" s="23"/>
      <c r="R325" s="23"/>
      <c r="S325" s="23"/>
      <c r="T325" s="23"/>
      <c r="U325" s="23"/>
      <c r="V325" s="23"/>
      <c r="W325" s="23"/>
      <c r="X325" s="23"/>
      <c r="Y325" s="23"/>
    </row>
    <row r="326" customFormat="false" ht="12" hidden="false" customHeight="true" outlineLevel="0" collapsed="false">
      <c r="B326" s="23"/>
      <c r="C326" s="23"/>
      <c r="D326" s="137"/>
      <c r="E326" s="112"/>
      <c r="F326" s="23"/>
      <c r="G326" s="23"/>
      <c r="H326" s="23"/>
      <c r="I326" s="23"/>
      <c r="J326" s="23"/>
      <c r="K326" s="119"/>
      <c r="L326" s="23"/>
      <c r="M326" s="23"/>
      <c r="N326" s="23"/>
      <c r="O326" s="23"/>
      <c r="P326" s="23"/>
      <c r="Q326" s="23"/>
      <c r="R326" s="23"/>
      <c r="S326" s="23"/>
      <c r="T326" s="23"/>
      <c r="U326" s="23"/>
      <c r="V326" s="23"/>
      <c r="W326" s="23"/>
      <c r="X326" s="23"/>
      <c r="Y326" s="23"/>
    </row>
    <row r="327" customFormat="false" ht="46.5" hidden="false" customHeight="true" outlineLevel="0" collapsed="false">
      <c r="A327" s="105" t="s">
        <v>119</v>
      </c>
      <c r="B327" s="106" t="s">
        <v>105</v>
      </c>
      <c r="C327" s="148" t="s">
        <v>149</v>
      </c>
      <c r="D327" s="139" t="s">
        <v>125</v>
      </c>
      <c r="E327" s="124"/>
      <c r="K327" s="119"/>
      <c r="L327" s="23"/>
      <c r="M327" s="23"/>
      <c r="N327" s="23"/>
      <c r="O327" s="23"/>
      <c r="P327" s="23"/>
      <c r="Q327" s="23"/>
      <c r="R327" s="23"/>
      <c r="S327" s="23"/>
      <c r="T327" s="23"/>
      <c r="U327" s="23"/>
      <c r="V327" s="23"/>
      <c r="W327" s="23"/>
      <c r="X327" s="23"/>
      <c r="Y327" s="23"/>
    </row>
    <row r="328" customFormat="false" ht="12" hidden="false" customHeight="true" outlineLevel="0" collapsed="false">
      <c r="A328" s="110" t="n">
        <f aca="false" t="array" ref="A328:A328">IFERROR(INDEX('03.Muestra'!$B$8:$B$17,SMALL(IF("Página Web"='03.Muestra'!$D$8:$D$17,ROW('03.Muestra'!$B$8:$B$17)-MIN(ROW('03.Muestra'!$D$8:$D$17))+1,""),ROW()-327)),"")</f>
        <v>1</v>
      </c>
      <c r="B328" s="141" t="str">
        <f aca="false" t="array" ref="B328:B328">IFERROR(INDEX('03.Muestra'!$C$8:$C$17,SMALL(IF("Página Web"='03.Muestra'!$D$8:$D$17,ROW('03.Muestra'!$C$8:$C$17)-MIN(ROW('03.Muestra'!$D$8:$D$17))+1,""),ROW()-327)),"")</f>
        <v>Inicio</v>
      </c>
      <c r="C328" s="141" t="str">
        <f aca="false" t="array" ref="C328:C328">IFERROR(INDEX('03.Muestra'!$F$8:$F$17,SMALL(IF("Página Web"='03.Muestra'!$D$8:$D$17,ROW('03.Muestra'!$F$8:$F$17)-MIN(ROW('03.Muestra'!$D$8:$D$17))+1,""),ROW()-327)),"")</f>
        <v>https://institutodelpelo.com/</v>
      </c>
      <c r="D328" s="114" t="s">
        <v>112</v>
      </c>
      <c r="E328" s="75" t="str">
        <f aca="false">IF(D328&lt;&gt;"",IF(AND(B328&lt;&gt;"",C328&lt;&gt;""),"","ERR"),"")</f>
        <v/>
      </c>
      <c r="F328" s="115" t="s">
        <v>108</v>
      </c>
      <c r="G328" s="100" t="s">
        <v>117</v>
      </c>
      <c r="H328" s="95" t="s">
        <v>112</v>
      </c>
      <c r="I328" s="116" t="s">
        <v>110</v>
      </c>
      <c r="J328" s="117" t="s">
        <v>106</v>
      </c>
      <c r="K328" s="142" t="s">
        <v>116</v>
      </c>
      <c r="L328" s="23"/>
      <c r="M328" s="23"/>
      <c r="N328" s="23"/>
      <c r="O328" s="23"/>
      <c r="P328" s="23"/>
      <c r="Q328" s="23"/>
      <c r="R328" s="23"/>
      <c r="S328" s="23"/>
      <c r="T328" s="23"/>
      <c r="U328" s="23"/>
      <c r="V328" s="23"/>
      <c r="W328" s="23"/>
      <c r="X328" s="23"/>
      <c r="Y328" s="23"/>
    </row>
    <row r="329" customFormat="false" ht="12" hidden="false" customHeight="true" outlineLevel="0" collapsed="false">
      <c r="A329" s="110" t="n">
        <f aca="false" t="array" ref="A329:A329">IFERROR(INDEX('03.Muestra'!$B$8:$B$17,SMALL(IF("Página Web"='03.Muestra'!$D$8:$D$17,ROW('03.Muestra'!$B$8:$B$17)-MIN(ROW('03.Muestra'!$D$8:$D$17))+1,""),ROW()-327)),"")</f>
        <v>2</v>
      </c>
      <c r="B329" s="141" t="str">
        <f aca="false" t="array" ref="B329:B329">IFERROR(INDEX('03.Muestra'!$C$8:$C$17,SMALL(IF("Página Web"='03.Muestra'!$D$8:$D$17,ROW('03.Muestra'!$C$8:$C$17)-MIN(ROW('03.Muestra'!$D$8:$D$17))+1,""),ROW()-327)),"")</f>
        <v>Nuestro método</v>
      </c>
      <c r="C329" s="141" t="str">
        <f aca="false" t="array" ref="C329:C329">IFERROR(INDEX('03.Muestra'!$F$8:$F$17,SMALL(IF("Página Web"='03.Muestra'!$D$8:$D$17,ROW('03.Muestra'!$F$8:$F$17)-MIN(ROW('03.Muestra'!$D$8:$D$17))+1,""),ROW()-327)),"")</f>
        <v>https://institutodelpelo.com/nuestro-metodo/</v>
      </c>
      <c r="D329" s="114" t="s">
        <v>112</v>
      </c>
      <c r="E329" s="75" t="str">
        <f aca="false">IF(D329&lt;&gt;"",IF(AND(B329&lt;&gt;"",C329&lt;&gt;""),"","ERR"),"")</f>
        <v/>
      </c>
      <c r="F329" s="118" t="n">
        <f aca="true">COUNTIF($D328:INDIRECT("$D" &amp;  SUM(ROW()-1,'03.Muestra'!$D$20)-1),F328)</f>
        <v>0</v>
      </c>
      <c r="G329" s="118" t="n">
        <f aca="true">COUNTIF($D328:INDIRECT("$D" &amp;  SUM(ROW()-1,'03.Muestra'!$D$20)-1),G328)</f>
        <v>0</v>
      </c>
      <c r="H329" s="118" t="n">
        <f aca="true">COUNTIF($D328:INDIRECT("$D" &amp;  SUM(ROW()-1,'03.Muestra'!$D$20)-1),H328)</f>
        <v>5</v>
      </c>
      <c r="I329" s="118" t="n">
        <f aca="true">COUNTIF($D328:INDIRECT("$D" &amp;  SUM(ROW()-1,'03.Muestra'!$D$20)-1),I328)</f>
        <v>0</v>
      </c>
      <c r="J329" s="118" t="n">
        <f aca="true">COUNTIF($D328:INDIRECT("$D" &amp;  SUM(ROW()-1,'03.Muestra'!$D$20)-1),J328)</f>
        <v>0</v>
      </c>
      <c r="K329" s="143" t="n">
        <f aca="true">IF(COUNTIF('03.Muestra'!$D$8:$D$17,"Página Web")=0,0,COUNTBLANK($D328:INDIRECT("$D" &amp;  SUM(ROW()-1,COUNTIF('03.Muestra'!$D$8:$D$17,"Página Web"))-1)))</f>
        <v>1</v>
      </c>
      <c r="L329" s="23"/>
      <c r="M329" s="23"/>
      <c r="N329" s="23"/>
      <c r="O329" s="23"/>
      <c r="P329" s="23"/>
      <c r="Q329" s="23"/>
      <c r="R329" s="23"/>
      <c r="S329" s="23"/>
      <c r="T329" s="23"/>
      <c r="U329" s="23"/>
      <c r="V329" s="23"/>
      <c r="W329" s="23"/>
      <c r="X329" s="23"/>
      <c r="Y329" s="23"/>
    </row>
    <row r="330" customFormat="false" ht="12" hidden="false" customHeight="true" outlineLevel="0" collapsed="false">
      <c r="A330" s="110" t="n">
        <f aca="false" t="array" ref="A330:A330">IFERROR(INDEX('03.Muestra'!$B$8:$B$17,SMALL(IF("Página Web"='03.Muestra'!$D$8:$D$17,ROW('03.Muestra'!$B$8:$B$17)-MIN(ROW('03.Muestra'!$D$8:$D$17))+1,""),ROW()-327)),"")</f>
        <v>3</v>
      </c>
      <c r="B330" s="141" t="str">
        <f aca="false" t="array" ref="B330:B330">IFERROR(INDEX('03.Muestra'!$C$8:$C$17,SMALL(IF("Página Web"='03.Muestra'!$D$8:$D$17,ROW('03.Muestra'!$C$8:$C$17)-MIN(ROW('03.Muestra'!$D$8:$D$17))+1,""),ROW()-327)),"")</f>
        <v>Contacto</v>
      </c>
      <c r="C330" s="141" t="str">
        <f aca="false" t="array" ref="C330:C330">IFERROR(INDEX('03.Muestra'!$F$8:$F$17,SMALL(IF("Página Web"='03.Muestra'!$D$8:$D$17,ROW('03.Muestra'!$F$8:$F$17)-MIN(ROW('03.Muestra'!$D$8:$D$17))+1,""),ROW()-327)),"")</f>
        <v>https://institutodelpelo.com/contacto/</v>
      </c>
      <c r="D330" s="114" t="s">
        <v>112</v>
      </c>
      <c r="E330" s="75" t="str">
        <f aca="false">IF(D330&lt;&gt;"",IF(AND(B330&lt;&gt;"",C330&lt;&gt;""),"","ERR"),"")</f>
        <v/>
      </c>
      <c r="G330" s="23"/>
      <c r="H330" s="23"/>
      <c r="I330" s="23"/>
      <c r="J330" s="23"/>
      <c r="K330" s="119"/>
      <c r="L330" s="23"/>
      <c r="M330" s="23"/>
      <c r="N330" s="23"/>
      <c r="O330" s="23"/>
      <c r="P330" s="23"/>
      <c r="Q330" s="23"/>
      <c r="R330" s="23"/>
      <c r="S330" s="23"/>
      <c r="T330" s="23"/>
      <c r="U330" s="23"/>
      <c r="V330" s="23"/>
      <c r="W330" s="23"/>
      <c r="X330" s="23"/>
      <c r="Y330" s="23"/>
    </row>
    <row r="331" customFormat="false" ht="12" hidden="false" customHeight="true" outlineLevel="0" collapsed="false">
      <c r="A331" s="110" t="n">
        <f aca="false" t="array" ref="A331:A331">IFERROR(INDEX('03.Muestra'!$B$8:$B$17,SMALL(IF("Página Web"='03.Muestra'!$D$8:$D$17,ROW('03.Muestra'!$B$8:$B$17)-MIN(ROW('03.Muestra'!$D$8:$D$17))+1,""),ROW()-327)),"")</f>
        <v>4</v>
      </c>
      <c r="B331" s="141" t="str">
        <f aca="false" t="array" ref="B331:B331">IFERROR(INDEX('03.Muestra'!$C$8:$C$17,SMALL(IF("Página Web"='03.Muestra'!$D$8:$D$17,ROW('03.Muestra'!$C$8:$C$17)-MIN(ROW('03.Muestra'!$D$8:$D$17))+1,""),ROW()-327)),"")</f>
        <v>Aviso legal</v>
      </c>
      <c r="C331" s="141" t="str">
        <f aca="false" t="array" ref="C331:C331">IFERROR(INDEX('03.Muestra'!$F$8:$F$17,SMALL(IF("Página Web"='03.Muestra'!$D$8:$D$17,ROW('03.Muestra'!$F$8:$F$17)-MIN(ROW('03.Muestra'!$D$8:$D$17))+1,""),ROW()-327)),"")</f>
        <v>https://institutodelpelo.com/aviso-legal/</v>
      </c>
      <c r="D331" s="114" t="s">
        <v>112</v>
      </c>
      <c r="E331" s="75" t="str">
        <f aca="false">IF(D331&lt;&gt;"",IF(AND(B331&lt;&gt;"",C331&lt;&gt;""),"","ERR"),"")</f>
        <v/>
      </c>
      <c r="G331" s="23"/>
      <c r="H331" s="23"/>
      <c r="I331" s="23"/>
      <c r="J331" s="23"/>
      <c r="K331" s="119"/>
      <c r="L331" s="23"/>
      <c r="M331" s="23"/>
      <c r="N331" s="23"/>
      <c r="O331" s="23"/>
      <c r="P331" s="23"/>
      <c r="Q331" s="23"/>
      <c r="R331" s="23"/>
      <c r="S331" s="23"/>
      <c r="T331" s="23"/>
      <c r="U331" s="23"/>
      <c r="V331" s="23"/>
      <c r="W331" s="23"/>
      <c r="X331" s="23"/>
      <c r="Y331" s="23"/>
    </row>
    <row r="332" customFormat="false" ht="12" hidden="false" customHeight="true" outlineLevel="0" collapsed="false">
      <c r="A332" s="110" t="n">
        <f aca="false" t="array" ref="A332:A332">IFERROR(INDEX('03.Muestra'!$B$8:$B$17,SMALL(IF("Página Web"='03.Muestra'!$D$8:$D$17,ROW('03.Muestra'!$B$8:$B$17)-MIN(ROW('03.Muestra'!$D$8:$D$17))+1,""),ROW()-327)),"")</f>
        <v>5</v>
      </c>
      <c r="B332" s="141" t="str">
        <f aca="false" t="array" ref="B332:B332">IFERROR(INDEX('03.Muestra'!$C$8:$C$17,SMALL(IF("Página Web"='03.Muestra'!$D$8:$D$17,ROW('03.Muestra'!$C$8:$C$17)-MIN(ROW('03.Muestra'!$D$8:$D$17))+1,""),ROW()-327)),"")</f>
        <v>Política de privacidad</v>
      </c>
      <c r="C332" s="141" t="str">
        <f aca="false" t="array" ref="C332:C332">IFERROR(INDEX('03.Muestra'!$F$8:$F$17,SMALL(IF("Página Web"='03.Muestra'!$D$8:$D$17,ROW('03.Muestra'!$F$8:$F$17)-MIN(ROW('03.Muestra'!$D$8:$D$17))+1,""),ROW()-327)),"")</f>
        <v>https://institutodelpelo.com/politica-de-privacidad/</v>
      </c>
      <c r="D332" s="114" t="s">
        <v>112</v>
      </c>
      <c r="E332" s="75" t="str">
        <f aca="false">IF(D332&lt;&gt;"",IF(AND(B332&lt;&gt;"",C332&lt;&gt;""),"","ERR"),"")</f>
        <v/>
      </c>
      <c r="G332" s="23"/>
      <c r="H332" s="23"/>
      <c r="I332" s="23"/>
      <c r="J332" s="23"/>
      <c r="K332" s="119"/>
      <c r="L332" s="23"/>
      <c r="M332" s="23"/>
      <c r="N332" s="23"/>
      <c r="O332" s="23"/>
      <c r="P332" s="23"/>
      <c r="Q332" s="23"/>
      <c r="R332" s="23"/>
      <c r="S332" s="23"/>
      <c r="T332" s="23"/>
      <c r="U332" s="23"/>
      <c r="V332" s="23"/>
      <c r="W332" s="23"/>
      <c r="X332" s="23"/>
      <c r="Y332" s="23"/>
    </row>
    <row r="333" customFormat="false" ht="12" hidden="false" customHeight="true" outlineLevel="0" collapsed="false">
      <c r="A333" s="110" t="n">
        <f aca="false" t="array" ref="A333:A333">IFERROR(INDEX('03.Muestra'!$B$8:$B$17,SMALL(IF("Página Web"='03.Muestra'!$D$8:$D$17,ROW('03.Muestra'!$B$8:$B$17)-MIN(ROW('03.Muestra'!$D$8:$D$17))+1,""),ROW()-327)),"")</f>
        <v>6</v>
      </c>
      <c r="B333" s="141" t="str">
        <f aca="false" t="array" ref="B333:B333">IFERROR(INDEX('03.Muestra'!$C$8:$C$17,SMALL(IF("Página Web"='03.Muestra'!$D$8:$D$17,ROW('03.Muestra'!$C$8:$C$17)-MIN(ROW('03.Muestra'!$D$8:$D$17))+1,""),ROW()-327)),"")</f>
        <v>Informe de accesibilidad</v>
      </c>
      <c r="C333" s="141" t="str">
        <f aca="false" t="array" ref="C333:C333">IFERROR(INDEX('03.Muestra'!$F$8:$F$17,SMALL(IF("Página Web"='03.Muestra'!$D$8:$D$17,ROW('03.Muestra'!$F$8:$F$17)-MIN(ROW('03.Muestra'!$D$8:$D$17))+1,""),ROW()-327)),"")</f>
        <v>https://institutodelpelo.com/informe-de-accesibilidad/</v>
      </c>
      <c r="D333" s="114"/>
      <c r="E333" s="75" t="str">
        <f aca="false">IF(D333&lt;&gt;"",IF(AND(B333&lt;&gt;"",C333&lt;&gt;""),"","ERR"),"")</f>
        <v/>
      </c>
      <c r="G333" s="23"/>
      <c r="H333" s="23"/>
      <c r="I333" s="23"/>
      <c r="J333" s="23"/>
      <c r="K333" s="119"/>
      <c r="L333" s="23"/>
      <c r="M333" s="23"/>
      <c r="N333" s="23"/>
      <c r="O333" s="23"/>
      <c r="P333" s="23"/>
      <c r="Q333" s="23"/>
      <c r="R333" s="23"/>
      <c r="S333" s="23"/>
      <c r="T333" s="23"/>
      <c r="U333" s="23"/>
      <c r="V333" s="23"/>
      <c r="W333" s="23"/>
      <c r="X333" s="23"/>
      <c r="Y333" s="23"/>
    </row>
    <row r="334" customFormat="false" ht="12" hidden="false" customHeight="true" outlineLevel="0" collapsed="false">
      <c r="A334" s="110" t="str">
        <f aca="false" t="array" ref="A334:A334">IFERROR(INDEX('03.Muestra'!$B$8:$B$17,SMALL(IF("Página Web"='03.Muestra'!$D$8:$D$17,ROW('03.Muestra'!$B$8:$B$17)-MIN(ROW('03.Muestra'!$D$8:$D$17))+1,""),ROW()-327)),"")</f>
        <v/>
      </c>
      <c r="B334" s="141" t="str">
        <f aca="false" t="array" ref="B334:B334">IFERROR(INDEX('03.Muestra'!$C$8:$C$17,SMALL(IF("Página Web"='03.Muestra'!$D$8:$D$17,ROW('03.Muestra'!$C$8:$C$17)-MIN(ROW('03.Muestra'!$D$8:$D$17))+1,""),ROW()-327)),"")</f>
        <v/>
      </c>
      <c r="C334" s="141" t="str">
        <f aca="false" t="array" ref="C334:C334">IFERROR(INDEX('03.Muestra'!$F$8:$F$17,SMALL(IF("Página Web"='03.Muestra'!$D$8:$D$17,ROW('03.Muestra'!$F$8:$F$17)-MIN(ROW('03.Muestra'!$D$8:$D$17))+1,""),ROW()-327)),"")</f>
        <v/>
      </c>
      <c r="D334" s="114"/>
      <c r="E334" s="75" t="str">
        <f aca="false">IF(D334&lt;&gt;"",IF(AND(B334&lt;&gt;"",C334&lt;&gt;""),"","ERR"),"")</f>
        <v/>
      </c>
      <c r="F334" s="23"/>
      <c r="G334" s="23"/>
      <c r="H334" s="23"/>
      <c r="I334" s="23"/>
      <c r="J334" s="23"/>
      <c r="K334" s="119"/>
      <c r="L334" s="23"/>
      <c r="M334" s="23"/>
      <c r="N334" s="23"/>
      <c r="O334" s="23"/>
      <c r="P334" s="23"/>
      <c r="Q334" s="23"/>
      <c r="R334" s="23"/>
      <c r="S334" s="23"/>
      <c r="T334" s="23"/>
      <c r="U334" s="23"/>
      <c r="V334" s="23"/>
      <c r="W334" s="23"/>
      <c r="X334" s="23"/>
      <c r="Y334" s="23"/>
    </row>
    <row r="335" customFormat="false" ht="12" hidden="false" customHeight="true" outlineLevel="0" collapsed="false">
      <c r="A335" s="110" t="str">
        <f aca="false" t="array" ref="A335:A335">IFERROR(INDEX('03.Muestra'!$B$8:$B$17,SMALL(IF("Página Web"='03.Muestra'!$D$8:$D$17,ROW('03.Muestra'!$B$8:$B$17)-MIN(ROW('03.Muestra'!$D$8:$D$17))+1,""),ROW()-327)),"")</f>
        <v/>
      </c>
      <c r="B335" s="141" t="str">
        <f aca="false" t="array" ref="B335:B335">IFERROR(INDEX('03.Muestra'!$C$8:$C$17,SMALL(IF("Página Web"='03.Muestra'!$D$8:$D$17,ROW('03.Muestra'!$C$8:$C$17)-MIN(ROW('03.Muestra'!$D$8:$D$17))+1,""),ROW()-327)),"")</f>
        <v/>
      </c>
      <c r="C335" s="141" t="str">
        <f aca="false" t="array" ref="C335:C335">IFERROR(INDEX('03.Muestra'!$F$8:$F$17,SMALL(IF("Página Web"='03.Muestra'!$D$8:$D$17,ROW('03.Muestra'!$F$8:$F$17)-MIN(ROW('03.Muestra'!$D$8:$D$17))+1,""),ROW()-327)),"")</f>
        <v/>
      </c>
      <c r="D335" s="114"/>
      <c r="E335" s="75" t="str">
        <f aca="false">IF(D335&lt;&gt;"",IF(AND(B335&lt;&gt;"",C335&lt;&gt;""),"","ERR"),"")</f>
        <v/>
      </c>
      <c r="F335" s="23"/>
      <c r="G335" s="23"/>
      <c r="H335" s="23"/>
      <c r="I335" s="23"/>
      <c r="J335" s="23"/>
      <c r="K335" s="119"/>
      <c r="L335" s="23"/>
      <c r="M335" s="23"/>
      <c r="N335" s="23"/>
      <c r="O335" s="23"/>
      <c r="P335" s="23"/>
      <c r="Q335" s="23"/>
      <c r="R335" s="23"/>
      <c r="S335" s="23"/>
      <c r="T335" s="23"/>
      <c r="U335" s="23"/>
      <c r="V335" s="23"/>
      <c r="W335" s="23"/>
      <c r="X335" s="23"/>
      <c r="Y335" s="23"/>
    </row>
    <row r="336" customFormat="false" ht="12" hidden="false" customHeight="true" outlineLevel="0" collapsed="false">
      <c r="A336" s="110" t="str">
        <f aca="false" t="array" ref="A336:A336">IFERROR(INDEX('03.Muestra'!$B$8:$B$17,SMALL(IF("Página Web"='03.Muestra'!$D$8:$D$17,ROW('03.Muestra'!$B$8:$B$17)-MIN(ROW('03.Muestra'!$D$8:$D$17))+1,""),ROW()-327)),"")</f>
        <v/>
      </c>
      <c r="B336" s="141" t="str">
        <f aca="false" t="array" ref="B336:B336">IFERROR(INDEX('03.Muestra'!$C$8:$C$17,SMALL(IF("Página Web"='03.Muestra'!$D$8:$D$17,ROW('03.Muestra'!$C$8:$C$17)-MIN(ROW('03.Muestra'!$D$8:$D$17))+1,""),ROW()-327)),"")</f>
        <v/>
      </c>
      <c r="C336" s="141" t="str">
        <f aca="false" t="array" ref="C336:C336">IFERROR(INDEX('03.Muestra'!$F$8:$F$17,SMALL(IF("Página Web"='03.Muestra'!$D$8:$D$17,ROW('03.Muestra'!$F$8:$F$17)-MIN(ROW('03.Muestra'!$D$8:$D$17))+1,""),ROW()-327)),"")</f>
        <v/>
      </c>
      <c r="D336" s="114"/>
      <c r="E336" s="75" t="str">
        <f aca="false">IF(D336&lt;&gt;"",IF(AND(B336&lt;&gt;"",C336&lt;&gt;""),"","ERR"),"")</f>
        <v/>
      </c>
      <c r="F336" s="23"/>
      <c r="G336" s="23"/>
      <c r="H336" s="23"/>
      <c r="I336" s="23"/>
      <c r="J336" s="23"/>
      <c r="K336" s="119"/>
      <c r="L336" s="23"/>
      <c r="M336" s="23"/>
      <c r="N336" s="23"/>
      <c r="O336" s="23"/>
      <c r="P336" s="23"/>
      <c r="Q336" s="23"/>
      <c r="R336" s="23"/>
      <c r="S336" s="23"/>
      <c r="T336" s="23"/>
      <c r="U336" s="23"/>
      <c r="V336" s="23"/>
      <c r="W336" s="23"/>
      <c r="X336" s="23"/>
      <c r="Y336" s="23"/>
    </row>
    <row r="337" customFormat="false" ht="12" hidden="false" customHeight="true" outlineLevel="0" collapsed="false">
      <c r="A337" s="110" t="str">
        <f aca="false" t="array" ref="A337:A337">IFERROR(INDEX('03.Muestra'!$B$8:$B$17,SMALL(IF("Página Web"='03.Muestra'!$D$8:$D$17,ROW('03.Muestra'!$B$8:$B$17)-MIN(ROW('03.Muestra'!$D$8:$D$17))+1,""),ROW()-327)),"")</f>
        <v/>
      </c>
      <c r="B337" s="141" t="str">
        <f aca="false" t="array" ref="B337:B337">IFERROR(INDEX('03.Muestra'!$C$8:$C$17,SMALL(IF("Página Web"='03.Muestra'!$D$8:$D$17,ROW('03.Muestra'!$C$8:$C$17)-MIN(ROW('03.Muestra'!$D$8:$D$17))+1,""),ROW()-327)),"")</f>
        <v/>
      </c>
      <c r="C337" s="141" t="str">
        <f aca="false" t="array" ref="C337:C337">IFERROR(INDEX('03.Muestra'!$F$8:$F$17,SMALL(IF("Página Web"='03.Muestra'!$D$8:$D$17,ROW('03.Muestra'!$F$8:$F$17)-MIN(ROW('03.Muestra'!$D$8:$D$17))+1,""),ROW()-327)),"")</f>
        <v/>
      </c>
      <c r="D337" s="114"/>
      <c r="E337" s="75" t="str">
        <f aca="false">IF(D337&lt;&gt;"",IF(AND(B337&lt;&gt;"",C337&lt;&gt;""),"","ERR"),"")</f>
        <v/>
      </c>
      <c r="F337" s="23"/>
      <c r="G337" s="23"/>
      <c r="H337" s="23"/>
      <c r="I337" s="23"/>
      <c r="J337" s="23"/>
      <c r="K337" s="119"/>
      <c r="L337" s="23"/>
      <c r="M337" s="23"/>
      <c r="N337" s="23"/>
      <c r="O337" s="23"/>
      <c r="P337" s="23"/>
      <c r="Q337" s="23"/>
      <c r="R337" s="23"/>
      <c r="S337" s="23"/>
      <c r="T337" s="23"/>
      <c r="U337" s="23"/>
      <c r="V337" s="23"/>
      <c r="W337" s="23"/>
      <c r="X337" s="23"/>
      <c r="Y337" s="23"/>
    </row>
    <row r="338" customFormat="false" ht="12" hidden="false" customHeight="true" outlineLevel="0" collapsed="false">
      <c r="B338" s="23"/>
      <c r="C338" s="23"/>
      <c r="D338" s="137"/>
      <c r="E338" s="75"/>
      <c r="F338" s="23"/>
      <c r="G338" s="23"/>
      <c r="H338" s="23"/>
      <c r="I338" s="23"/>
      <c r="J338" s="23"/>
      <c r="K338" s="23"/>
      <c r="L338" s="23"/>
      <c r="M338" s="23"/>
      <c r="N338" s="23"/>
      <c r="O338" s="23"/>
      <c r="P338" s="23"/>
      <c r="Q338" s="23"/>
      <c r="R338" s="23"/>
      <c r="S338" s="23"/>
      <c r="T338" s="23"/>
      <c r="U338" s="23"/>
      <c r="V338" s="23"/>
      <c r="W338" s="23"/>
      <c r="X338" s="23"/>
      <c r="Y338" s="23"/>
    </row>
    <row r="339" customFormat="false" ht="12" hidden="false" customHeight="true" outlineLevel="0" collapsed="false">
      <c r="B339" s="23"/>
      <c r="C339" s="23"/>
      <c r="D339" s="137"/>
      <c r="E339" s="75"/>
      <c r="F339" s="23"/>
      <c r="G339" s="23"/>
      <c r="H339" s="23"/>
      <c r="I339" s="23"/>
      <c r="J339" s="23"/>
      <c r="K339" s="23"/>
      <c r="L339" s="23"/>
      <c r="M339" s="23"/>
      <c r="N339" s="23"/>
      <c r="O339" s="23"/>
      <c r="P339" s="23"/>
      <c r="Q339" s="23"/>
      <c r="R339" s="23"/>
      <c r="S339" s="23"/>
      <c r="T339" s="23"/>
      <c r="U339" s="23"/>
      <c r="V339" s="23"/>
      <c r="W339" s="23"/>
      <c r="X339" s="23"/>
      <c r="Y339" s="23"/>
    </row>
    <row r="340" customFormat="false" ht="12" hidden="false" customHeight="true" outlineLevel="0" collapsed="false">
      <c r="B340" s="23"/>
      <c r="C340" s="23"/>
      <c r="D340" s="137"/>
      <c r="E340" s="75"/>
      <c r="F340" s="23"/>
      <c r="G340" s="23"/>
      <c r="H340" s="23"/>
      <c r="I340" s="23"/>
      <c r="J340" s="23"/>
      <c r="K340" s="23"/>
      <c r="L340" s="23"/>
      <c r="M340" s="23"/>
      <c r="N340" s="23"/>
      <c r="O340" s="23"/>
      <c r="P340" s="23"/>
      <c r="Q340" s="23"/>
      <c r="R340" s="23"/>
      <c r="S340" s="23"/>
      <c r="T340" s="23"/>
      <c r="U340" s="23"/>
      <c r="V340" s="23"/>
      <c r="W340" s="23"/>
      <c r="X340" s="23"/>
      <c r="Y340" s="23"/>
    </row>
    <row r="341" customFormat="false" ht="12" hidden="false" customHeight="true" outlineLevel="0" collapsed="false">
      <c r="B341" s="23"/>
      <c r="C341" s="23"/>
      <c r="D341" s="137"/>
      <c r="E341" s="75"/>
      <c r="F341" s="23"/>
      <c r="G341" s="23"/>
      <c r="H341" s="23"/>
      <c r="I341" s="23"/>
      <c r="J341" s="23"/>
      <c r="K341" s="23"/>
      <c r="L341" s="23"/>
      <c r="M341" s="23"/>
      <c r="N341" s="23"/>
      <c r="O341" s="23"/>
      <c r="P341" s="23"/>
      <c r="Q341" s="23"/>
      <c r="R341" s="23"/>
      <c r="S341" s="23"/>
      <c r="T341" s="23"/>
      <c r="U341" s="23"/>
      <c r="V341" s="23"/>
      <c r="W341" s="23"/>
      <c r="X341" s="23"/>
      <c r="Y341" s="23"/>
    </row>
    <row r="342" customFormat="false" ht="12" hidden="false" customHeight="true" outlineLevel="0" collapsed="false">
      <c r="B342" s="23"/>
      <c r="C342" s="23"/>
      <c r="D342" s="137"/>
      <c r="E342" s="75"/>
      <c r="F342" s="23"/>
      <c r="G342" s="23"/>
      <c r="H342" s="23"/>
      <c r="I342" s="23"/>
      <c r="J342" s="23"/>
      <c r="K342" s="23"/>
      <c r="L342" s="23"/>
      <c r="M342" s="23"/>
      <c r="N342" s="23"/>
      <c r="O342" s="23"/>
      <c r="P342" s="23"/>
      <c r="Q342" s="23"/>
      <c r="R342" s="23"/>
      <c r="S342" s="23"/>
      <c r="T342" s="23"/>
      <c r="U342" s="23"/>
      <c r="V342" s="23"/>
      <c r="W342" s="23"/>
      <c r="X342" s="23"/>
      <c r="Y342" s="23"/>
    </row>
    <row r="343" customFormat="false" ht="12" hidden="false" customHeight="true" outlineLevel="0" collapsed="false">
      <c r="B343" s="23"/>
      <c r="C343" s="23"/>
      <c r="D343" s="137"/>
      <c r="E343" s="75"/>
      <c r="F343" s="23"/>
      <c r="G343" s="23"/>
      <c r="H343" s="23"/>
      <c r="I343" s="23"/>
      <c r="J343" s="23"/>
      <c r="K343" s="23"/>
      <c r="L343" s="23"/>
      <c r="M343" s="23"/>
      <c r="N343" s="23"/>
      <c r="O343" s="23"/>
      <c r="P343" s="23"/>
      <c r="Q343" s="23"/>
      <c r="R343" s="23"/>
      <c r="S343" s="23"/>
      <c r="T343" s="23"/>
      <c r="U343" s="23"/>
      <c r="V343" s="23"/>
      <c r="W343" s="23"/>
      <c r="X343" s="23"/>
      <c r="Y343" s="23"/>
    </row>
    <row r="344" customFormat="false" ht="12" hidden="false" customHeight="true" outlineLevel="0" collapsed="false">
      <c r="B344" s="23"/>
      <c r="C344" s="23"/>
      <c r="D344" s="137"/>
      <c r="E344" s="75"/>
      <c r="F344" s="23"/>
      <c r="G344" s="23"/>
      <c r="H344" s="23"/>
      <c r="I344" s="23"/>
      <c r="J344" s="23"/>
      <c r="K344" s="23"/>
      <c r="L344" s="23"/>
      <c r="M344" s="23"/>
      <c r="N344" s="23"/>
      <c r="O344" s="23"/>
      <c r="P344" s="23"/>
      <c r="Q344" s="23"/>
      <c r="R344" s="23"/>
      <c r="S344" s="23"/>
      <c r="T344" s="23"/>
      <c r="U344" s="23"/>
      <c r="V344" s="23"/>
      <c r="W344" s="23"/>
      <c r="X344" s="23"/>
      <c r="Y344" s="23"/>
    </row>
    <row r="345" customFormat="false" ht="12" hidden="false" customHeight="true" outlineLevel="0" collapsed="false">
      <c r="B345" s="23"/>
      <c r="C345" s="23"/>
      <c r="D345" s="137"/>
      <c r="E345" s="75"/>
      <c r="F345" s="23"/>
      <c r="G345" s="23"/>
      <c r="H345" s="23"/>
      <c r="I345" s="23"/>
      <c r="J345" s="23"/>
      <c r="K345" s="23"/>
      <c r="L345" s="23"/>
      <c r="M345" s="23"/>
      <c r="N345" s="23"/>
      <c r="O345" s="23"/>
      <c r="P345" s="23"/>
      <c r="Q345" s="23"/>
      <c r="R345" s="23"/>
      <c r="S345" s="23"/>
      <c r="T345" s="23"/>
      <c r="U345" s="23"/>
      <c r="V345" s="23"/>
      <c r="W345" s="23"/>
      <c r="X345" s="23"/>
      <c r="Y345" s="23"/>
    </row>
    <row r="346" customFormat="false" ht="12" hidden="false" customHeight="true" outlineLevel="0" collapsed="false">
      <c r="B346" s="23"/>
      <c r="C346" s="23"/>
      <c r="D346" s="137"/>
      <c r="E346" s="75"/>
      <c r="F346" s="23"/>
      <c r="G346" s="23"/>
      <c r="H346" s="23"/>
      <c r="I346" s="23"/>
      <c r="J346" s="23"/>
      <c r="K346" s="23"/>
      <c r="L346" s="23"/>
      <c r="M346" s="23"/>
      <c r="N346" s="23"/>
      <c r="O346" s="23"/>
      <c r="P346" s="23"/>
      <c r="Q346" s="23"/>
      <c r="R346" s="23"/>
      <c r="S346" s="23"/>
      <c r="T346" s="23"/>
      <c r="U346" s="23"/>
      <c r="V346" s="23"/>
      <c r="W346" s="23"/>
      <c r="X346" s="23"/>
      <c r="Y346" s="23"/>
    </row>
  </sheetData>
  <sheetProtection algorithmName="SHA-512" hashValue="dH75GHhqn78b1EoynxdR3UTwisfQAa4Nx+BB/uQjj4zKlUlTbZgpWUBHJkUer7FYVJ/+4b8qYfDKeVOo4QmBZQ==" saltValue="iTMG0j1E31Z0WHYHY1tXKw==" spinCount="100000" sheet="true" objects="true" scenarios="true"/>
  <mergeCells count="3">
    <mergeCell ref="B9:M9"/>
    <mergeCell ref="B11:C11"/>
    <mergeCell ref="F17:J20"/>
  </mergeCells>
  <conditionalFormatting sqref="D328:D337">
    <cfRule type="expression" priority="2" aboveAverage="0" equalAverage="0" bottom="0" percent="0" rank="0" text="" dxfId="4">
      <formula>ISBLANK(D328)</formula>
    </cfRule>
    <cfRule type="cellIs" priority="3" operator="equal" aboveAverage="0" equalAverage="0" bottom="0" percent="0" rank="0" text="" dxfId="5">
      <formula>"Pasa"</formula>
    </cfRule>
    <cfRule type="cellIs" priority="4" operator="equal" aboveAverage="0" equalAverage="0" bottom="0" percent="0" rank="0" text="" dxfId="6">
      <formula>"Falla"</formula>
    </cfRule>
    <cfRule type="cellIs" priority="5" operator="equal" aboveAverage="0" equalAverage="0" bottom="0" percent="0" rank="0" text="" dxfId="0">
      <formula>"N/A"</formula>
    </cfRule>
    <cfRule type="cellIs" priority="6" operator="equal" aboveAverage="0" equalAverage="0" bottom="0" percent="0" rank="0" text="" dxfId="7">
      <formula>"N/T"</formula>
    </cfRule>
    <cfRule type="cellIs" priority="7" operator="equal" aboveAverage="0" equalAverage="0" bottom="0" percent="0" rank="0" text="" dxfId="8">
      <formula>"N/D"</formula>
    </cfRule>
    <cfRule type="expression" priority="8" aboveAverage="0" equalAverage="0" bottom="0" percent="0" rank="0" text="" dxfId="4">
      <formula>ISBLANK(D328)</formula>
    </cfRule>
    <cfRule type="cellIs" priority="9" operator="equal" aboveAverage="0" equalAverage="0" bottom="0" percent="0" rank="0" text="" dxfId="5">
      <formula>"Pasa"</formula>
    </cfRule>
    <cfRule type="cellIs" priority="10" operator="equal" aboveAverage="0" equalAverage="0" bottom="0" percent="0" rank="0" text="" dxfId="6">
      <formula>"Falla"</formula>
    </cfRule>
    <cfRule type="cellIs" priority="11" operator="equal" aboveAverage="0" equalAverage="0" bottom="0" percent="0" rank="0" text="" dxfId="0">
      <formula>"N/A"</formula>
    </cfRule>
    <cfRule type="cellIs" priority="12" operator="equal" aboveAverage="0" equalAverage="0" bottom="0" percent="0" rank="0" text="" dxfId="7">
      <formula>"N/T"</formula>
    </cfRule>
    <cfRule type="cellIs" priority="13" operator="equal" aboveAverage="0" equalAverage="0" bottom="0" percent="0" rank="0" text="" dxfId="8">
      <formula>"N/D"</formula>
    </cfRule>
    <cfRule type="expression" priority="14" aboveAverage="0" equalAverage="0" bottom="0" percent="0" rank="0" text="" dxfId="4">
      <formula>ISBLANK(D328)</formula>
    </cfRule>
    <cfRule type="cellIs" priority="15" operator="equal" aboveAverage="0" equalAverage="0" bottom="0" percent="0" rank="0" text="" dxfId="5">
      <formula>"Pasa"</formula>
    </cfRule>
    <cfRule type="cellIs" priority="16" operator="equal" aboveAverage="0" equalAverage="0" bottom="0" percent="0" rank="0" text="" dxfId="6">
      <formula>"Falla"</formula>
    </cfRule>
    <cfRule type="cellIs" priority="17" operator="equal" aboveAverage="0" equalAverage="0" bottom="0" percent="0" rank="0" text="" dxfId="0">
      <formula>"N/A"</formula>
    </cfRule>
    <cfRule type="cellIs" priority="18" operator="equal" aboveAverage="0" equalAverage="0" bottom="0" percent="0" rank="0" text="" dxfId="7">
      <formula>"N/T"</formula>
    </cfRule>
    <cfRule type="cellIs" priority="19" operator="equal" aboveAverage="0" equalAverage="0" bottom="0" percent="0" rank="0" text="" dxfId="8">
      <formula>"N/D"</formula>
    </cfRule>
  </conditionalFormatting>
  <conditionalFormatting sqref="D311:D320">
    <cfRule type="expression" priority="20" aboveAverage="0" equalAverage="0" bottom="0" percent="0" rank="0" text="" dxfId="4">
      <formula>ISBLANK(D311)</formula>
    </cfRule>
    <cfRule type="cellIs" priority="21" operator="equal" aboveAverage="0" equalAverage="0" bottom="0" percent="0" rank="0" text="" dxfId="5">
      <formula>"Pasa"</formula>
    </cfRule>
    <cfRule type="cellIs" priority="22" operator="equal" aboveAverage="0" equalAverage="0" bottom="0" percent="0" rank="0" text="" dxfId="6">
      <formula>"Falla"</formula>
    </cfRule>
    <cfRule type="cellIs" priority="23" operator="equal" aboveAverage="0" equalAverage="0" bottom="0" percent="0" rank="0" text="" dxfId="0">
      <formula>"N/A"</formula>
    </cfRule>
    <cfRule type="cellIs" priority="24" operator="equal" aboveAverage="0" equalAverage="0" bottom="0" percent="0" rank="0" text="" dxfId="7">
      <formula>"N/T"</formula>
    </cfRule>
    <cfRule type="cellIs" priority="25" operator="equal" aboveAverage="0" equalAverage="0" bottom="0" percent="0" rank="0" text="" dxfId="8">
      <formula>"N/D"</formula>
    </cfRule>
    <cfRule type="expression" priority="26" aboveAverage="0" equalAverage="0" bottom="0" percent="0" rank="0" text="" dxfId="4">
      <formula>ISBLANK(D311)</formula>
    </cfRule>
    <cfRule type="cellIs" priority="27" operator="equal" aboveAverage="0" equalAverage="0" bottom="0" percent="0" rank="0" text="" dxfId="5">
      <formula>"Pasa"</formula>
    </cfRule>
    <cfRule type="cellIs" priority="28" operator="equal" aboveAverage="0" equalAverage="0" bottom="0" percent="0" rank="0" text="" dxfId="6">
      <formula>"Falla"</formula>
    </cfRule>
    <cfRule type="cellIs" priority="29" operator="equal" aboveAverage="0" equalAverage="0" bottom="0" percent="0" rank="0" text="" dxfId="0">
      <formula>"N/A"</formula>
    </cfRule>
    <cfRule type="cellIs" priority="30" operator="equal" aboveAverage="0" equalAverage="0" bottom="0" percent="0" rank="0" text="" dxfId="7">
      <formula>"N/T"</formula>
    </cfRule>
    <cfRule type="cellIs" priority="31" operator="equal" aboveAverage="0" equalAverage="0" bottom="0" percent="0" rank="0" text="" dxfId="8">
      <formula>"N/D"</formula>
    </cfRule>
  </conditionalFormatting>
  <conditionalFormatting sqref="D294:D303">
    <cfRule type="expression" priority="32" aboveAverage="0" equalAverage="0" bottom="0" percent="0" rank="0" text="" dxfId="4">
      <formula>ISBLANK(D294)</formula>
    </cfRule>
    <cfRule type="cellIs" priority="33" operator="equal" aboveAverage="0" equalAverage="0" bottom="0" percent="0" rank="0" text="" dxfId="5">
      <formula>"Pasa"</formula>
    </cfRule>
    <cfRule type="cellIs" priority="34" operator="equal" aboveAverage="0" equalAverage="0" bottom="0" percent="0" rank="0" text="" dxfId="6">
      <formula>"Falla"</formula>
    </cfRule>
    <cfRule type="cellIs" priority="35" operator="equal" aboveAverage="0" equalAverage="0" bottom="0" percent="0" rank="0" text="" dxfId="0">
      <formula>"N/A"</formula>
    </cfRule>
    <cfRule type="cellIs" priority="36" operator="equal" aboveAverage="0" equalAverage="0" bottom="0" percent="0" rank="0" text="" dxfId="7">
      <formula>"N/T"</formula>
    </cfRule>
    <cfRule type="cellIs" priority="37" operator="equal" aboveAverage="0" equalAverage="0" bottom="0" percent="0" rank="0" text="" dxfId="8">
      <formula>"N/D"</formula>
    </cfRule>
    <cfRule type="expression" priority="38" aboveAverage="0" equalAverage="0" bottom="0" percent="0" rank="0" text="" dxfId="4">
      <formula>ISBLANK(D294)</formula>
    </cfRule>
    <cfRule type="cellIs" priority="39" operator="equal" aboveAverage="0" equalAverage="0" bottom="0" percent="0" rank="0" text="" dxfId="5">
      <formula>"Pasa"</formula>
    </cfRule>
    <cfRule type="cellIs" priority="40" operator="equal" aboveAverage="0" equalAverage="0" bottom="0" percent="0" rank="0" text="" dxfId="6">
      <formula>"Falla"</formula>
    </cfRule>
    <cfRule type="cellIs" priority="41" operator="equal" aboveAverage="0" equalAverage="0" bottom="0" percent="0" rank="0" text="" dxfId="0">
      <formula>"N/A"</formula>
    </cfRule>
    <cfRule type="cellIs" priority="42" operator="equal" aboveAverage="0" equalAverage="0" bottom="0" percent="0" rank="0" text="" dxfId="7">
      <formula>"N/T"</formula>
    </cfRule>
    <cfRule type="cellIs" priority="43" operator="equal" aboveAverage="0" equalAverage="0" bottom="0" percent="0" rank="0" text="" dxfId="8">
      <formula>"N/D"</formula>
    </cfRule>
  </conditionalFormatting>
  <conditionalFormatting sqref="D277:D286">
    <cfRule type="expression" priority="44" aboveAverage="0" equalAverage="0" bottom="0" percent="0" rank="0" text="" dxfId="4">
      <formula>ISBLANK(D277)</formula>
    </cfRule>
    <cfRule type="cellIs" priority="45" operator="equal" aboveAverage="0" equalAverage="0" bottom="0" percent="0" rank="0" text="" dxfId="5">
      <formula>"Pasa"</formula>
    </cfRule>
    <cfRule type="cellIs" priority="46" operator="equal" aboveAverage="0" equalAverage="0" bottom="0" percent="0" rank="0" text="" dxfId="6">
      <formula>"Falla"</formula>
    </cfRule>
    <cfRule type="cellIs" priority="47" operator="equal" aboveAverage="0" equalAverage="0" bottom="0" percent="0" rank="0" text="" dxfId="0">
      <formula>"N/A"</formula>
    </cfRule>
    <cfRule type="cellIs" priority="48" operator="equal" aboveAverage="0" equalAverage="0" bottom="0" percent="0" rank="0" text="" dxfId="7">
      <formula>"N/T"</formula>
    </cfRule>
    <cfRule type="cellIs" priority="49" operator="equal" aboveAverage="0" equalAverage="0" bottom="0" percent="0" rank="0" text="" dxfId="8">
      <formula>"N/D"</formula>
    </cfRule>
    <cfRule type="expression" priority="50" aboveAverage="0" equalAverage="0" bottom="0" percent="0" rank="0" text="" dxfId="4">
      <formula>ISBLANK(D277)</formula>
    </cfRule>
    <cfRule type="cellIs" priority="51" operator="equal" aboveAverage="0" equalAverage="0" bottom="0" percent="0" rank="0" text="" dxfId="5">
      <formula>"Pasa"</formula>
    </cfRule>
    <cfRule type="cellIs" priority="52" operator="equal" aboveAverage="0" equalAverage="0" bottom="0" percent="0" rank="0" text="" dxfId="6">
      <formula>"Falla"</formula>
    </cfRule>
    <cfRule type="cellIs" priority="53" operator="equal" aboveAverage="0" equalAverage="0" bottom="0" percent="0" rank="0" text="" dxfId="0">
      <formula>"N/A"</formula>
    </cfRule>
    <cfRule type="cellIs" priority="54" operator="equal" aboveAverage="0" equalAverage="0" bottom="0" percent="0" rank="0" text="" dxfId="7">
      <formula>"N/T"</formula>
    </cfRule>
    <cfRule type="cellIs" priority="55" operator="equal" aboveAverage="0" equalAverage="0" bottom="0" percent="0" rank="0" text="" dxfId="8">
      <formula>"N/D"</formula>
    </cfRule>
  </conditionalFormatting>
  <conditionalFormatting sqref="D259:D269">
    <cfRule type="expression" priority="56" aboveAverage="0" equalAverage="0" bottom="0" percent="0" rank="0" text="" dxfId="4">
      <formula>ISBLANK(D259)</formula>
    </cfRule>
    <cfRule type="cellIs" priority="57" operator="equal" aboveAverage="0" equalAverage="0" bottom="0" percent="0" rank="0" text="" dxfId="5">
      <formula>"Pasa"</formula>
    </cfRule>
    <cfRule type="cellIs" priority="58" operator="equal" aboveAverage="0" equalAverage="0" bottom="0" percent="0" rank="0" text="" dxfId="6">
      <formula>"Falla"</formula>
    </cfRule>
    <cfRule type="cellIs" priority="59" operator="equal" aboveAverage="0" equalAverage="0" bottom="0" percent="0" rank="0" text="" dxfId="0">
      <formula>"N/A"</formula>
    </cfRule>
    <cfRule type="cellIs" priority="60" operator="equal" aboveAverage="0" equalAverage="0" bottom="0" percent="0" rank="0" text="" dxfId="7">
      <formula>"N/T"</formula>
    </cfRule>
    <cfRule type="cellIs" priority="61" operator="equal" aboveAverage="0" equalAverage="0" bottom="0" percent="0" rank="0" text="" dxfId="8">
      <formula>"N/D"</formula>
    </cfRule>
    <cfRule type="expression" priority="62" aboveAverage="0" equalAverage="0" bottom="0" percent="0" rank="0" text="" dxfId="4">
      <formula>ISBLANK(D259)</formula>
    </cfRule>
    <cfRule type="cellIs" priority="63" operator="equal" aboveAverage="0" equalAverage="0" bottom="0" percent="0" rank="0" text="" dxfId="5">
      <formula>"Pasa"</formula>
    </cfRule>
    <cfRule type="cellIs" priority="64" operator="equal" aboveAverage="0" equalAverage="0" bottom="0" percent="0" rank="0" text="" dxfId="6">
      <formula>"Falla"</formula>
    </cfRule>
    <cfRule type="cellIs" priority="65" operator="equal" aboveAverage="0" equalAverage="0" bottom="0" percent="0" rank="0" text="" dxfId="0">
      <formula>"N/A"</formula>
    </cfRule>
    <cfRule type="cellIs" priority="66" operator="equal" aboveAverage="0" equalAverage="0" bottom="0" percent="0" rank="0" text="" dxfId="7">
      <formula>"N/T"</formula>
    </cfRule>
    <cfRule type="cellIs" priority="67" operator="equal" aboveAverage="0" equalAverage="0" bottom="0" percent="0" rank="0" text="" dxfId="8">
      <formula>"N/D"</formula>
    </cfRule>
  </conditionalFormatting>
  <conditionalFormatting sqref="D243:D252">
    <cfRule type="expression" priority="68" aboveAverage="0" equalAverage="0" bottom="0" percent="0" rank="0" text="" dxfId="4">
      <formula>ISBLANK(D243)</formula>
    </cfRule>
    <cfRule type="cellIs" priority="69" operator="equal" aboveAverage="0" equalAverage="0" bottom="0" percent="0" rank="0" text="" dxfId="5">
      <formula>"Pasa"</formula>
    </cfRule>
    <cfRule type="cellIs" priority="70" operator="equal" aboveAverage="0" equalAverage="0" bottom="0" percent="0" rank="0" text="" dxfId="6">
      <formula>"Falla"</formula>
    </cfRule>
    <cfRule type="cellIs" priority="71" operator="equal" aboveAverage="0" equalAverage="0" bottom="0" percent="0" rank="0" text="" dxfId="0">
      <formula>"N/A"</formula>
    </cfRule>
    <cfRule type="cellIs" priority="72" operator="equal" aboveAverage="0" equalAverage="0" bottom="0" percent="0" rank="0" text="" dxfId="7">
      <formula>"N/T"</formula>
    </cfRule>
    <cfRule type="cellIs" priority="73" operator="equal" aboveAverage="0" equalAverage="0" bottom="0" percent="0" rank="0" text="" dxfId="8">
      <formula>"N/D"</formula>
    </cfRule>
    <cfRule type="expression" priority="74" aboveAverage="0" equalAverage="0" bottom="0" percent="0" rank="0" text="" dxfId="4">
      <formula>ISBLANK(D243)</formula>
    </cfRule>
    <cfRule type="cellIs" priority="75" operator="equal" aboveAverage="0" equalAverage="0" bottom="0" percent="0" rank="0" text="" dxfId="5">
      <formula>"Pasa"</formula>
    </cfRule>
    <cfRule type="cellIs" priority="76" operator="equal" aboveAverage="0" equalAverage="0" bottom="0" percent="0" rank="0" text="" dxfId="6">
      <formula>"Falla"</formula>
    </cfRule>
    <cfRule type="cellIs" priority="77" operator="equal" aboveAverage="0" equalAverage="0" bottom="0" percent="0" rank="0" text="" dxfId="0">
      <formula>"N/A"</formula>
    </cfRule>
    <cfRule type="cellIs" priority="78" operator="equal" aboveAverage="0" equalAverage="0" bottom="0" percent="0" rank="0" text="" dxfId="7">
      <formula>"N/T"</formula>
    </cfRule>
    <cfRule type="cellIs" priority="79" operator="equal" aboveAverage="0" equalAverage="0" bottom="0" percent="0" rank="0" text="" dxfId="8">
      <formula>"N/D"</formula>
    </cfRule>
  </conditionalFormatting>
  <conditionalFormatting sqref="D226:D235">
    <cfRule type="expression" priority="80" aboveAverage="0" equalAverage="0" bottom="0" percent="0" rank="0" text="" dxfId="4">
      <formula>ISBLANK(D226)</formula>
    </cfRule>
    <cfRule type="cellIs" priority="81" operator="equal" aboveAverage="0" equalAverage="0" bottom="0" percent="0" rank="0" text="" dxfId="5">
      <formula>"Pasa"</formula>
    </cfRule>
    <cfRule type="cellIs" priority="82" operator="equal" aboveAverage="0" equalAverage="0" bottom="0" percent="0" rank="0" text="" dxfId="6">
      <formula>"Falla"</formula>
    </cfRule>
    <cfRule type="cellIs" priority="83" operator="equal" aboveAverage="0" equalAverage="0" bottom="0" percent="0" rank="0" text="" dxfId="0">
      <formula>"N/A"</formula>
    </cfRule>
    <cfRule type="cellIs" priority="84" operator="equal" aboveAverage="0" equalAverage="0" bottom="0" percent="0" rank="0" text="" dxfId="7">
      <formula>"N/T"</formula>
    </cfRule>
    <cfRule type="cellIs" priority="85" operator="equal" aboveAverage="0" equalAverage="0" bottom="0" percent="0" rank="0" text="" dxfId="8">
      <formula>"N/D"</formula>
    </cfRule>
    <cfRule type="expression" priority="86" aboveAverage="0" equalAverage="0" bottom="0" percent="0" rank="0" text="" dxfId="4">
      <formula>ISBLANK(D226)</formula>
    </cfRule>
    <cfRule type="cellIs" priority="87" operator="equal" aboveAverage="0" equalAverage="0" bottom="0" percent="0" rank="0" text="" dxfId="5">
      <formula>"Pasa"</formula>
    </cfRule>
    <cfRule type="cellIs" priority="88" operator="equal" aboveAverage="0" equalAverage="0" bottom="0" percent="0" rank="0" text="" dxfId="6">
      <formula>"Falla"</formula>
    </cfRule>
    <cfRule type="cellIs" priority="89" operator="equal" aboveAverage="0" equalAverage="0" bottom="0" percent="0" rank="0" text="" dxfId="0">
      <formula>"N/A"</formula>
    </cfRule>
    <cfRule type="cellIs" priority="90" operator="equal" aboveAverage="0" equalAverage="0" bottom="0" percent="0" rank="0" text="" dxfId="7">
      <formula>"N/T"</formula>
    </cfRule>
    <cfRule type="cellIs" priority="91" operator="equal" aboveAverage="0" equalAverage="0" bottom="0" percent="0" rank="0" text="" dxfId="8">
      <formula>"N/D"</formula>
    </cfRule>
  </conditionalFormatting>
  <conditionalFormatting sqref="D209:D218">
    <cfRule type="expression" priority="92" aboveAverage="0" equalAverage="0" bottom="0" percent="0" rank="0" text="" dxfId="4">
      <formula>ISBLANK(D209)</formula>
    </cfRule>
    <cfRule type="cellIs" priority="93" operator="equal" aboveAverage="0" equalAverage="0" bottom="0" percent="0" rank="0" text="" dxfId="5">
      <formula>"Pasa"</formula>
    </cfRule>
    <cfRule type="cellIs" priority="94" operator="equal" aboveAverage="0" equalAverage="0" bottom="0" percent="0" rank="0" text="" dxfId="6">
      <formula>"Falla"</formula>
    </cfRule>
    <cfRule type="cellIs" priority="95" operator="equal" aboveAverage="0" equalAverage="0" bottom="0" percent="0" rank="0" text="" dxfId="0">
      <formula>"N/A"</formula>
    </cfRule>
    <cfRule type="cellIs" priority="96" operator="equal" aboveAverage="0" equalAverage="0" bottom="0" percent="0" rank="0" text="" dxfId="7">
      <formula>"N/T"</formula>
    </cfRule>
    <cfRule type="cellIs" priority="97" operator="equal" aboveAverage="0" equalAverage="0" bottom="0" percent="0" rank="0" text="" dxfId="8">
      <formula>"N/D"</formula>
    </cfRule>
    <cfRule type="expression" priority="98" aboveAverage="0" equalAverage="0" bottom="0" percent="0" rank="0" text="" dxfId="4">
      <formula>ISBLANK(D209)</formula>
    </cfRule>
    <cfRule type="cellIs" priority="99" operator="equal" aboveAverage="0" equalAverage="0" bottom="0" percent="0" rank="0" text="" dxfId="5">
      <formula>"Pasa"</formula>
    </cfRule>
    <cfRule type="cellIs" priority="100" operator="equal" aboveAverage="0" equalAverage="0" bottom="0" percent="0" rank="0" text="" dxfId="6">
      <formula>"Falla"</formula>
    </cfRule>
    <cfRule type="cellIs" priority="101" operator="equal" aboveAverage="0" equalAverage="0" bottom="0" percent="0" rank="0" text="" dxfId="0">
      <formula>"N/A"</formula>
    </cfRule>
    <cfRule type="cellIs" priority="102" operator="equal" aboveAverage="0" equalAverage="0" bottom="0" percent="0" rank="0" text="" dxfId="7">
      <formula>"N/T"</formula>
    </cfRule>
    <cfRule type="cellIs" priority="103" operator="equal" aboveAverage="0" equalAverage="0" bottom="0" percent="0" rank="0" text="" dxfId="8">
      <formula>"N/D"</formula>
    </cfRule>
  </conditionalFormatting>
  <conditionalFormatting sqref="D192:D201">
    <cfRule type="expression" priority="104" aboveAverage="0" equalAverage="0" bottom="0" percent="0" rank="0" text="" dxfId="4">
      <formula>ISBLANK(D192)</formula>
    </cfRule>
    <cfRule type="cellIs" priority="105" operator="equal" aboveAverage="0" equalAverage="0" bottom="0" percent="0" rank="0" text="" dxfId="5">
      <formula>"Pasa"</formula>
    </cfRule>
    <cfRule type="cellIs" priority="106" operator="equal" aboveAverage="0" equalAverage="0" bottom="0" percent="0" rank="0" text="" dxfId="6">
      <formula>"Falla"</formula>
    </cfRule>
    <cfRule type="cellIs" priority="107" operator="equal" aboveAverage="0" equalAverage="0" bottom="0" percent="0" rank="0" text="" dxfId="0">
      <formula>"N/A"</formula>
    </cfRule>
    <cfRule type="cellIs" priority="108" operator="equal" aboveAverage="0" equalAverage="0" bottom="0" percent="0" rank="0" text="" dxfId="7">
      <formula>"N/T"</formula>
    </cfRule>
    <cfRule type="cellIs" priority="109" operator="equal" aboveAverage="0" equalAverage="0" bottom="0" percent="0" rank="0" text="" dxfId="8">
      <formula>"N/D"</formula>
    </cfRule>
    <cfRule type="expression" priority="110" aboveAverage="0" equalAverage="0" bottom="0" percent="0" rank="0" text="" dxfId="4">
      <formula>ISBLANK(D192)</formula>
    </cfRule>
    <cfRule type="cellIs" priority="111" operator="equal" aboveAverage="0" equalAverage="0" bottom="0" percent="0" rank="0" text="" dxfId="5">
      <formula>"Pasa"</formula>
    </cfRule>
    <cfRule type="cellIs" priority="112" operator="equal" aboveAverage="0" equalAverage="0" bottom="0" percent="0" rank="0" text="" dxfId="6">
      <formula>"Falla"</formula>
    </cfRule>
    <cfRule type="cellIs" priority="113" operator="equal" aboveAverage="0" equalAverage="0" bottom="0" percent="0" rank="0" text="" dxfId="0">
      <formula>"N/A"</formula>
    </cfRule>
    <cfRule type="cellIs" priority="114" operator="equal" aboveAverage="0" equalAverage="0" bottom="0" percent="0" rank="0" text="" dxfId="7">
      <formula>"N/T"</formula>
    </cfRule>
    <cfRule type="cellIs" priority="115" operator="equal" aboveAverage="0" equalAverage="0" bottom="0" percent="0" rank="0" text="" dxfId="8">
      <formula>"N/D"</formula>
    </cfRule>
  </conditionalFormatting>
  <conditionalFormatting sqref="D175:D184">
    <cfRule type="expression" priority="116" aboveAverage="0" equalAverage="0" bottom="0" percent="0" rank="0" text="" dxfId="4">
      <formula>ISBLANK(D175)</formula>
    </cfRule>
    <cfRule type="cellIs" priority="117" operator="equal" aboveAverage="0" equalAverage="0" bottom="0" percent="0" rank="0" text="" dxfId="5">
      <formula>"Pasa"</formula>
    </cfRule>
    <cfRule type="cellIs" priority="118" operator="equal" aboveAverage="0" equalAverage="0" bottom="0" percent="0" rank="0" text="" dxfId="6">
      <formula>"Falla"</formula>
    </cfRule>
    <cfRule type="cellIs" priority="119" operator="equal" aboveAverage="0" equalAverage="0" bottom="0" percent="0" rank="0" text="" dxfId="0">
      <formula>"N/A"</formula>
    </cfRule>
    <cfRule type="cellIs" priority="120" operator="equal" aboveAverage="0" equalAverage="0" bottom="0" percent="0" rank="0" text="" dxfId="7">
      <formula>"N/T"</formula>
    </cfRule>
    <cfRule type="cellIs" priority="121" operator="equal" aboveAverage="0" equalAverage="0" bottom="0" percent="0" rank="0" text="" dxfId="8">
      <formula>"N/D"</formula>
    </cfRule>
  </conditionalFormatting>
  <conditionalFormatting sqref="D323:D324">
    <cfRule type="cellIs" priority="122" operator="equal" aboveAverage="0" equalAverage="0" bottom="0" percent="0" rank="0" text="" dxfId="3">
      <formula>"-"</formula>
    </cfRule>
  </conditionalFormatting>
  <conditionalFormatting sqref="D306:D307">
    <cfRule type="cellIs" priority="123" operator="equal" aboveAverage="0" equalAverage="0" bottom="0" percent="0" rank="0" text="" dxfId="3">
      <formula>"-"</formula>
    </cfRule>
  </conditionalFormatting>
  <conditionalFormatting sqref="D255:D290">
    <cfRule type="cellIs" priority="124" operator="equal" aboveAverage="0" equalAverage="0" bottom="0" percent="0" rank="0" text="" dxfId="3">
      <formula>"-"</formula>
    </cfRule>
  </conditionalFormatting>
  <conditionalFormatting sqref="D204:D239">
    <cfRule type="cellIs" priority="125" operator="equal" aboveAverage="0" equalAverage="0" bottom="0" percent="0" rank="0" text="" dxfId="3">
      <formula>"-"</formula>
    </cfRule>
  </conditionalFormatting>
  <conditionalFormatting sqref="D187:D188">
    <cfRule type="cellIs" priority="126" operator="equal" aboveAverage="0" equalAverage="0" bottom="0" percent="0" rank="0" text="" dxfId="3">
      <formula>"-"</formula>
    </cfRule>
  </conditionalFormatting>
  <conditionalFormatting sqref="D170:D171">
    <cfRule type="cellIs" priority="127" operator="equal" aboveAverage="0" equalAverage="0" bottom="0" percent="0" rank="0" text="" dxfId="3">
      <formula>"-"</formula>
    </cfRule>
  </conditionalFormatting>
  <conditionalFormatting sqref="D153:D154">
    <cfRule type="cellIs" priority="128" operator="equal" aboveAverage="0" equalAverage="0" bottom="0" percent="0" rank="0" text="" dxfId="3">
      <formula>"-"</formula>
    </cfRule>
  </conditionalFormatting>
  <conditionalFormatting sqref="D136:D137">
    <cfRule type="cellIs" priority="129" operator="equal" aboveAverage="0" equalAverage="0" bottom="0" percent="0" rank="0" text="" dxfId="3">
      <formula>"-"</formula>
    </cfRule>
  </conditionalFormatting>
  <conditionalFormatting sqref="D119:D120">
    <cfRule type="cellIs" priority="130" operator="equal" aboveAverage="0" equalAverage="0" bottom="0" percent="0" rank="0" text="" dxfId="3">
      <formula>"-"</formula>
    </cfRule>
  </conditionalFormatting>
  <conditionalFormatting sqref="D102:D103">
    <cfRule type="cellIs" priority="131" operator="equal" aboveAverage="0" equalAverage="0" bottom="0" percent="0" rank="0" text="" dxfId="3">
      <formula>"-"</formula>
    </cfRule>
  </conditionalFormatting>
  <conditionalFormatting sqref="D17:D86">
    <cfRule type="cellIs" priority="132" operator="equal" aboveAverage="0" equalAverage="0" bottom="0" percent="0" rank="0" text="" dxfId="3">
      <formula>"-"</formula>
    </cfRule>
  </conditionalFormatting>
  <conditionalFormatting sqref="N13:N14">
    <cfRule type="expression" priority="133" aboveAverage="0" equalAverage="0" bottom="0" percent="0" rank="0" text="" dxfId="4">
      <formula>ISBLANK(N13)</formula>
    </cfRule>
    <cfRule type="cellIs" priority="134" operator="equal" aboveAverage="0" equalAverage="0" bottom="0" percent="0" rank="0" text="" dxfId="5">
      <formula>"Pasa"</formula>
    </cfRule>
    <cfRule type="cellIs" priority="135" operator="equal" aboveAverage="0" equalAverage="0" bottom="0" percent="0" rank="0" text="" dxfId="6">
      <formula>"Falla"</formula>
    </cfRule>
    <cfRule type="cellIs" priority="136" operator="equal" aboveAverage="0" equalAverage="0" bottom="0" percent="0" rank="0" text="" dxfId="0">
      <formula>"N/A"</formula>
    </cfRule>
    <cfRule type="cellIs" priority="137" operator="equal" aboveAverage="0" equalAverage="0" bottom="0" percent="0" rank="0" text="" dxfId="7">
      <formula>"N/T"</formula>
    </cfRule>
    <cfRule type="cellIs" priority="138" operator="equal" aboveAverage="0" equalAverage="0" bottom="0" percent="0" rank="0" text="" dxfId="8">
      <formula>"N/D"</formula>
    </cfRule>
  </conditionalFormatting>
  <conditionalFormatting sqref="E328:E337">
    <cfRule type="cellIs" priority="139" operator="equal" aboveAverage="0" equalAverage="0" bottom="0" percent="0" rank="0" text="" dxfId="2">
      <formula>"ERR"</formula>
    </cfRule>
  </conditionalFormatting>
  <conditionalFormatting sqref="D311:D322">
    <cfRule type="expression" priority="140" aboveAverage="0" equalAverage="0" bottom="0" percent="0" rank="0" text="" dxfId="4">
      <formula>ISBLANK(D311)</formula>
    </cfRule>
    <cfRule type="cellIs" priority="141" operator="equal" aboveAverage="0" equalAverage="0" bottom="0" percent="0" rank="0" text="" dxfId="5">
      <formula>"Pasa"</formula>
    </cfRule>
    <cfRule type="cellIs" priority="142" operator="equal" aboveAverage="0" equalAverage="0" bottom="0" percent="0" rank="0" text="" dxfId="6">
      <formula>"Falla"</formula>
    </cfRule>
    <cfRule type="cellIs" priority="143" operator="equal" aboveAverage="0" equalAverage="0" bottom="0" percent="0" rank="0" text="" dxfId="0">
      <formula>"N/A"</formula>
    </cfRule>
    <cfRule type="cellIs" priority="144" operator="equal" aboveAverage="0" equalAverage="0" bottom="0" percent="0" rank="0" text="" dxfId="7">
      <formula>"N/T"</formula>
    </cfRule>
    <cfRule type="cellIs" priority="145" operator="equal" aboveAverage="0" equalAverage="0" bottom="0" percent="0" rank="0" text="" dxfId="8">
      <formula>"N/D"</formula>
    </cfRule>
  </conditionalFormatting>
  <conditionalFormatting sqref="E311:E324">
    <cfRule type="cellIs" priority="146" operator="equal" aboveAverage="0" equalAverage="0" bottom="0" percent="0" rank="0" text="" dxfId="2">
      <formula>"ERR"</formula>
    </cfRule>
  </conditionalFormatting>
  <conditionalFormatting sqref="D294:D305">
    <cfRule type="expression" priority="147" aboveAverage="0" equalAverage="0" bottom="0" percent="0" rank="0" text="" dxfId="4">
      <formula>ISBLANK(D294)</formula>
    </cfRule>
    <cfRule type="cellIs" priority="148" operator="equal" aboveAverage="0" equalAverage="0" bottom="0" percent="0" rank="0" text="" dxfId="5">
      <formula>"Pasa"</formula>
    </cfRule>
    <cfRule type="cellIs" priority="149" operator="equal" aboveAverage="0" equalAverage="0" bottom="0" percent="0" rank="0" text="" dxfId="6">
      <formula>"Falla"</formula>
    </cfRule>
    <cfRule type="cellIs" priority="150" operator="equal" aboveAverage="0" equalAverage="0" bottom="0" percent="0" rank="0" text="" dxfId="0">
      <formula>"N/A"</formula>
    </cfRule>
    <cfRule type="cellIs" priority="151" operator="equal" aboveAverage="0" equalAverage="0" bottom="0" percent="0" rank="0" text="" dxfId="7">
      <formula>"N/T"</formula>
    </cfRule>
    <cfRule type="cellIs" priority="152" operator="equal" aboveAverage="0" equalAverage="0" bottom="0" percent="0" rank="0" text="" dxfId="8">
      <formula>"N/D"</formula>
    </cfRule>
  </conditionalFormatting>
  <conditionalFormatting sqref="E294:E307">
    <cfRule type="cellIs" priority="153" operator="equal" aboveAverage="0" equalAverage="0" bottom="0" percent="0" rank="0" text="" dxfId="2">
      <formula>"ERR"</formula>
    </cfRule>
  </conditionalFormatting>
  <conditionalFormatting sqref="D243:D254">
    <cfRule type="expression" priority="154" aboveAverage="0" equalAverage="0" bottom="0" percent="0" rank="0" text="" dxfId="4">
      <formula>ISBLANK(D243)</formula>
    </cfRule>
    <cfRule type="cellIs" priority="155" operator="equal" aboveAverage="0" equalAverage="0" bottom="0" percent="0" rank="0" text="" dxfId="5">
      <formula>"Pasa"</formula>
    </cfRule>
    <cfRule type="cellIs" priority="156" operator="equal" aboveAverage="0" equalAverage="0" bottom="0" percent="0" rank="0" text="" dxfId="6">
      <formula>"Falla"</formula>
    </cfRule>
    <cfRule type="cellIs" priority="157" operator="equal" aboveAverage="0" equalAverage="0" bottom="0" percent="0" rank="0" text="" dxfId="0">
      <formula>"N/A"</formula>
    </cfRule>
    <cfRule type="cellIs" priority="158" operator="equal" aboveAverage="0" equalAverage="0" bottom="0" percent="0" rank="0" text="" dxfId="7">
      <formula>"N/T"</formula>
    </cfRule>
    <cfRule type="cellIs" priority="159" operator="equal" aboveAverage="0" equalAverage="0" bottom="0" percent="0" rank="0" text="" dxfId="8">
      <formula>"N/D"</formula>
    </cfRule>
  </conditionalFormatting>
  <conditionalFormatting sqref="E243:E256">
    <cfRule type="cellIs" priority="160" operator="equal" aboveAverage="0" equalAverage="0" bottom="0" percent="0" rank="0" text="" dxfId="2">
      <formula>"ERR"</formula>
    </cfRule>
  </conditionalFormatting>
  <conditionalFormatting sqref="D192:D203">
    <cfRule type="expression" priority="161" aboveAverage="0" equalAverage="0" bottom="0" percent="0" rank="0" text="" dxfId="4">
      <formula>ISBLANK(D192)</formula>
    </cfRule>
    <cfRule type="cellIs" priority="162" operator="equal" aboveAverage="0" equalAverage="0" bottom="0" percent="0" rank="0" text="" dxfId="5">
      <formula>"Pasa"</formula>
    </cfRule>
    <cfRule type="cellIs" priority="163" operator="equal" aboveAverage="0" equalAverage="0" bottom="0" percent="0" rank="0" text="" dxfId="6">
      <formula>"Falla"</formula>
    </cfRule>
    <cfRule type="cellIs" priority="164" operator="equal" aboveAverage="0" equalAverage="0" bottom="0" percent="0" rank="0" text="" dxfId="0">
      <formula>"N/A"</formula>
    </cfRule>
    <cfRule type="cellIs" priority="165" operator="equal" aboveAverage="0" equalAverage="0" bottom="0" percent="0" rank="0" text="" dxfId="7">
      <formula>"N/T"</formula>
    </cfRule>
    <cfRule type="cellIs" priority="166" operator="equal" aboveAverage="0" equalAverage="0" bottom="0" percent="0" rank="0" text="" dxfId="8">
      <formula>"N/D"</formula>
    </cfRule>
  </conditionalFormatting>
  <conditionalFormatting sqref="E192:E205">
    <cfRule type="cellIs" priority="167" operator="equal" aboveAverage="0" equalAverage="0" bottom="0" percent="0" rank="0" text="" dxfId="2">
      <formula>"ERR"</formula>
    </cfRule>
  </conditionalFormatting>
  <conditionalFormatting sqref="D189:D203">
    <cfRule type="cellIs" priority="168" operator="equal" aboveAverage="0" equalAverage="0" bottom="0" percent="0" rank="0" text="" dxfId="3">
      <formula>"-"</formula>
    </cfRule>
  </conditionalFormatting>
  <conditionalFormatting sqref="D175:D186">
    <cfRule type="expression" priority="169" aboveAverage="0" equalAverage="0" bottom="0" percent="0" rank="0" text="" dxfId="4">
      <formula>ISBLANK(D175)</formula>
    </cfRule>
    <cfRule type="cellIs" priority="170" operator="equal" aboveAverage="0" equalAverage="0" bottom="0" percent="0" rank="0" text="" dxfId="5">
      <formula>"Pasa"</formula>
    </cfRule>
    <cfRule type="cellIs" priority="171" operator="equal" aboveAverage="0" equalAverage="0" bottom="0" percent="0" rank="0" text="" dxfId="6">
      <formula>"Falla"</formula>
    </cfRule>
    <cfRule type="cellIs" priority="172" operator="equal" aboveAverage="0" equalAverage="0" bottom="0" percent="0" rank="0" text="" dxfId="0">
      <formula>"N/A"</formula>
    </cfRule>
    <cfRule type="cellIs" priority="173" operator="equal" aboveAverage="0" equalAverage="0" bottom="0" percent="0" rank="0" text="" dxfId="7">
      <formula>"N/T"</formula>
    </cfRule>
    <cfRule type="cellIs" priority="174" operator="equal" aboveAverage="0" equalAverage="0" bottom="0" percent="0" rank="0" text="" dxfId="8">
      <formula>"N/D"</formula>
    </cfRule>
  </conditionalFormatting>
  <conditionalFormatting sqref="E175:E188">
    <cfRule type="cellIs" priority="175" operator="equal" aboveAverage="0" equalAverage="0" bottom="0" percent="0" rank="0" text="" dxfId="2">
      <formula>"ERR"</formula>
    </cfRule>
  </conditionalFormatting>
  <conditionalFormatting sqref="D172:D186">
    <cfRule type="cellIs" priority="176" operator="equal" aboveAverage="0" equalAverage="0" bottom="0" percent="0" rank="0" text="" dxfId="3">
      <formula>"-"</formula>
    </cfRule>
  </conditionalFormatting>
  <conditionalFormatting sqref="D158:D169">
    <cfRule type="expression" priority="177" aboveAverage="0" equalAverage="0" bottom="0" percent="0" rank="0" text="" dxfId="4">
      <formula>ISBLANK(D158)</formula>
    </cfRule>
    <cfRule type="cellIs" priority="178" operator="equal" aboveAverage="0" equalAverage="0" bottom="0" percent="0" rank="0" text="" dxfId="5">
      <formula>"Pasa"</formula>
    </cfRule>
    <cfRule type="cellIs" priority="179" operator="equal" aboveAverage="0" equalAverage="0" bottom="0" percent="0" rank="0" text="" dxfId="6">
      <formula>"Falla"</formula>
    </cfRule>
    <cfRule type="cellIs" priority="180" operator="equal" aboveAverage="0" equalAverage="0" bottom="0" percent="0" rank="0" text="" dxfId="0">
      <formula>"N/A"</formula>
    </cfRule>
    <cfRule type="cellIs" priority="181" operator="equal" aboveAverage="0" equalAverage="0" bottom="0" percent="0" rank="0" text="" dxfId="7">
      <formula>"N/T"</formula>
    </cfRule>
    <cfRule type="cellIs" priority="182" operator="equal" aboveAverage="0" equalAverage="0" bottom="0" percent="0" rank="0" text="" dxfId="8">
      <formula>"N/D"</formula>
    </cfRule>
  </conditionalFormatting>
  <conditionalFormatting sqref="E158:E171">
    <cfRule type="cellIs" priority="183" operator="equal" aboveAverage="0" equalAverage="0" bottom="0" percent="0" rank="0" text="" dxfId="2">
      <formula>"ERR"</formula>
    </cfRule>
  </conditionalFormatting>
  <conditionalFormatting sqref="D155:D169">
    <cfRule type="cellIs" priority="184" operator="equal" aboveAverage="0" equalAverage="0" bottom="0" percent="0" rank="0" text="" dxfId="3">
      <formula>"-"</formula>
    </cfRule>
  </conditionalFormatting>
  <conditionalFormatting sqref="D141:D152">
    <cfRule type="expression" priority="185" aboveAverage="0" equalAverage="0" bottom="0" percent="0" rank="0" text="" dxfId="4">
      <formula>ISBLANK(D141)</formula>
    </cfRule>
    <cfRule type="cellIs" priority="186" operator="equal" aboveAverage="0" equalAverage="0" bottom="0" percent="0" rank="0" text="" dxfId="5">
      <formula>"Pasa"</formula>
    </cfRule>
    <cfRule type="cellIs" priority="187" operator="equal" aboveAverage="0" equalAverage="0" bottom="0" percent="0" rank="0" text="" dxfId="6">
      <formula>"Falla"</formula>
    </cfRule>
    <cfRule type="cellIs" priority="188" operator="equal" aboveAverage="0" equalAverage="0" bottom="0" percent="0" rank="0" text="" dxfId="0">
      <formula>"N/A"</formula>
    </cfRule>
    <cfRule type="cellIs" priority="189" operator="equal" aboveAverage="0" equalAverage="0" bottom="0" percent="0" rank="0" text="" dxfId="7">
      <formula>"N/T"</formula>
    </cfRule>
    <cfRule type="cellIs" priority="190" operator="equal" aboveAverage="0" equalAverage="0" bottom="0" percent="0" rank="0" text="" dxfId="8">
      <formula>"N/D"</formula>
    </cfRule>
  </conditionalFormatting>
  <conditionalFormatting sqref="E141:E154">
    <cfRule type="cellIs" priority="191" operator="equal" aboveAverage="0" equalAverage="0" bottom="0" percent="0" rank="0" text="" dxfId="2">
      <formula>"ERR"</formula>
    </cfRule>
  </conditionalFormatting>
  <conditionalFormatting sqref="D138:D152">
    <cfRule type="cellIs" priority="192" operator="equal" aboveAverage="0" equalAverage="0" bottom="0" percent="0" rank="0" text="" dxfId="3">
      <formula>"-"</formula>
    </cfRule>
  </conditionalFormatting>
  <conditionalFormatting sqref="D124:D135">
    <cfRule type="expression" priority="193" aboveAverage="0" equalAverage="0" bottom="0" percent="0" rank="0" text="" dxfId="4">
      <formula>ISBLANK(D124)</formula>
    </cfRule>
    <cfRule type="cellIs" priority="194" operator="equal" aboveAverage="0" equalAverage="0" bottom="0" percent="0" rank="0" text="" dxfId="5">
      <formula>"Pasa"</formula>
    </cfRule>
    <cfRule type="cellIs" priority="195" operator="equal" aboveAverage="0" equalAverage="0" bottom="0" percent="0" rank="0" text="" dxfId="6">
      <formula>"Falla"</formula>
    </cfRule>
    <cfRule type="cellIs" priority="196" operator="equal" aboveAverage="0" equalAverage="0" bottom="0" percent="0" rank="0" text="" dxfId="0">
      <formula>"N/A"</formula>
    </cfRule>
    <cfRule type="cellIs" priority="197" operator="equal" aboveAverage="0" equalAverage="0" bottom="0" percent="0" rank="0" text="" dxfId="7">
      <formula>"N/T"</formula>
    </cfRule>
    <cfRule type="cellIs" priority="198" operator="equal" aboveAverage="0" equalAverage="0" bottom="0" percent="0" rank="0" text="" dxfId="8">
      <formula>"N/D"</formula>
    </cfRule>
  </conditionalFormatting>
  <conditionalFormatting sqref="E124:E137">
    <cfRule type="cellIs" priority="199" operator="equal" aboveAverage="0" equalAverage="0" bottom="0" percent="0" rank="0" text="" dxfId="2">
      <formula>"ERR"</formula>
    </cfRule>
  </conditionalFormatting>
  <conditionalFormatting sqref="D121:D135">
    <cfRule type="cellIs" priority="200" operator="equal" aboveAverage="0" equalAverage="0" bottom="0" percent="0" rank="0" text="" dxfId="3">
      <formula>"-"</formula>
    </cfRule>
  </conditionalFormatting>
  <conditionalFormatting sqref="D107:D118">
    <cfRule type="expression" priority="201" aboveAverage="0" equalAverage="0" bottom="0" percent="0" rank="0" text="" dxfId="4">
      <formula>ISBLANK(D107)</formula>
    </cfRule>
    <cfRule type="cellIs" priority="202" operator="equal" aboveAverage="0" equalAverage="0" bottom="0" percent="0" rank="0" text="" dxfId="5">
      <formula>"Pasa"</formula>
    </cfRule>
    <cfRule type="cellIs" priority="203" operator="equal" aboveAverage="0" equalAverage="0" bottom="0" percent="0" rank="0" text="" dxfId="6">
      <formula>"Falla"</formula>
    </cfRule>
    <cfRule type="cellIs" priority="204" operator="equal" aboveAverage="0" equalAverage="0" bottom="0" percent="0" rank="0" text="" dxfId="0">
      <formula>"N/A"</formula>
    </cfRule>
    <cfRule type="cellIs" priority="205" operator="equal" aboveAverage="0" equalAverage="0" bottom="0" percent="0" rank="0" text="" dxfId="7">
      <formula>"N/T"</formula>
    </cfRule>
    <cfRule type="cellIs" priority="206" operator="equal" aboveAverage="0" equalAverage="0" bottom="0" percent="0" rank="0" text="" dxfId="8">
      <formula>"N/D"</formula>
    </cfRule>
  </conditionalFormatting>
  <conditionalFormatting sqref="E107:E120">
    <cfRule type="cellIs" priority="207" operator="equal" aboveAverage="0" equalAverage="0" bottom="0" percent="0" rank="0" text="" dxfId="2">
      <formula>"ERR"</formula>
    </cfRule>
  </conditionalFormatting>
  <conditionalFormatting sqref="D104:D118">
    <cfRule type="cellIs" priority="208" operator="equal" aboveAverage="0" equalAverage="0" bottom="0" percent="0" rank="0" text="" dxfId="3">
      <formula>"-"</formula>
    </cfRule>
  </conditionalFormatting>
  <conditionalFormatting sqref="D90:D101">
    <cfRule type="expression" priority="209" aboveAverage="0" equalAverage="0" bottom="0" percent="0" rank="0" text="" dxfId="4">
      <formula>ISBLANK(D90)</formula>
    </cfRule>
    <cfRule type="cellIs" priority="210" operator="equal" aboveAverage="0" equalAverage="0" bottom="0" percent="0" rank="0" text="" dxfId="5">
      <formula>"Pasa"</formula>
    </cfRule>
    <cfRule type="cellIs" priority="211" operator="equal" aboveAverage="0" equalAverage="0" bottom="0" percent="0" rank="0" text="" dxfId="6">
      <formula>"Falla"</formula>
    </cfRule>
    <cfRule type="cellIs" priority="212" operator="equal" aboveAverage="0" equalAverage="0" bottom="0" percent="0" rank="0" text="" dxfId="0">
      <formula>"N/A"</formula>
    </cfRule>
    <cfRule type="cellIs" priority="213" operator="equal" aboveAverage="0" equalAverage="0" bottom="0" percent="0" rank="0" text="" dxfId="7">
      <formula>"N/T"</formula>
    </cfRule>
    <cfRule type="cellIs" priority="214" operator="equal" aboveAverage="0" equalAverage="0" bottom="0" percent="0" rank="0" text="" dxfId="8">
      <formula>"N/D"</formula>
    </cfRule>
  </conditionalFormatting>
  <conditionalFormatting sqref="E90:E103">
    <cfRule type="cellIs" priority="215" operator="equal" aboveAverage="0" equalAverage="0" bottom="0" percent="0" rank="0" text="" dxfId="2">
      <formula>"ERR"</formula>
    </cfRule>
  </conditionalFormatting>
  <conditionalFormatting sqref="D1:D8 D10:D15 D87:D101 D240:D254 D291:D305 D308:D322 D325:D1048576">
    <cfRule type="cellIs" priority="216" operator="equal" aboveAverage="0" equalAverage="0" bottom="0" percent="0" rank="0" text="" dxfId="3">
      <formula>"-"</formula>
    </cfRule>
  </conditionalFormatting>
  <conditionalFormatting sqref="D22:D33 D39:D50 D53 D56:D67 D70 D73:D84 D87 D209:D220 D226:D237 D260:D271 D277:D288 F22:J22 F39:J39 F56:J56 F73:J73 F90:J90 F107:J107 F124:J124 F141:J141 F158:J158 F175:J175 F192:J192 F209:J209 F226:J226 F243:J243 F260:J260 F277:J277 F294:J294 F311:J311 F328:J328">
    <cfRule type="expression" priority="217" aboveAverage="0" equalAverage="0" bottom="0" percent="0" rank="0" text="" dxfId="4">
      <formula>ISBLANK(D22)</formula>
    </cfRule>
    <cfRule type="cellIs" priority="218" operator="equal" aboveAverage="0" equalAverage="0" bottom="0" percent="0" rank="0" text="" dxfId="5">
      <formula>"Pasa"</formula>
    </cfRule>
    <cfRule type="cellIs" priority="219" operator="equal" aboveAverage="0" equalAverage="0" bottom="0" percent="0" rank="0" text="" dxfId="6">
      <formula>"Falla"</formula>
    </cfRule>
    <cfRule type="cellIs" priority="220" operator="equal" aboveAverage="0" equalAverage="0" bottom="0" percent="0" rank="0" text="" dxfId="0">
      <formula>"N/A"</formula>
    </cfRule>
    <cfRule type="cellIs" priority="221" operator="equal" aboveAverage="0" equalAverage="0" bottom="0" percent="0" rank="0" text="" dxfId="7">
      <formula>"N/T"</formula>
    </cfRule>
    <cfRule type="cellIs" priority="222" operator="equal" aboveAverage="0" equalAverage="0" bottom="0" percent="0" rank="0" text="" dxfId="8">
      <formula>"N/D"</formula>
    </cfRule>
  </conditionalFormatting>
  <conditionalFormatting sqref="E22:E35 E39:E53 E56:E70 E73:E87 E209:E222 E226:E239 E260:E273 E277:E290">
    <cfRule type="cellIs" priority="223" operator="equal" aboveAverage="0" equalAverage="0" bottom="0" percent="0" rank="0" text="" dxfId="2">
      <formula>"ERR"</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50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D18" activeCellId="0" sqref="D18"/>
    </sheetView>
  </sheetViews>
  <sheetFormatPr defaultColWidth="11.5703125" defaultRowHeight="12.75" customHeight="true" zeroHeight="false" outlineLevelRow="0" outlineLevelCol="0"/>
  <cols>
    <col collapsed="false" customWidth="true" hidden="false" outlineLevel="0" max="1" min="1" style="22" width="7.86"/>
    <col collapsed="false" customWidth="true" hidden="false" outlineLevel="0" max="2" min="2" style="22" width="16.14"/>
    <col collapsed="false" customWidth="true" hidden="false" outlineLevel="0" max="3" min="3" style="22" width="56"/>
    <col collapsed="false" customWidth="true" hidden="false" outlineLevel="0" max="4" min="4" style="129" width="18.29"/>
    <col collapsed="false" customWidth="true" hidden="false" outlineLevel="0" max="5" min="5" style="71" width="5.57"/>
    <col collapsed="false" customWidth="true" hidden="false" outlineLevel="0" max="6" min="6" style="22" width="16.43"/>
    <col collapsed="false" customWidth="true" hidden="false" outlineLevel="0" max="7" min="7" style="22" width="14.71"/>
    <col collapsed="false" customWidth="true" hidden="false" outlineLevel="0" max="8" min="8" style="22" width="12.57"/>
    <col collapsed="false" customWidth="true" hidden="false" outlineLevel="0" max="9" min="9" style="22" width="11.71"/>
    <col collapsed="false" customWidth="true" hidden="false" outlineLevel="0" max="10" min="10" style="22" width="17.29"/>
    <col collapsed="false" customWidth="true" hidden="false" outlineLevel="0" max="11" min="11" style="22" width="14.57"/>
    <col collapsed="false" customWidth="true" hidden="false" outlineLevel="0" max="12" min="12" style="22" width="12.57"/>
    <col collapsed="false" customWidth="true" hidden="false" outlineLevel="0" max="13" min="13" style="22" width="18.57"/>
    <col collapsed="false" customWidth="true" hidden="false" outlineLevel="0" max="15" min="14" style="22" width="12.57"/>
    <col collapsed="false" customWidth="true" hidden="false" outlineLevel="0" max="16" min="16" style="22" width="19.57"/>
    <col collapsed="false" customWidth="true" hidden="false" outlineLevel="0" max="17" min="17" style="22" width="6.85"/>
    <col collapsed="false" customWidth="true" hidden="false" outlineLevel="0" max="18" min="18" style="22" width="4.71"/>
    <col collapsed="false" customWidth="true" hidden="false" outlineLevel="0" max="19" min="19" style="22" width="12.86"/>
    <col collapsed="false" customWidth="true" hidden="false" outlineLevel="0" max="20" min="20" style="22" width="12.15"/>
    <col collapsed="false" customWidth="true" hidden="false" outlineLevel="0" max="21" min="21" style="22" width="6.71"/>
    <col collapsed="false" customWidth="true" hidden="false" outlineLevel="0" max="22" min="22" style="22" width="5.57"/>
    <col collapsed="false" customWidth="true" hidden="false" outlineLevel="0" max="23" min="23" style="22" width="12"/>
    <col collapsed="false" customWidth="true" hidden="false" outlineLevel="0" max="24" min="24" style="22" width="11.85"/>
    <col collapsed="false" customWidth="true" hidden="false" outlineLevel="0" max="25" min="25" style="22" width="7.29"/>
    <col collapsed="false" customWidth="true" hidden="false" outlineLevel="0" max="64" min="26" style="22" width="14.42"/>
    <col collapsed="false" customWidth="false" hidden="false" outlineLevel="0" max="16384" min="65" style="22" width="11.57"/>
  </cols>
  <sheetData>
    <row r="1" customFormat="false" ht="13.5" hidden="false" customHeight="true" outlineLevel="0" collapsed="false">
      <c r="A1" s="76"/>
      <c r="B1" s="73"/>
      <c r="C1" s="73"/>
      <c r="D1" s="130"/>
      <c r="E1" s="75"/>
      <c r="F1" s="23"/>
      <c r="G1" s="23"/>
      <c r="H1" s="23"/>
      <c r="I1" s="23"/>
      <c r="J1" s="23"/>
      <c r="K1" s="23"/>
      <c r="L1" s="23"/>
      <c r="M1" s="23"/>
      <c r="N1" s="23"/>
      <c r="O1" s="23"/>
      <c r="P1" s="23"/>
      <c r="Q1" s="23"/>
      <c r="R1" s="23"/>
      <c r="S1" s="23"/>
      <c r="T1" s="23"/>
      <c r="U1" s="23"/>
      <c r="V1" s="23"/>
      <c r="W1" s="23"/>
      <c r="X1" s="23"/>
      <c r="Y1" s="23"/>
      <c r="Z1" s="23"/>
    </row>
    <row r="2" customFormat="false" ht="27" hidden="false" customHeight="true" outlineLevel="0" collapsed="false">
      <c r="A2" s="76"/>
      <c r="B2" s="24" t="s">
        <v>0</v>
      </c>
      <c r="C2" s="76"/>
      <c r="D2" s="130"/>
      <c r="E2" s="75"/>
      <c r="P2" s="23"/>
      <c r="Q2" s="23"/>
      <c r="R2" s="23"/>
      <c r="S2" s="23"/>
      <c r="T2" s="23"/>
      <c r="U2" s="23"/>
      <c r="V2" s="23"/>
      <c r="W2" s="23"/>
      <c r="X2" s="23"/>
      <c r="Y2" s="23"/>
      <c r="Z2" s="23"/>
    </row>
    <row r="3" customFormat="false" ht="25.5" hidden="false" customHeight="true" outlineLevel="0" collapsed="false">
      <c r="A3" s="76"/>
      <c r="B3" s="25" t="s">
        <v>2</v>
      </c>
      <c r="C3" s="76"/>
      <c r="D3" s="130"/>
      <c r="E3" s="75"/>
    </row>
    <row r="4" s="22" customFormat="true" ht="25.5" hidden="false" customHeight="true" outlineLevel="0" collapsed="false">
      <c r="B4" s="2"/>
      <c r="C4" s="27"/>
      <c r="D4" s="131"/>
      <c r="K4" s="23"/>
      <c r="N4" s="23"/>
      <c r="O4" s="23"/>
    </row>
    <row r="5" customFormat="false" ht="27.75" hidden="false" customHeight="true" outlineLevel="0" collapsed="false">
      <c r="B5" s="9" t="s">
        <v>97</v>
      </c>
      <c r="C5" s="9"/>
      <c r="D5" s="132"/>
      <c r="E5" s="78"/>
      <c r="F5" s="77"/>
      <c r="G5" s="77"/>
      <c r="H5" s="77"/>
      <c r="I5" s="77"/>
      <c r="J5" s="77"/>
      <c r="K5" s="77"/>
      <c r="L5" s="77"/>
      <c r="M5" s="77"/>
      <c r="N5" s="28"/>
      <c r="O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1.25" hidden="false" customHeight="true" outlineLevel="0" collapsed="false">
      <c r="B6" s="151"/>
      <c r="C6" s="151"/>
      <c r="D6" s="152"/>
      <c r="E6" s="153"/>
      <c r="F6" s="151"/>
      <c r="G6" s="151"/>
      <c r="H6" s="151"/>
      <c r="I6" s="151"/>
      <c r="J6" s="151"/>
      <c r="K6" s="151"/>
      <c r="L6" s="151"/>
      <c r="M6" s="151"/>
      <c r="N6" s="23"/>
      <c r="O6" s="23"/>
    </row>
    <row r="7" customFormat="false" ht="12" hidden="false" customHeight="true" outlineLevel="0" collapsed="false">
      <c r="B7" s="23"/>
      <c r="C7" s="23"/>
      <c r="D7" s="136"/>
      <c r="E7" s="75"/>
      <c r="F7" s="23"/>
      <c r="G7" s="23"/>
      <c r="H7" s="23"/>
      <c r="I7" s="23"/>
      <c r="J7" s="23"/>
      <c r="K7" s="23"/>
      <c r="L7" s="23"/>
      <c r="M7" s="23"/>
      <c r="N7" s="23"/>
      <c r="O7" s="23"/>
    </row>
    <row r="8" customFormat="false" ht="21" hidden="false" customHeight="true" outlineLevel="0" collapsed="false">
      <c r="B8" s="81" t="s">
        <v>150</v>
      </c>
      <c r="C8" s="23"/>
      <c r="D8" s="137"/>
      <c r="E8" s="75"/>
      <c r="F8" s="23"/>
      <c r="G8" s="23"/>
      <c r="H8" s="23"/>
      <c r="I8" s="23"/>
      <c r="J8" s="23"/>
      <c r="K8" s="23"/>
      <c r="L8" s="23"/>
      <c r="M8" s="23"/>
      <c r="N8" s="23"/>
      <c r="O8" s="23"/>
    </row>
    <row r="9" customFormat="false" ht="30" hidden="false" customHeight="true" outlineLevel="0" collapsed="false">
      <c r="B9" s="82" t="s">
        <v>99</v>
      </c>
      <c r="C9" s="82"/>
      <c r="D9" s="82"/>
      <c r="E9" s="82"/>
      <c r="F9" s="82"/>
      <c r="G9" s="82"/>
      <c r="H9" s="82"/>
      <c r="I9" s="82"/>
      <c r="J9" s="82"/>
      <c r="K9" s="82"/>
      <c r="L9" s="82"/>
      <c r="M9" s="82"/>
      <c r="N9" s="23"/>
      <c r="O9" s="23"/>
    </row>
    <row r="10" customFormat="false" ht="16.5" hidden="false" customHeight="true" outlineLevel="0" collapsed="false">
      <c r="B10" s="23"/>
      <c r="C10" s="23"/>
      <c r="D10" s="137"/>
      <c r="E10" s="75"/>
      <c r="K10" s="23"/>
      <c r="L10" s="23"/>
      <c r="M10" s="23"/>
      <c r="N10" s="23"/>
      <c r="O10" s="23"/>
      <c r="P10" s="23"/>
      <c r="Q10" s="23"/>
      <c r="R10" s="23"/>
      <c r="U10" s="23"/>
      <c r="V10" s="23"/>
      <c r="W10" s="23"/>
      <c r="X10" s="23"/>
      <c r="Y10" s="23"/>
    </row>
    <row r="11" s="22" customFormat="true" ht="24.75" hidden="false" customHeight="true" outlineLevel="0" collapsed="false">
      <c r="B11" s="83" t="s">
        <v>100</v>
      </c>
      <c r="C11" s="83"/>
      <c r="D11" s="138"/>
      <c r="F11" s="83" t="s">
        <v>101</v>
      </c>
      <c r="G11" s="84" t="s">
        <v>102</v>
      </c>
      <c r="H11" s="85" t="s">
        <v>103</v>
      </c>
      <c r="I11" s="72"/>
      <c r="J11" s="83" t="s">
        <v>104</v>
      </c>
      <c r="K11" s="84" t="s">
        <v>102</v>
      </c>
      <c r="L11" s="85" t="s">
        <v>103</v>
      </c>
      <c r="M11" s="23"/>
      <c r="N11" s="23"/>
      <c r="O11" s="23"/>
      <c r="P11" s="23"/>
      <c r="Q11" s="23"/>
      <c r="R11" s="23"/>
      <c r="U11" s="23"/>
      <c r="V11" s="23"/>
      <c r="W11" s="23"/>
      <c r="X11" s="23"/>
      <c r="Y11" s="23"/>
    </row>
    <row r="12" s="22" customFormat="true" ht="12" hidden="false" customHeight="true" outlineLevel="0" collapsed="false">
      <c r="B12" s="87" t="s">
        <v>105</v>
      </c>
      <c r="C12" s="88" t="n">
        <f aca="false">COUNTIF($B$21:$B$167,B12)</f>
        <v>9</v>
      </c>
      <c r="D12" s="138"/>
      <c r="F12" s="89" t="s">
        <v>106</v>
      </c>
      <c r="G12" s="90" t="n">
        <f aca="false">J23+J40+J57+J74+J91+J108+J125+J142+J159</f>
        <v>0</v>
      </c>
      <c r="H12" s="91" t="n">
        <f aca="false">IF(($G$15+$K$15)=0,0,G12/($G$15+$K$15))</f>
        <v>0</v>
      </c>
      <c r="I12" s="76"/>
      <c r="J12" s="92" t="s">
        <v>107</v>
      </c>
      <c r="K12" s="90" t="n">
        <f aca="false">G23+G40+G57+G74+G91+G108+G125+G142+G159</f>
        <v>0</v>
      </c>
      <c r="L12" s="91" t="n">
        <f aca="false">IF(($G$15+$K$15)=0,0,K12/($G$15+$K$15))</f>
        <v>0</v>
      </c>
      <c r="M12" s="23"/>
      <c r="N12" s="93" t="s">
        <v>108</v>
      </c>
      <c r="O12" s="94" t="s">
        <v>109</v>
      </c>
      <c r="P12" s="23"/>
      <c r="Q12" s="23"/>
      <c r="R12" s="23"/>
      <c r="U12" s="23"/>
      <c r="V12" s="23"/>
      <c r="W12" s="23"/>
      <c r="X12" s="23"/>
      <c r="Y12" s="23"/>
    </row>
    <row r="13" s="22" customFormat="true" ht="12" hidden="false" customHeight="true" outlineLevel="0" collapsed="false">
      <c r="B13" s="87"/>
      <c r="C13" s="88"/>
      <c r="D13" s="138"/>
      <c r="F13" s="89" t="s">
        <v>110</v>
      </c>
      <c r="G13" s="90" t="n">
        <f aca="false">I23+I40+I57+I74+I91+I108+I125+I142+I159</f>
        <v>0</v>
      </c>
      <c r="H13" s="91" t="n">
        <f aca="false">IF(($G$15+$K$15)=0,0,G13/($G$15+$K$15))</f>
        <v>0</v>
      </c>
      <c r="I13" s="76"/>
      <c r="J13" s="92" t="s">
        <v>111</v>
      </c>
      <c r="K13" s="90" t="n">
        <f aca="false">F23+F40+F57+F74+F91+F108+F125+F142+F159</f>
        <v>0</v>
      </c>
      <c r="L13" s="91" t="n">
        <f aca="false">IF(($G$15+$K$15)=0,0,K13/($G$15+$K$15))</f>
        <v>0</v>
      </c>
      <c r="M13" s="23"/>
      <c r="N13" s="95" t="s">
        <v>112</v>
      </c>
      <c r="O13" s="94" t="s">
        <v>113</v>
      </c>
      <c r="P13" s="23"/>
      <c r="Q13" s="23"/>
      <c r="R13" s="23"/>
      <c r="U13" s="23"/>
      <c r="V13" s="23"/>
      <c r="W13" s="23"/>
      <c r="X13" s="23"/>
      <c r="Y13" s="23"/>
    </row>
    <row r="14" s="22" customFormat="true" ht="12" hidden="false" customHeight="true" outlineLevel="0" collapsed="false">
      <c r="B14" s="96" t="s">
        <v>114</v>
      </c>
      <c r="C14" s="97" t="n">
        <f aca="false">C12+C13</f>
        <v>9</v>
      </c>
      <c r="D14" s="138"/>
      <c r="F14" s="89" t="s">
        <v>115</v>
      </c>
      <c r="G14" s="90" t="n">
        <f aca="false">H23+H40+H57+H74+H91+H108+H125+H142+H159</f>
        <v>45</v>
      </c>
      <c r="H14" s="91" t="n">
        <f aca="false">IF(($G$15+$K$15)=0,0,G14/($G$15+$K$15))</f>
        <v>1</v>
      </c>
      <c r="I14" s="76"/>
      <c r="J14" s="92" t="s">
        <v>116</v>
      </c>
      <c r="K14" s="90" t="n">
        <f aca="false">K23+K40+K57+K74+K91+K108+K125+K142+K159</f>
        <v>9</v>
      </c>
      <c r="L14" s="91" t="n">
        <f aca="false">IF(($G$15+$K$15)=0,0,K14/($G$15+$K$15))</f>
        <v>0.2</v>
      </c>
      <c r="M14" s="23"/>
      <c r="N14" s="100" t="s">
        <v>117</v>
      </c>
      <c r="O14" s="94" t="s">
        <v>118</v>
      </c>
      <c r="P14" s="23"/>
      <c r="Q14" s="23"/>
      <c r="R14" s="23"/>
      <c r="U14" s="23"/>
      <c r="V14" s="23"/>
      <c r="W14" s="23"/>
      <c r="X14" s="23"/>
      <c r="Y14" s="23"/>
    </row>
    <row r="15" s="22" customFormat="true" ht="12" hidden="false" customHeight="true" outlineLevel="0" collapsed="false">
      <c r="B15" s="72"/>
      <c r="C15" s="76"/>
      <c r="D15" s="138"/>
      <c r="F15" s="96" t="s">
        <v>114</v>
      </c>
      <c r="G15" s="101" t="n">
        <f aca="false">SUM(G12:G14)</f>
        <v>45</v>
      </c>
      <c r="H15" s="102" t="n">
        <f aca="false">SUM(H12:H14)</f>
        <v>1</v>
      </c>
      <c r="I15" s="76"/>
      <c r="J15" s="96" t="s">
        <v>114</v>
      </c>
      <c r="K15" s="101" t="n">
        <f aca="false">SUM(K12:K13)</f>
        <v>0</v>
      </c>
      <c r="L15" s="102" t="n">
        <f aca="false">SUM(L12:L13)</f>
        <v>0</v>
      </c>
      <c r="M15" s="23"/>
      <c r="N15" s="23"/>
      <c r="O15" s="23"/>
      <c r="P15" s="23"/>
      <c r="Q15" s="23"/>
      <c r="R15" s="23"/>
      <c r="U15" s="23"/>
      <c r="V15" s="23"/>
      <c r="W15" s="23"/>
      <c r="X15" s="23"/>
      <c r="Y15" s="23"/>
    </row>
    <row r="16" s="22" customFormat="true" ht="12" hidden="false" customHeight="true" outlineLevel="0" collapsed="false">
      <c r="B16" s="72"/>
      <c r="C16" s="76"/>
      <c r="D16" s="138"/>
      <c r="F16" s="103"/>
      <c r="G16" s="103"/>
      <c r="H16" s="104"/>
      <c r="I16" s="76"/>
      <c r="J16" s="103"/>
      <c r="K16" s="103"/>
      <c r="L16" s="104"/>
      <c r="M16" s="23"/>
      <c r="N16" s="23"/>
      <c r="O16" s="23"/>
      <c r="P16" s="23"/>
      <c r="Q16" s="23"/>
      <c r="R16" s="23"/>
      <c r="U16" s="23"/>
      <c r="V16" s="23"/>
      <c r="W16" s="23"/>
      <c r="X16" s="23"/>
      <c r="Y16" s="23"/>
    </row>
    <row r="17" s="22" customFormat="true" ht="32.25" hidden="false" customHeight="true" outlineLevel="0" collapsed="false">
      <c r="A17" s="105" t="s">
        <v>119</v>
      </c>
      <c r="B17" s="106" t="s">
        <v>105</v>
      </c>
      <c r="C17" s="107" t="s">
        <v>151</v>
      </c>
      <c r="D17" s="139" t="s">
        <v>121</v>
      </c>
      <c r="F17" s="109" t="s">
        <v>122</v>
      </c>
      <c r="G17" s="109"/>
      <c r="H17" s="109"/>
      <c r="I17" s="109"/>
      <c r="J17" s="109"/>
      <c r="K17" s="103"/>
      <c r="L17" s="104"/>
      <c r="M17" s="23"/>
      <c r="N17" s="23"/>
      <c r="O17" s="23"/>
      <c r="P17" s="23"/>
      <c r="Q17" s="23"/>
      <c r="R17" s="23"/>
      <c r="U17" s="23"/>
      <c r="V17" s="23"/>
      <c r="W17" s="23"/>
      <c r="X17" s="23"/>
      <c r="Y17" s="23"/>
    </row>
    <row r="18" s="22" customFormat="true" ht="15" hidden="false" customHeight="true" outlineLevel="0" collapsed="false">
      <c r="A18" s="110" t="s">
        <v>123</v>
      </c>
      <c r="B18" s="110" t="s">
        <v>123</v>
      </c>
      <c r="C18" s="110" t="s">
        <v>123</v>
      </c>
      <c r="D18" s="140" t="s">
        <v>112</v>
      </c>
      <c r="F18" s="109"/>
      <c r="G18" s="109"/>
      <c r="H18" s="109"/>
      <c r="I18" s="109"/>
      <c r="J18" s="109"/>
      <c r="K18" s="103"/>
      <c r="L18" s="104"/>
      <c r="M18" s="23"/>
      <c r="N18" s="23"/>
      <c r="O18" s="23"/>
      <c r="P18" s="23"/>
      <c r="Q18" s="23"/>
      <c r="R18" s="23"/>
      <c r="U18" s="23"/>
      <c r="V18" s="23"/>
      <c r="W18" s="23"/>
      <c r="X18" s="23"/>
      <c r="Y18" s="23"/>
    </row>
    <row r="19" customFormat="false" ht="15" hidden="false" customHeight="true" outlineLevel="0" collapsed="false">
      <c r="B19" s="23"/>
      <c r="C19" s="23"/>
      <c r="D19" s="138"/>
      <c r="E19" s="76"/>
      <c r="F19" s="109"/>
      <c r="G19" s="109"/>
      <c r="H19" s="109"/>
      <c r="I19" s="109"/>
      <c r="J19" s="109"/>
      <c r="K19" s="76"/>
      <c r="L19" s="23"/>
      <c r="M19" s="23"/>
      <c r="N19" s="23"/>
      <c r="O19" s="23"/>
      <c r="P19" s="23"/>
      <c r="Q19" s="23"/>
      <c r="R19" s="23"/>
      <c r="U19" s="23"/>
      <c r="V19" s="23"/>
      <c r="W19" s="23"/>
      <c r="X19" s="23"/>
      <c r="Y19" s="23"/>
    </row>
    <row r="20" customFormat="false" ht="12" hidden="false" customHeight="true" outlineLevel="0" collapsed="false">
      <c r="B20" s="23"/>
      <c r="C20" s="23"/>
      <c r="D20" s="137"/>
      <c r="E20" s="112"/>
      <c r="F20" s="109"/>
      <c r="G20" s="109"/>
      <c r="H20" s="109"/>
      <c r="I20" s="109"/>
      <c r="J20" s="109"/>
      <c r="K20" s="23"/>
      <c r="L20" s="23"/>
      <c r="M20" s="23"/>
    </row>
    <row r="21" customFormat="false" ht="29.25" hidden="false" customHeight="true" outlineLevel="0" collapsed="false">
      <c r="A21" s="105" t="s">
        <v>119</v>
      </c>
      <c r="B21" s="106" t="s">
        <v>105</v>
      </c>
      <c r="C21" s="107" t="s">
        <v>152</v>
      </c>
      <c r="D21" s="139" t="s">
        <v>125</v>
      </c>
      <c r="K21" s="23"/>
      <c r="L21" s="23"/>
    </row>
    <row r="22" customFormat="false" ht="12" hidden="false" customHeight="true" outlineLevel="0" collapsed="false">
      <c r="A22" s="110" t="n">
        <f aca="false" t="array" ref="A22:A22">IFERROR(INDEX('03.Muestra'!$B$8:$B$17,SMALL(IF("Página Web"='03.Muestra'!$D$8:$D$17,ROW('03.Muestra'!$B$8:$B$17)-MIN(ROW('03.Muestra'!$D$8:$D$17))+1,""),ROW()-21)),"")</f>
        <v>1</v>
      </c>
      <c r="B22" s="141" t="str">
        <f aca="false" t="array" ref="B22:B22">IFERROR(INDEX('03.Muestra'!$C$8:$C$17,SMALL(IF("Página Web"='03.Muestra'!$D$8:$D$17,ROW('03.Muestra'!$C$8:$C$17)-MIN(ROW('03.Muestra'!$D$8:$D$17))+1,""),ROW()-21)),"")</f>
        <v>Inicio</v>
      </c>
      <c r="C22" s="141" t="str">
        <f aca="false" t="array" ref="C22:C22">IFERROR(INDEX('03.Muestra'!$F$8:$F$17,SMALL(IF("Página Web"='03.Muestra'!$D$8:$D$17,ROW('03.Muestra'!$F$8:$F$17)-MIN(ROW('03.Muestra'!$D$8:$D$17))+1,""),ROW()-21)),"")</f>
        <v>https://institutodelpelo.com/</v>
      </c>
      <c r="D22" s="114" t="s">
        <v>112</v>
      </c>
      <c r="E22" s="75" t="str">
        <f aca="false">IF(D22&lt;&gt;"",IF(AND(B22&lt;&gt;"",C22&lt;&gt;""),"","ERR"),"")</f>
        <v/>
      </c>
      <c r="F22" s="115" t="s">
        <v>108</v>
      </c>
      <c r="G22" s="100" t="s">
        <v>117</v>
      </c>
      <c r="H22" s="95" t="s">
        <v>112</v>
      </c>
      <c r="I22" s="116" t="s">
        <v>110</v>
      </c>
      <c r="J22" s="117" t="s">
        <v>106</v>
      </c>
      <c r="K22" s="142" t="s">
        <v>116</v>
      </c>
      <c r="L22" s="23"/>
    </row>
    <row r="23" customFormat="false" ht="12" hidden="false" customHeight="true" outlineLevel="0" collapsed="false">
      <c r="A23" s="110" t="n">
        <f aca="false" t="array" ref="A23:A23">IFERROR(INDEX('03.Muestra'!$B$8:$B$17,SMALL(IF("Página Web"='03.Muestra'!$D$8:$D$17,ROW('03.Muestra'!$B$8:$B$17)-MIN(ROW('03.Muestra'!$D$8:$D$17))+1,""),ROW()-21)),"")</f>
        <v>2</v>
      </c>
      <c r="B23" s="141" t="str">
        <f aca="false" t="array" ref="B23:B23">IFERROR(INDEX('03.Muestra'!$C$8:$C$17,SMALL(IF("Página Web"='03.Muestra'!$D$8:$D$17,ROW('03.Muestra'!$C$8:$C$17)-MIN(ROW('03.Muestra'!$D$8:$D$17))+1,""),ROW()-21)),"")</f>
        <v>Nuestro método</v>
      </c>
      <c r="C23" s="141" t="str">
        <f aca="false" t="array" ref="C23:C23">IFERROR(INDEX('03.Muestra'!$F$8:$F$17,SMALL(IF("Página Web"='03.Muestra'!$D$8:$D$17,ROW('03.Muestra'!$F$8:$F$17)-MIN(ROW('03.Muestra'!$D$8:$D$17))+1,""),ROW()-21)),"")</f>
        <v>https://institutodelpelo.com/nuestro-metodo/</v>
      </c>
      <c r="D23" s="114" t="s">
        <v>112</v>
      </c>
      <c r="E23" s="75" t="str">
        <f aca="false">IF(D23&lt;&gt;"",IF(AND(B23&lt;&gt;"",C23&lt;&gt;""),"","ERR"),"")</f>
        <v/>
      </c>
      <c r="F23" s="118" t="n">
        <f aca="true">COUNTIF($D22:INDIRECT("$D" &amp;  SUM(ROW()-1,'03.Muestra'!$D$20)-1),F22)</f>
        <v>0</v>
      </c>
      <c r="G23" s="118" t="n">
        <f aca="true">COUNTIF($D22:INDIRECT("$D" &amp;  SUM(ROW()-1,'03.Muestra'!$D$20)-1),G22)</f>
        <v>0</v>
      </c>
      <c r="H23" s="118" t="n">
        <f aca="true">COUNTIF($D22:INDIRECT("$D" &amp;  SUM(ROW()-1,'03.Muestra'!$D$20)-1),H22)</f>
        <v>5</v>
      </c>
      <c r="I23" s="118" t="n">
        <f aca="true">COUNTIF($D22:INDIRECT("$D" &amp;  SUM(ROW()-1,'03.Muestra'!$D$20)-1),I22)</f>
        <v>0</v>
      </c>
      <c r="J23" s="118" t="n">
        <f aca="true">COUNTIF($D22:INDIRECT("$D" &amp;  SUM(ROW()-1,'03.Muestra'!$D$20)-1),J22)</f>
        <v>0</v>
      </c>
      <c r="K23" s="143" t="n">
        <f aca="true">IF(COUNTIF('03.Muestra'!$D$8:$D$17,"Página Web")=0,0,COUNTBLANK($D22:INDIRECT("$D" &amp;  SUM(ROW()-1,COUNTIF('03.Muestra'!$D$8:$D$17,"Página Web"))-1)))</f>
        <v>1</v>
      </c>
      <c r="L23" s="23"/>
    </row>
    <row r="24" customFormat="false" ht="12" hidden="false" customHeight="true" outlineLevel="0" collapsed="false">
      <c r="A24" s="110" t="n">
        <f aca="false" t="array" ref="A24:A24">IFERROR(INDEX('03.Muestra'!$B$8:$B$17,SMALL(IF("Página Web"='03.Muestra'!$D$8:$D$17,ROW('03.Muestra'!$B$8:$B$17)-MIN(ROW('03.Muestra'!$D$8:$D$17))+1,""),ROW()-21)),"")</f>
        <v>3</v>
      </c>
      <c r="B24" s="141" t="str">
        <f aca="false" t="array" ref="B24:B24">IFERROR(INDEX('03.Muestra'!$C$8:$C$17,SMALL(IF("Página Web"='03.Muestra'!$D$8:$D$17,ROW('03.Muestra'!$C$8:$C$17)-MIN(ROW('03.Muestra'!$D$8:$D$17))+1,""),ROW()-21)),"")</f>
        <v>Contacto</v>
      </c>
      <c r="C24" s="141" t="str">
        <f aca="false" t="array" ref="C24:C24">IFERROR(INDEX('03.Muestra'!$F$8:$F$17,SMALL(IF("Página Web"='03.Muestra'!$D$8:$D$17,ROW('03.Muestra'!$F$8:$F$17)-MIN(ROW('03.Muestra'!$D$8:$D$17))+1,""),ROW()-21)),"")</f>
        <v>https://institutodelpelo.com/contacto/</v>
      </c>
      <c r="D24" s="114" t="s">
        <v>112</v>
      </c>
      <c r="E24" s="75" t="str">
        <f aca="false">IF(D24&lt;&gt;"",IF(AND(B24&lt;&gt;"",C24&lt;&gt;""),"","ERR"),"")</f>
        <v/>
      </c>
      <c r="F24" s="23"/>
      <c r="G24" s="23"/>
      <c r="H24" s="23"/>
      <c r="I24" s="23"/>
      <c r="J24" s="23"/>
      <c r="K24" s="23"/>
    </row>
    <row r="25" customFormat="false" ht="12" hidden="false" customHeight="true" outlineLevel="0" collapsed="false">
      <c r="A25" s="110" t="n">
        <f aca="false" t="array" ref="A25:A25">IFERROR(INDEX('03.Muestra'!$B$8:$B$17,SMALL(IF("Página Web"='03.Muestra'!$D$8:$D$17,ROW('03.Muestra'!$B$8:$B$17)-MIN(ROW('03.Muestra'!$D$8:$D$17))+1,""),ROW()-21)),"")</f>
        <v>4</v>
      </c>
      <c r="B25" s="141" t="str">
        <f aca="false" t="array" ref="B25:B25">IFERROR(INDEX('03.Muestra'!$C$8:$C$17,SMALL(IF("Página Web"='03.Muestra'!$D$8:$D$17,ROW('03.Muestra'!$C$8:$C$17)-MIN(ROW('03.Muestra'!$D$8:$D$17))+1,""),ROW()-21)),"")</f>
        <v>Aviso legal</v>
      </c>
      <c r="C25" s="141" t="str">
        <f aca="false" t="array" ref="C25:C25">IFERROR(INDEX('03.Muestra'!$F$8:$F$17,SMALL(IF("Página Web"='03.Muestra'!$D$8:$D$17,ROW('03.Muestra'!$F$8:$F$17)-MIN(ROW('03.Muestra'!$D$8:$D$17))+1,""),ROW()-21)),"")</f>
        <v>https://institutodelpelo.com/aviso-legal/</v>
      </c>
      <c r="D25" s="114" t="s">
        <v>112</v>
      </c>
      <c r="E25" s="75" t="str">
        <f aca="false">IF(D25&lt;&gt;"",IF(AND(B25&lt;&gt;"",C25&lt;&gt;""),"","ERR"),"")</f>
        <v/>
      </c>
      <c r="F25" s="23"/>
      <c r="G25" s="23"/>
      <c r="H25" s="23"/>
      <c r="I25" s="23"/>
    </row>
    <row r="26" customFormat="false" ht="12" hidden="false" customHeight="true" outlineLevel="0" collapsed="false">
      <c r="A26" s="110" t="n">
        <f aca="false" t="array" ref="A26:A26">IFERROR(INDEX('03.Muestra'!$B$8:$B$17,SMALL(IF("Página Web"='03.Muestra'!$D$8:$D$17,ROW('03.Muestra'!$B$8:$B$17)-MIN(ROW('03.Muestra'!$D$8:$D$17))+1,""),ROW()-21)),"")</f>
        <v>5</v>
      </c>
      <c r="B26" s="141" t="str">
        <f aca="false" t="array" ref="B26:B26">IFERROR(INDEX('03.Muestra'!$C$8:$C$17,SMALL(IF("Página Web"='03.Muestra'!$D$8:$D$17,ROW('03.Muestra'!$C$8:$C$17)-MIN(ROW('03.Muestra'!$D$8:$D$17))+1,""),ROW()-21)),"")</f>
        <v>Política de privacidad</v>
      </c>
      <c r="C26" s="141" t="str">
        <f aca="false" t="array" ref="C26:C26">IFERROR(INDEX('03.Muestra'!$F$8:$F$17,SMALL(IF("Página Web"='03.Muestra'!$D$8:$D$17,ROW('03.Muestra'!$F$8:$F$17)-MIN(ROW('03.Muestra'!$D$8:$D$17))+1,""),ROW()-21)),"")</f>
        <v>https://institutodelpelo.com/politica-de-privacidad/</v>
      </c>
      <c r="D26" s="114" t="s">
        <v>112</v>
      </c>
      <c r="E26" s="75" t="str">
        <f aca="false">IF(D26&lt;&gt;"",IF(AND(B26&lt;&gt;"",C26&lt;&gt;""),"","ERR"),"")</f>
        <v/>
      </c>
      <c r="F26" s="74"/>
      <c r="G26" s="23"/>
      <c r="H26" s="23"/>
      <c r="I26" s="23"/>
    </row>
    <row r="27" customFormat="false" ht="12" hidden="false" customHeight="true" outlineLevel="0" collapsed="false">
      <c r="A27" s="110" t="n">
        <f aca="false" t="array" ref="A27:A27">IFERROR(INDEX('03.Muestra'!$B$8:$B$17,SMALL(IF("Página Web"='03.Muestra'!$D$8:$D$17,ROW('03.Muestra'!$B$8:$B$17)-MIN(ROW('03.Muestra'!$D$8:$D$17))+1,""),ROW()-21)),"")</f>
        <v>6</v>
      </c>
      <c r="B27" s="141" t="str">
        <f aca="false" t="array" ref="B27:B27">IFERROR(INDEX('03.Muestra'!$C$8:$C$17,SMALL(IF("Página Web"='03.Muestra'!$D$8:$D$17,ROW('03.Muestra'!$C$8:$C$17)-MIN(ROW('03.Muestra'!$D$8:$D$17))+1,""),ROW()-21)),"")</f>
        <v>Informe de accesibilidad</v>
      </c>
      <c r="C27" s="141" t="str">
        <f aca="false" t="array" ref="C27:C27">IFERROR(INDEX('03.Muestra'!$F$8:$F$17,SMALL(IF("Página Web"='03.Muestra'!$D$8:$D$17,ROW('03.Muestra'!$F$8:$F$17)-MIN(ROW('03.Muestra'!$D$8:$D$17))+1,""),ROW()-21)),"")</f>
        <v>https://institutodelpelo.com/informe-de-accesibilidad/</v>
      </c>
      <c r="D27" s="114"/>
      <c r="E27" s="75" t="str">
        <f aca="false">IF(D27&lt;&gt;"",IF(AND(B27&lt;&gt;"",C27&lt;&gt;""),"","ERR"),"")</f>
        <v/>
      </c>
      <c r="F27" s="23"/>
      <c r="G27" s="23"/>
      <c r="H27" s="23"/>
      <c r="I27" s="23"/>
      <c r="AD27" s="23"/>
    </row>
    <row r="28" customFormat="false" ht="12" hidden="false" customHeight="true" outlineLevel="0" collapsed="false">
      <c r="A28" s="110" t="str">
        <f aca="false" t="array" ref="A28:A28">IFERROR(INDEX('03.Muestra'!$B$8:$B$17,SMALL(IF("Página Web"='03.Muestra'!$D$8:$D$17,ROW('03.Muestra'!$B$8:$B$17)-MIN(ROW('03.Muestra'!$D$8:$D$17))+1,""),ROW()-21)),"")</f>
        <v/>
      </c>
      <c r="B28" s="141" t="str">
        <f aca="false" t="array" ref="B28:B28">IFERROR(INDEX('03.Muestra'!$C$8:$C$17,SMALL(IF("Página Web"='03.Muestra'!$D$8:$D$17,ROW('03.Muestra'!$C$8:$C$17)-MIN(ROW('03.Muestra'!$D$8:$D$17))+1,""),ROW()-21)),"")</f>
        <v/>
      </c>
      <c r="C28" s="141" t="str">
        <f aca="false" t="array" ref="C28:C28">IFERROR(INDEX('03.Muestra'!$F$8:$F$17,SMALL(IF("Página Web"='03.Muestra'!$D$8:$D$17,ROW('03.Muestra'!$F$8:$F$17)-MIN(ROW('03.Muestra'!$D$8:$D$17))+1,""),ROW()-21)),"")</f>
        <v/>
      </c>
      <c r="D28" s="114"/>
      <c r="E28" s="75" t="str">
        <f aca="false">IF(D28&lt;&gt;"",IF(AND(B28&lt;&gt;"",C28&lt;&gt;""),"","ERR"),"")</f>
        <v/>
      </c>
      <c r="F28" s="23"/>
      <c r="G28" s="23"/>
      <c r="H28" s="23"/>
      <c r="I28" s="23"/>
      <c r="J28" s="23"/>
      <c r="L28" s="94"/>
      <c r="AD28" s="23"/>
    </row>
    <row r="29" customFormat="false" ht="12" hidden="false" customHeight="true" outlineLevel="0" collapsed="false">
      <c r="A29" s="110" t="str">
        <f aca="false" t="array" ref="A29:A29">IFERROR(INDEX('03.Muestra'!$B$8:$B$17,SMALL(IF("Página Web"='03.Muestra'!$D$8:$D$17,ROW('03.Muestra'!$B$8:$B$17)-MIN(ROW('03.Muestra'!$D$8:$D$17))+1,""),ROW()-21)),"")</f>
        <v/>
      </c>
      <c r="B29" s="141" t="str">
        <f aca="false" t="array" ref="B29:B29">IFERROR(INDEX('03.Muestra'!$C$8:$C$17,SMALL(IF("Página Web"='03.Muestra'!$D$8:$D$17,ROW('03.Muestra'!$C$8:$C$17)-MIN(ROW('03.Muestra'!$D$8:$D$17))+1,""),ROW()-21)),"")</f>
        <v/>
      </c>
      <c r="C29" s="141" t="str">
        <f aca="false" t="array" ref="C29:C29">IFERROR(INDEX('03.Muestra'!$F$8:$F$17,SMALL(IF("Página Web"='03.Muestra'!$D$8:$D$17,ROW('03.Muestra'!$F$8:$F$17)-MIN(ROW('03.Muestra'!$D$8:$D$17))+1,""),ROW()-21)),"")</f>
        <v/>
      </c>
      <c r="D29" s="114"/>
      <c r="E29" s="75" t="str">
        <f aca="false">IF(D29&lt;&gt;"",IF(AND(B29&lt;&gt;"",C29&lt;&gt;""),"","ERR"),"")</f>
        <v/>
      </c>
      <c r="F29" s="23"/>
      <c r="G29" s="23"/>
      <c r="H29" s="23"/>
      <c r="I29" s="23"/>
      <c r="J29" s="23"/>
      <c r="K29" s="23"/>
      <c r="L29" s="23"/>
      <c r="AD29" s="23"/>
    </row>
    <row r="30" customFormat="false" ht="12" hidden="false" customHeight="true" outlineLevel="0" collapsed="false">
      <c r="A30" s="110" t="str">
        <f aca="false" t="array" ref="A30:A30">IFERROR(INDEX('03.Muestra'!$B$8:$B$17,SMALL(IF("Página Web"='03.Muestra'!$D$8:$D$17,ROW('03.Muestra'!$B$8:$B$17)-MIN(ROW('03.Muestra'!$D$8:$D$17))+1,""),ROW()-21)),"")</f>
        <v/>
      </c>
      <c r="B30" s="141" t="str">
        <f aca="false" t="array" ref="B30:B30">IFERROR(INDEX('03.Muestra'!$C$8:$C$17,SMALL(IF("Página Web"='03.Muestra'!$D$8:$D$17,ROW('03.Muestra'!$C$8:$C$17)-MIN(ROW('03.Muestra'!$D$8:$D$17))+1,""),ROW()-21)),"")</f>
        <v/>
      </c>
      <c r="C30" s="141" t="str">
        <f aca="false" t="array" ref="C30:C30">IFERROR(INDEX('03.Muestra'!$F$8:$F$17,SMALL(IF("Página Web"='03.Muestra'!$D$8:$D$17,ROW('03.Muestra'!$F$8:$F$17)-MIN(ROW('03.Muestra'!$D$8:$D$17))+1,""),ROW()-21)),"")</f>
        <v/>
      </c>
      <c r="D30" s="114"/>
      <c r="E30" s="75" t="str">
        <f aca="false">IF(D30&lt;&gt;"",IF(AND(B30&lt;&gt;"",C30&lt;&gt;""),"","ERR"),"")</f>
        <v/>
      </c>
      <c r="F30" s="23"/>
      <c r="G30" s="23"/>
      <c r="H30" s="23"/>
      <c r="I30" s="23"/>
      <c r="J30" s="23"/>
      <c r="Q30" s="23"/>
      <c r="R30" s="23"/>
      <c r="T30" s="23"/>
      <c r="U30" s="23"/>
      <c r="AD30" s="23"/>
    </row>
    <row r="31" customFormat="false" ht="12" hidden="false" customHeight="true" outlineLevel="0" collapsed="false">
      <c r="A31" s="110" t="str">
        <f aca="false" t="array" ref="A31:A31">IFERROR(INDEX('03.Muestra'!$B$8:$B$17,SMALL(IF("Página Web"='03.Muestra'!$D$8:$D$17,ROW('03.Muestra'!$B$8:$B$17)-MIN(ROW('03.Muestra'!$D$8:$D$17))+1,""),ROW()-21)),"")</f>
        <v/>
      </c>
      <c r="B31" s="141" t="str">
        <f aca="false" t="array" ref="B31:B31">IFERROR(INDEX('03.Muestra'!$C$8:$C$17,SMALL(IF("Página Web"='03.Muestra'!$D$8:$D$17,ROW('03.Muestra'!$C$8:$C$17)-MIN(ROW('03.Muestra'!$D$8:$D$17))+1,""),ROW()-21)),"")</f>
        <v/>
      </c>
      <c r="C31" s="141" t="str">
        <f aca="false" t="array" ref="C31:C31">IFERROR(INDEX('03.Muestra'!$F$8:$F$17,SMALL(IF("Página Web"='03.Muestra'!$D$8:$D$17,ROW('03.Muestra'!$F$8:$F$17)-MIN(ROW('03.Muestra'!$D$8:$D$17))+1,""),ROW()-21)),"")</f>
        <v/>
      </c>
      <c r="D31" s="114"/>
      <c r="E31" s="75" t="str">
        <f aca="false">IF(D31&lt;&gt;"",IF(AND(B31&lt;&gt;"",C31&lt;&gt;""),"","ERR"),"")</f>
        <v/>
      </c>
      <c r="F31" s="23"/>
      <c r="G31" s="23"/>
      <c r="H31" s="23"/>
      <c r="I31" s="23"/>
      <c r="J31" s="23"/>
      <c r="N31" s="23"/>
      <c r="O31" s="23"/>
      <c r="P31" s="23"/>
      <c r="Q31" s="23"/>
      <c r="R31" s="23"/>
      <c r="T31" s="23"/>
      <c r="U31" s="23"/>
      <c r="AD31" s="23"/>
    </row>
    <row r="32" customFormat="false" ht="12" hidden="false" customHeight="true" outlineLevel="0" collapsed="false">
      <c r="A32" s="71"/>
      <c r="B32" s="144"/>
      <c r="C32" s="144"/>
      <c r="D32" s="145"/>
      <c r="E32" s="75"/>
      <c r="F32" s="23"/>
      <c r="G32" s="23"/>
      <c r="H32" s="23"/>
      <c r="I32" s="23"/>
      <c r="J32" s="23"/>
      <c r="N32" s="23"/>
      <c r="O32" s="23"/>
      <c r="P32" s="23"/>
      <c r="Q32" s="23"/>
      <c r="R32" s="23"/>
      <c r="T32" s="23"/>
      <c r="U32" s="23"/>
      <c r="AD32" s="23"/>
    </row>
    <row r="33" customFormat="false" ht="12" hidden="false" customHeight="true" outlineLevel="0" collapsed="false">
      <c r="A33" s="71"/>
      <c r="B33" s="144"/>
      <c r="C33" s="144"/>
      <c r="D33" s="145"/>
      <c r="E33" s="75"/>
      <c r="F33" s="23"/>
      <c r="G33" s="23"/>
      <c r="H33" s="23"/>
      <c r="I33" s="23"/>
      <c r="J33" s="23"/>
      <c r="N33" s="23"/>
      <c r="O33" s="23"/>
      <c r="P33" s="23"/>
      <c r="Q33" s="23"/>
      <c r="R33" s="23"/>
      <c r="T33" s="23"/>
      <c r="U33" s="23"/>
      <c r="AD33" s="23"/>
    </row>
    <row r="34" customFormat="false" ht="31.5" hidden="false" customHeight="true" outlineLevel="0" collapsed="false">
      <c r="A34" s="122"/>
      <c r="B34" s="123"/>
      <c r="C34" s="122"/>
      <c r="D34" s="146"/>
      <c r="E34" s="75"/>
      <c r="F34" s="23"/>
      <c r="G34" s="23"/>
      <c r="H34" s="23"/>
      <c r="I34" s="23"/>
      <c r="J34" s="23"/>
      <c r="N34" s="23"/>
      <c r="O34" s="23"/>
      <c r="P34" s="23"/>
      <c r="Q34" s="23"/>
      <c r="R34" s="23"/>
      <c r="T34" s="23"/>
      <c r="U34" s="23"/>
      <c r="AD34" s="23"/>
    </row>
    <row r="35" customFormat="false" ht="12" hidden="false" customHeight="true" outlineLevel="0" collapsed="false">
      <c r="A35" s="71"/>
      <c r="B35" s="71"/>
      <c r="C35" s="71"/>
      <c r="D35" s="147"/>
      <c r="E35" s="75"/>
      <c r="F35" s="72"/>
      <c r="G35" s="23"/>
      <c r="H35" s="23"/>
      <c r="I35" s="23"/>
      <c r="J35" s="23"/>
      <c r="N35" s="23"/>
      <c r="O35" s="23"/>
      <c r="P35" s="23"/>
      <c r="Q35" s="23"/>
      <c r="R35" s="23"/>
      <c r="T35" s="23"/>
      <c r="U35" s="23"/>
      <c r="AD35" s="23"/>
    </row>
    <row r="36" customFormat="false" ht="12" hidden="false" customHeight="true" outlineLevel="0" collapsed="false">
      <c r="B36" s="23"/>
      <c r="C36" s="23"/>
      <c r="D36" s="137"/>
      <c r="E36" s="75"/>
      <c r="F36" s="23"/>
      <c r="G36" s="23"/>
      <c r="H36" s="23"/>
      <c r="I36" s="23"/>
      <c r="J36" s="23"/>
      <c r="K36" s="23"/>
      <c r="L36" s="23"/>
      <c r="Q36" s="23"/>
      <c r="R36" s="23"/>
      <c r="S36" s="23"/>
      <c r="T36" s="23"/>
      <c r="U36" s="23"/>
      <c r="V36" s="23"/>
      <c r="W36" s="23"/>
      <c r="X36" s="23"/>
      <c r="Y36" s="23"/>
    </row>
    <row r="37" customFormat="false" ht="12" hidden="false" customHeight="true" outlineLevel="0" collapsed="false">
      <c r="B37" s="23"/>
      <c r="C37" s="23"/>
      <c r="D37" s="137"/>
      <c r="E37" s="112"/>
      <c r="F37" s="23"/>
      <c r="G37" s="23"/>
      <c r="H37" s="23"/>
      <c r="I37" s="23"/>
      <c r="J37" s="23"/>
      <c r="K37" s="23"/>
      <c r="L37" s="23"/>
      <c r="M37" s="23"/>
      <c r="N37" s="23"/>
      <c r="O37" s="23"/>
      <c r="P37" s="23"/>
      <c r="Q37" s="23"/>
      <c r="R37" s="23"/>
      <c r="S37" s="23"/>
      <c r="T37" s="23"/>
      <c r="U37" s="23"/>
      <c r="V37" s="23"/>
      <c r="W37" s="23"/>
      <c r="X37" s="23"/>
      <c r="Y37" s="23"/>
    </row>
    <row r="38" customFormat="false" ht="32.25" hidden="false" customHeight="true" outlineLevel="0" collapsed="false">
      <c r="A38" s="105" t="s">
        <v>119</v>
      </c>
      <c r="B38" s="106" t="s">
        <v>105</v>
      </c>
      <c r="C38" s="107" t="s">
        <v>153</v>
      </c>
      <c r="D38" s="139" t="s">
        <v>125</v>
      </c>
      <c r="E38" s="124"/>
      <c r="K38" s="23"/>
      <c r="L38" s="23"/>
      <c r="M38" s="23"/>
      <c r="N38" s="23"/>
      <c r="O38" s="23"/>
      <c r="P38" s="23"/>
      <c r="Q38" s="23"/>
      <c r="R38" s="23"/>
      <c r="S38" s="23"/>
      <c r="T38" s="23"/>
      <c r="U38" s="23"/>
      <c r="V38" s="23"/>
      <c r="W38" s="23"/>
      <c r="X38" s="23"/>
      <c r="Y38" s="23"/>
    </row>
    <row r="39" customFormat="false" ht="12" hidden="false" customHeight="true" outlineLevel="0" collapsed="false">
      <c r="A39" s="110" t="n">
        <f aca="false" t="array" ref="A39:A39">IFERROR(INDEX('03.Muestra'!$B$8:$B$17,SMALL(IF("Página Web"='03.Muestra'!$D$8:$D$17,ROW('03.Muestra'!$B$8:$B$17)-MIN(ROW('03.Muestra'!$D$8:$D$17))+1,""),ROW()-38)),"")</f>
        <v>1</v>
      </c>
      <c r="B39" s="141" t="str">
        <f aca="false" t="array" ref="B39:B39">IFERROR(INDEX('03.Muestra'!$C$8:$C$17,SMALL(IF("Página Web"='03.Muestra'!$D$8:$D$17,ROW('03.Muestra'!$C$8:$C$17)-MIN(ROW('03.Muestra'!$D$8:$D$17))+1,""),ROW()-38)),"")</f>
        <v>Inicio</v>
      </c>
      <c r="C39" s="141" t="str">
        <f aca="false" t="array" ref="C39:C39">IFERROR(INDEX('03.Muestra'!$F$8:$F$17,SMALL(IF("Página Web"='03.Muestra'!$D$8:$D$17,ROW('03.Muestra'!$F$8:$F$17)-MIN(ROW('03.Muestra'!$D$8:$D$17))+1,""),ROW()-38)),"")</f>
        <v>https://institutodelpelo.com/</v>
      </c>
      <c r="D39" s="114" t="s">
        <v>112</v>
      </c>
      <c r="E39" s="75" t="str">
        <f aca="false">IF(D39&lt;&gt;"",IF(AND(B39&lt;&gt;"",C39&lt;&gt;""),"","ERR"),"")</f>
        <v/>
      </c>
      <c r="F39" s="115" t="s">
        <v>108</v>
      </c>
      <c r="G39" s="100" t="s">
        <v>117</v>
      </c>
      <c r="H39" s="95" t="s">
        <v>112</v>
      </c>
      <c r="I39" s="116" t="s">
        <v>110</v>
      </c>
      <c r="J39" s="117" t="s">
        <v>106</v>
      </c>
      <c r="K39" s="142" t="s">
        <v>116</v>
      </c>
      <c r="L39" s="23"/>
      <c r="M39" s="23"/>
      <c r="N39" s="23"/>
      <c r="O39" s="23"/>
      <c r="P39" s="23"/>
      <c r="Q39" s="23"/>
      <c r="R39" s="23"/>
      <c r="S39" s="23"/>
      <c r="T39" s="23"/>
      <c r="U39" s="23"/>
      <c r="V39" s="23"/>
      <c r="W39" s="23"/>
      <c r="X39" s="23"/>
      <c r="Y39" s="23"/>
    </row>
    <row r="40" customFormat="false" ht="12" hidden="false" customHeight="true" outlineLevel="0" collapsed="false">
      <c r="A40" s="110" t="n">
        <f aca="false" t="array" ref="A40:A40">IFERROR(INDEX('03.Muestra'!$B$8:$B$17,SMALL(IF("Página Web"='03.Muestra'!$D$8:$D$17,ROW('03.Muestra'!$B$8:$B$17)-MIN(ROW('03.Muestra'!$D$8:$D$17))+1,""),ROW()-38)),"")</f>
        <v>2</v>
      </c>
      <c r="B40" s="141" t="str">
        <f aca="false" t="array" ref="B40:B40">IFERROR(INDEX('03.Muestra'!$C$8:$C$17,SMALL(IF("Página Web"='03.Muestra'!$D$8:$D$17,ROW('03.Muestra'!$C$8:$C$17)-MIN(ROW('03.Muestra'!$D$8:$D$17))+1,""),ROW()-38)),"")</f>
        <v>Nuestro método</v>
      </c>
      <c r="C40" s="141" t="str">
        <f aca="false" t="array" ref="C40:C40">IFERROR(INDEX('03.Muestra'!$F$8:$F$17,SMALL(IF("Página Web"='03.Muestra'!$D$8:$D$17,ROW('03.Muestra'!$F$8:$F$17)-MIN(ROW('03.Muestra'!$D$8:$D$17))+1,""),ROW()-38)),"")</f>
        <v>https://institutodelpelo.com/nuestro-metodo/</v>
      </c>
      <c r="D40" s="114" t="s">
        <v>112</v>
      </c>
      <c r="E40" s="75" t="str">
        <f aca="false">IF(D40&lt;&gt;"",IF(AND(B40&lt;&gt;"",C40&lt;&gt;""),"","ERR"),"")</f>
        <v/>
      </c>
      <c r="F40" s="118" t="n">
        <f aca="true">COUNTIF($D39:INDIRECT("$D" &amp;  SUM(ROW()-1,'03.Muestra'!$D$20)-1),F39)</f>
        <v>0</v>
      </c>
      <c r="G40" s="118" t="n">
        <f aca="true">COUNTIF($D39:INDIRECT("$D" &amp;  SUM(ROW()-1,'03.Muestra'!$D$20)-1),G39)</f>
        <v>0</v>
      </c>
      <c r="H40" s="118" t="n">
        <f aca="true">COUNTIF($D39:INDIRECT("$D" &amp;  SUM(ROW()-1,'03.Muestra'!$D$20)-1),H39)</f>
        <v>5</v>
      </c>
      <c r="I40" s="118" t="n">
        <f aca="true">COUNTIF($D39:INDIRECT("$D" &amp;  SUM(ROW()-1,'03.Muestra'!$D$20)-1),I39)</f>
        <v>0</v>
      </c>
      <c r="J40" s="118" t="n">
        <f aca="true">COUNTIF($D39:INDIRECT("$D" &amp;  SUM(ROW()-1,'03.Muestra'!$D$20)-1),J39)</f>
        <v>0</v>
      </c>
      <c r="K40" s="143" t="n">
        <f aca="true">IF(COUNTIF('03.Muestra'!$D$8:$D$17,"Página Web")=0,0,COUNTBLANK($D39:INDIRECT("$D" &amp;  SUM(ROW()-1,COUNTIF('03.Muestra'!$D$8:$D$17,"Página Web"))-1)))</f>
        <v>1</v>
      </c>
      <c r="L40" s="23"/>
      <c r="M40" s="23"/>
      <c r="N40" s="23"/>
      <c r="O40" s="23"/>
      <c r="P40" s="23"/>
      <c r="Q40" s="23"/>
      <c r="R40" s="23"/>
      <c r="S40" s="23"/>
      <c r="T40" s="23"/>
      <c r="U40" s="23"/>
      <c r="V40" s="23"/>
      <c r="W40" s="23"/>
      <c r="X40" s="23"/>
      <c r="Y40" s="23"/>
    </row>
    <row r="41" customFormat="false" ht="12" hidden="false" customHeight="true" outlineLevel="0" collapsed="false">
      <c r="A41" s="110" t="n">
        <f aca="false" t="array" ref="A41:A41">IFERROR(INDEX('03.Muestra'!$B$8:$B$17,SMALL(IF("Página Web"='03.Muestra'!$D$8:$D$17,ROW('03.Muestra'!$B$8:$B$17)-MIN(ROW('03.Muestra'!$D$8:$D$17))+1,""),ROW()-38)),"")</f>
        <v>3</v>
      </c>
      <c r="B41" s="141" t="str">
        <f aca="false" t="array" ref="B41:B41">IFERROR(INDEX('03.Muestra'!$C$8:$C$17,SMALL(IF("Página Web"='03.Muestra'!$D$8:$D$17,ROW('03.Muestra'!$C$8:$C$17)-MIN(ROW('03.Muestra'!$D$8:$D$17))+1,""),ROW()-38)),"")</f>
        <v>Contacto</v>
      </c>
      <c r="C41" s="141" t="str">
        <f aca="false" t="array" ref="C41:C41">IFERROR(INDEX('03.Muestra'!$F$8:$F$17,SMALL(IF("Página Web"='03.Muestra'!$D$8:$D$17,ROW('03.Muestra'!$F$8:$F$17)-MIN(ROW('03.Muestra'!$D$8:$D$17))+1,""),ROW()-38)),"")</f>
        <v>https://institutodelpelo.com/contacto/</v>
      </c>
      <c r="D41" s="114" t="s">
        <v>112</v>
      </c>
      <c r="E41" s="75" t="str">
        <f aca="false">IF(D41&lt;&gt;"",IF(AND(B41&lt;&gt;"",C41&lt;&gt;""),"","ERR"),"")</f>
        <v/>
      </c>
      <c r="G41" s="23"/>
      <c r="H41" s="23"/>
      <c r="I41" s="23"/>
      <c r="J41" s="23"/>
      <c r="K41" s="119"/>
      <c r="L41" s="23"/>
      <c r="M41" s="23"/>
      <c r="N41" s="23"/>
      <c r="O41" s="23"/>
      <c r="P41" s="23"/>
      <c r="Q41" s="23"/>
      <c r="R41" s="23"/>
      <c r="S41" s="23"/>
      <c r="T41" s="23"/>
      <c r="U41" s="23"/>
      <c r="V41" s="23"/>
      <c r="W41" s="23"/>
      <c r="X41" s="23"/>
      <c r="Y41" s="23"/>
    </row>
    <row r="42" customFormat="false" ht="12" hidden="false" customHeight="true" outlineLevel="0" collapsed="false">
      <c r="A42" s="110" t="n">
        <f aca="false" t="array" ref="A42:A42">IFERROR(INDEX('03.Muestra'!$B$8:$B$17,SMALL(IF("Página Web"='03.Muestra'!$D$8:$D$17,ROW('03.Muestra'!$B$8:$B$17)-MIN(ROW('03.Muestra'!$D$8:$D$17))+1,""),ROW()-38)),"")</f>
        <v>4</v>
      </c>
      <c r="B42" s="141" t="str">
        <f aca="false" t="array" ref="B42:B42">IFERROR(INDEX('03.Muestra'!$C$8:$C$17,SMALL(IF("Página Web"='03.Muestra'!$D$8:$D$17,ROW('03.Muestra'!$C$8:$C$17)-MIN(ROW('03.Muestra'!$D$8:$D$17))+1,""),ROW()-38)),"")</f>
        <v>Aviso legal</v>
      </c>
      <c r="C42" s="141" t="str">
        <f aca="false" t="array" ref="C42:C42">IFERROR(INDEX('03.Muestra'!$F$8:$F$17,SMALL(IF("Página Web"='03.Muestra'!$D$8:$D$17,ROW('03.Muestra'!$F$8:$F$17)-MIN(ROW('03.Muestra'!$D$8:$D$17))+1,""),ROW()-38)),"")</f>
        <v>https://institutodelpelo.com/aviso-legal/</v>
      </c>
      <c r="D42" s="114" t="s">
        <v>112</v>
      </c>
      <c r="E42" s="75" t="str">
        <f aca="false">IF(D42&lt;&gt;"",IF(AND(B42&lt;&gt;"",C42&lt;&gt;""),"","ERR"),"")</f>
        <v/>
      </c>
      <c r="G42" s="23"/>
      <c r="H42" s="23"/>
      <c r="I42" s="23"/>
      <c r="J42" s="23"/>
      <c r="K42" s="119"/>
      <c r="L42" s="23"/>
      <c r="M42" s="23"/>
      <c r="N42" s="23"/>
      <c r="O42" s="23"/>
      <c r="P42" s="23"/>
      <c r="Q42" s="23"/>
      <c r="R42" s="23"/>
      <c r="S42" s="23"/>
      <c r="T42" s="23"/>
      <c r="U42" s="23"/>
      <c r="V42" s="23"/>
      <c r="W42" s="23"/>
      <c r="X42" s="23"/>
      <c r="Y42" s="23"/>
    </row>
    <row r="43" customFormat="false" ht="12" hidden="false" customHeight="true" outlineLevel="0" collapsed="false">
      <c r="A43" s="110" t="n">
        <f aca="false" t="array" ref="A43:A43">IFERROR(INDEX('03.Muestra'!$B$8:$B$17,SMALL(IF("Página Web"='03.Muestra'!$D$8:$D$17,ROW('03.Muestra'!$B$8:$B$17)-MIN(ROW('03.Muestra'!$D$8:$D$17))+1,""),ROW()-38)),"")</f>
        <v>5</v>
      </c>
      <c r="B43" s="141" t="str">
        <f aca="false" t="array" ref="B43:B43">IFERROR(INDEX('03.Muestra'!$C$8:$C$17,SMALL(IF("Página Web"='03.Muestra'!$D$8:$D$17,ROW('03.Muestra'!$C$8:$C$17)-MIN(ROW('03.Muestra'!$D$8:$D$17))+1,""),ROW()-38)),"")</f>
        <v>Política de privacidad</v>
      </c>
      <c r="C43" s="141" t="str">
        <f aca="false" t="array" ref="C43:C43">IFERROR(INDEX('03.Muestra'!$F$8:$F$17,SMALL(IF("Página Web"='03.Muestra'!$D$8:$D$17,ROW('03.Muestra'!$F$8:$F$17)-MIN(ROW('03.Muestra'!$D$8:$D$17))+1,""),ROW()-38)),"")</f>
        <v>https://institutodelpelo.com/politica-de-privacidad/</v>
      </c>
      <c r="D43" s="114" t="s">
        <v>112</v>
      </c>
      <c r="E43" s="75" t="str">
        <f aca="false">IF(D43&lt;&gt;"",IF(AND(B43&lt;&gt;"",C43&lt;&gt;""),"","ERR"),"")</f>
        <v/>
      </c>
      <c r="G43" s="23"/>
      <c r="H43" s="23"/>
      <c r="I43" s="23"/>
      <c r="J43" s="23"/>
      <c r="K43" s="119"/>
      <c r="L43" s="23"/>
      <c r="M43" s="23"/>
      <c r="N43" s="23"/>
      <c r="O43" s="23"/>
      <c r="P43" s="23"/>
      <c r="Q43" s="23"/>
      <c r="R43" s="23"/>
      <c r="S43" s="23"/>
      <c r="T43" s="23"/>
      <c r="U43" s="23"/>
      <c r="V43" s="23"/>
      <c r="W43" s="23"/>
      <c r="X43" s="23"/>
      <c r="Y43" s="23"/>
    </row>
    <row r="44" customFormat="false" ht="12" hidden="false" customHeight="true" outlineLevel="0" collapsed="false">
      <c r="A44" s="110" t="n">
        <f aca="false" t="array" ref="A44:A44">IFERROR(INDEX('03.Muestra'!$B$8:$B$17,SMALL(IF("Página Web"='03.Muestra'!$D$8:$D$17,ROW('03.Muestra'!$B$8:$B$17)-MIN(ROW('03.Muestra'!$D$8:$D$17))+1,""),ROW()-38)),"")</f>
        <v>6</v>
      </c>
      <c r="B44" s="141" t="str">
        <f aca="false" t="array" ref="B44:B44">IFERROR(INDEX('03.Muestra'!$C$8:$C$17,SMALL(IF("Página Web"='03.Muestra'!$D$8:$D$17,ROW('03.Muestra'!$C$8:$C$17)-MIN(ROW('03.Muestra'!$D$8:$D$17))+1,""),ROW()-38)),"")</f>
        <v>Informe de accesibilidad</v>
      </c>
      <c r="C44" s="141" t="str">
        <f aca="false" t="array" ref="C44:C44">IFERROR(INDEX('03.Muestra'!$F$8:$F$17,SMALL(IF("Página Web"='03.Muestra'!$D$8:$D$17,ROW('03.Muestra'!$F$8:$F$17)-MIN(ROW('03.Muestra'!$D$8:$D$17))+1,""),ROW()-38)),"")</f>
        <v>https://institutodelpelo.com/informe-de-accesibilidad/</v>
      </c>
      <c r="D44" s="114"/>
      <c r="E44" s="75" t="str">
        <f aca="false">IF(D44&lt;&gt;"",IF(AND(B44&lt;&gt;"",C44&lt;&gt;""),"","ERR"),"")</f>
        <v/>
      </c>
      <c r="G44" s="23"/>
      <c r="H44" s="23"/>
      <c r="I44" s="23"/>
      <c r="J44" s="23"/>
      <c r="K44" s="119"/>
      <c r="L44" s="23"/>
      <c r="M44" s="23"/>
      <c r="N44" s="23"/>
      <c r="O44" s="23"/>
      <c r="P44" s="23"/>
      <c r="Q44" s="23"/>
      <c r="R44" s="23"/>
      <c r="S44" s="23"/>
      <c r="T44" s="23"/>
      <c r="U44" s="23"/>
      <c r="V44" s="23"/>
      <c r="W44" s="23"/>
      <c r="X44" s="23"/>
      <c r="Y44" s="23"/>
    </row>
    <row r="45" customFormat="false" ht="12" hidden="false" customHeight="true" outlineLevel="0" collapsed="false">
      <c r="A45" s="110" t="str">
        <f aca="false" t="array" ref="A45:A45">IFERROR(INDEX('03.Muestra'!$B$8:$B$17,SMALL(IF("Página Web"='03.Muestra'!$D$8:$D$17,ROW('03.Muestra'!$B$8:$B$17)-MIN(ROW('03.Muestra'!$D$8:$D$17))+1,""),ROW()-38)),"")</f>
        <v/>
      </c>
      <c r="B45" s="141" t="str">
        <f aca="false" t="array" ref="B45:B45">IFERROR(INDEX('03.Muestra'!$C$8:$C$17,SMALL(IF("Página Web"='03.Muestra'!$D$8:$D$17,ROW('03.Muestra'!$C$8:$C$17)-MIN(ROW('03.Muestra'!$D$8:$D$17))+1,""),ROW()-38)),"")</f>
        <v/>
      </c>
      <c r="C45" s="141" t="str">
        <f aca="false" t="array" ref="C45:C45">IFERROR(INDEX('03.Muestra'!$F$8:$F$17,SMALL(IF("Página Web"='03.Muestra'!$D$8:$D$17,ROW('03.Muestra'!$F$8:$F$17)-MIN(ROW('03.Muestra'!$D$8:$D$17))+1,""),ROW()-38)),"")</f>
        <v/>
      </c>
      <c r="D45" s="114"/>
      <c r="E45" s="75" t="str">
        <f aca="false">IF(D45&lt;&gt;"",IF(AND(B45&lt;&gt;"",C45&lt;&gt;""),"","ERR"),"")</f>
        <v/>
      </c>
      <c r="F45" s="23"/>
      <c r="G45" s="23"/>
      <c r="H45" s="23"/>
      <c r="I45" s="23"/>
      <c r="J45" s="23"/>
      <c r="K45" s="119"/>
      <c r="L45" s="23"/>
      <c r="M45" s="23"/>
      <c r="N45" s="23"/>
      <c r="O45" s="23"/>
      <c r="P45" s="23"/>
      <c r="Q45" s="23"/>
      <c r="R45" s="23"/>
      <c r="S45" s="23"/>
      <c r="T45" s="23"/>
      <c r="U45" s="23"/>
      <c r="V45" s="23"/>
      <c r="W45" s="23"/>
      <c r="X45" s="23"/>
      <c r="Y45" s="23"/>
    </row>
    <row r="46" customFormat="false" ht="12" hidden="false" customHeight="true" outlineLevel="0" collapsed="false">
      <c r="A46" s="110" t="str">
        <f aca="false" t="array" ref="A46:A46">IFERROR(INDEX('03.Muestra'!$B$8:$B$17,SMALL(IF("Página Web"='03.Muestra'!$D$8:$D$17,ROW('03.Muestra'!$B$8:$B$17)-MIN(ROW('03.Muestra'!$D$8:$D$17))+1,""),ROW()-38)),"")</f>
        <v/>
      </c>
      <c r="B46" s="141" t="str">
        <f aca="false" t="array" ref="B46:B46">IFERROR(INDEX('03.Muestra'!$C$8:$C$17,SMALL(IF("Página Web"='03.Muestra'!$D$8:$D$17,ROW('03.Muestra'!$C$8:$C$17)-MIN(ROW('03.Muestra'!$D$8:$D$17))+1,""),ROW()-38)),"")</f>
        <v/>
      </c>
      <c r="C46" s="141" t="str">
        <f aca="false" t="array" ref="C46:C46">IFERROR(INDEX('03.Muestra'!$F$8:$F$17,SMALL(IF("Página Web"='03.Muestra'!$D$8:$D$17,ROW('03.Muestra'!$F$8:$F$17)-MIN(ROW('03.Muestra'!$D$8:$D$17))+1,""),ROW()-38)),"")</f>
        <v/>
      </c>
      <c r="D46" s="114"/>
      <c r="E46" s="75" t="str">
        <f aca="false">IF(D46&lt;&gt;"",IF(AND(B46&lt;&gt;"",C46&lt;&gt;""),"","ERR"),"")</f>
        <v/>
      </c>
      <c r="F46" s="23"/>
      <c r="G46" s="23"/>
      <c r="H46" s="23"/>
      <c r="I46" s="23"/>
      <c r="J46" s="23"/>
      <c r="K46" s="119"/>
      <c r="L46" s="23"/>
      <c r="M46" s="23"/>
      <c r="N46" s="23"/>
      <c r="O46" s="23"/>
      <c r="P46" s="23"/>
      <c r="Q46" s="23"/>
      <c r="R46" s="23"/>
      <c r="S46" s="23"/>
      <c r="T46" s="23"/>
      <c r="U46" s="23"/>
      <c r="V46" s="23"/>
      <c r="W46" s="23"/>
      <c r="X46" s="23"/>
      <c r="Y46" s="23"/>
    </row>
    <row r="47" customFormat="false" ht="12" hidden="false" customHeight="true" outlineLevel="0" collapsed="false">
      <c r="A47" s="110" t="str">
        <f aca="false" t="array" ref="A47:A47">IFERROR(INDEX('03.Muestra'!$B$8:$B$17,SMALL(IF("Página Web"='03.Muestra'!$D$8:$D$17,ROW('03.Muestra'!$B$8:$B$17)-MIN(ROW('03.Muestra'!$D$8:$D$17))+1,""),ROW()-38)),"")</f>
        <v/>
      </c>
      <c r="B47" s="141" t="str">
        <f aca="false" t="array" ref="B47:B47">IFERROR(INDEX('03.Muestra'!$C$8:$C$17,SMALL(IF("Página Web"='03.Muestra'!$D$8:$D$17,ROW('03.Muestra'!$C$8:$C$17)-MIN(ROW('03.Muestra'!$D$8:$D$17))+1,""),ROW()-38)),"")</f>
        <v/>
      </c>
      <c r="C47" s="141" t="str">
        <f aca="false" t="array" ref="C47:C47">IFERROR(INDEX('03.Muestra'!$F$8:$F$17,SMALL(IF("Página Web"='03.Muestra'!$D$8:$D$17,ROW('03.Muestra'!$F$8:$F$17)-MIN(ROW('03.Muestra'!$D$8:$D$17))+1,""),ROW()-38)),"")</f>
        <v/>
      </c>
      <c r="D47" s="114"/>
      <c r="E47" s="75" t="str">
        <f aca="false">IF(D47&lt;&gt;"",IF(AND(B47&lt;&gt;"",C47&lt;&gt;""),"","ERR"),"")</f>
        <v/>
      </c>
      <c r="F47" s="23"/>
      <c r="G47" s="23"/>
      <c r="H47" s="23"/>
      <c r="I47" s="23"/>
      <c r="J47" s="23"/>
      <c r="K47" s="119"/>
      <c r="L47" s="23"/>
      <c r="M47" s="23"/>
      <c r="N47" s="23"/>
      <c r="O47" s="23"/>
      <c r="P47" s="23"/>
      <c r="Q47" s="23"/>
      <c r="R47" s="23"/>
      <c r="S47" s="23"/>
      <c r="T47" s="23"/>
      <c r="U47" s="23"/>
      <c r="V47" s="23"/>
      <c r="W47" s="23"/>
      <c r="X47" s="23"/>
      <c r="Y47" s="23"/>
    </row>
    <row r="48" customFormat="false" ht="12" hidden="false" customHeight="true" outlineLevel="0" collapsed="false">
      <c r="A48" s="110" t="str">
        <f aca="false" t="array" ref="A48:A48">IFERROR(INDEX('03.Muestra'!$B$8:$B$17,SMALL(IF("Página Web"='03.Muestra'!$D$8:$D$17,ROW('03.Muestra'!$B$8:$B$17)-MIN(ROW('03.Muestra'!$D$8:$D$17))+1,""),ROW()-38)),"")</f>
        <v/>
      </c>
      <c r="B48" s="141" t="str">
        <f aca="false" t="array" ref="B48:B48">IFERROR(INDEX('03.Muestra'!$C$8:$C$17,SMALL(IF("Página Web"='03.Muestra'!$D$8:$D$17,ROW('03.Muestra'!$C$8:$C$17)-MIN(ROW('03.Muestra'!$D$8:$D$17))+1,""),ROW()-38)),"")</f>
        <v/>
      </c>
      <c r="C48" s="141" t="str">
        <f aca="false" t="array" ref="C48:C48">IFERROR(INDEX('03.Muestra'!$F$8:$F$17,SMALL(IF("Página Web"='03.Muestra'!$D$8:$D$17,ROW('03.Muestra'!$F$8:$F$17)-MIN(ROW('03.Muestra'!$D$8:$D$17))+1,""),ROW()-38)),"")</f>
        <v/>
      </c>
      <c r="D48" s="114"/>
      <c r="E48" s="75" t="str">
        <f aca="false">IF(D48&lt;&gt;"",IF(AND(B48&lt;&gt;"",C48&lt;&gt;""),"","ERR"),"")</f>
        <v/>
      </c>
      <c r="F48" s="23"/>
      <c r="G48" s="23"/>
      <c r="H48" s="23"/>
      <c r="I48" s="23"/>
      <c r="J48" s="23"/>
      <c r="K48" s="119"/>
      <c r="L48" s="23"/>
      <c r="M48" s="23"/>
      <c r="N48" s="23"/>
      <c r="O48" s="23"/>
      <c r="P48" s="23"/>
      <c r="Q48" s="23"/>
      <c r="R48" s="23"/>
      <c r="S48" s="23"/>
      <c r="T48" s="23"/>
      <c r="U48" s="23"/>
      <c r="V48" s="23"/>
      <c r="W48" s="23"/>
      <c r="X48" s="23"/>
      <c r="Y48" s="23"/>
    </row>
    <row r="49" customFormat="false" ht="12" hidden="false" customHeight="true" outlineLevel="0" collapsed="false">
      <c r="A49" s="71"/>
      <c r="B49" s="144"/>
      <c r="C49" s="144"/>
      <c r="D49" s="145"/>
      <c r="E49" s="75"/>
      <c r="F49" s="23"/>
      <c r="G49" s="23"/>
      <c r="H49" s="23"/>
      <c r="I49" s="23"/>
      <c r="J49" s="23"/>
      <c r="K49" s="119"/>
      <c r="L49" s="23"/>
      <c r="M49" s="23"/>
      <c r="N49" s="23"/>
      <c r="O49" s="23"/>
      <c r="P49" s="23"/>
      <c r="Q49" s="23"/>
      <c r="R49" s="23"/>
      <c r="S49" s="23"/>
      <c r="T49" s="23"/>
      <c r="U49" s="23"/>
      <c r="V49" s="23"/>
      <c r="W49" s="23"/>
      <c r="X49" s="23"/>
      <c r="Y49" s="23"/>
    </row>
    <row r="50" customFormat="false" ht="12" hidden="false" customHeight="true" outlineLevel="0" collapsed="false">
      <c r="A50" s="71"/>
      <c r="B50" s="144"/>
      <c r="C50" s="144"/>
      <c r="D50" s="145"/>
      <c r="E50" s="75"/>
      <c r="F50" s="23"/>
      <c r="G50" s="23"/>
      <c r="H50" s="23"/>
      <c r="I50" s="23"/>
      <c r="J50" s="23"/>
      <c r="K50" s="119"/>
      <c r="L50" s="23"/>
      <c r="M50" s="23"/>
      <c r="N50" s="23"/>
      <c r="O50" s="23"/>
      <c r="P50" s="23"/>
      <c r="Q50" s="23"/>
      <c r="R50" s="23"/>
      <c r="S50" s="23"/>
      <c r="T50" s="23"/>
      <c r="U50" s="23"/>
      <c r="V50" s="23"/>
      <c r="W50" s="23"/>
      <c r="X50" s="23"/>
      <c r="Y50" s="23"/>
    </row>
    <row r="51" customFormat="false" ht="31.5" hidden="false" customHeight="true" outlineLevel="0" collapsed="false">
      <c r="A51" s="122"/>
      <c r="B51" s="123"/>
      <c r="C51" s="122"/>
      <c r="D51" s="146"/>
      <c r="E51" s="75"/>
      <c r="F51" s="23"/>
      <c r="G51" s="23"/>
      <c r="H51" s="23"/>
      <c r="I51" s="23"/>
      <c r="J51" s="23"/>
      <c r="K51" s="119"/>
      <c r="L51" s="23"/>
      <c r="M51" s="23"/>
      <c r="N51" s="23"/>
      <c r="O51" s="23"/>
      <c r="P51" s="23"/>
      <c r="Q51" s="23"/>
      <c r="R51" s="23"/>
      <c r="S51" s="23"/>
      <c r="T51" s="23"/>
      <c r="U51" s="23"/>
      <c r="V51" s="23"/>
      <c r="W51" s="23"/>
      <c r="X51" s="23"/>
      <c r="Y51" s="23"/>
    </row>
    <row r="52" customFormat="false" ht="15" hidden="false" customHeight="true" outlineLevel="0" collapsed="false">
      <c r="A52" s="71"/>
      <c r="B52" s="71"/>
      <c r="C52" s="71"/>
      <c r="D52" s="147"/>
      <c r="E52" s="75"/>
      <c r="F52" s="72"/>
      <c r="G52" s="23"/>
      <c r="H52" s="23"/>
      <c r="I52" s="23"/>
      <c r="J52" s="23"/>
      <c r="K52" s="119"/>
      <c r="L52" s="23"/>
      <c r="M52" s="23"/>
      <c r="N52" s="23"/>
      <c r="O52" s="23"/>
      <c r="P52" s="23"/>
      <c r="Q52" s="23"/>
      <c r="R52" s="23"/>
      <c r="S52" s="23"/>
      <c r="T52" s="23"/>
      <c r="U52" s="23"/>
      <c r="V52" s="23"/>
      <c r="W52" s="23"/>
      <c r="X52" s="23"/>
      <c r="Y52" s="23"/>
    </row>
    <row r="53" customFormat="false" ht="12" hidden="false" customHeight="true" outlineLevel="0" collapsed="false">
      <c r="B53" s="23"/>
      <c r="C53" s="23"/>
      <c r="D53" s="137"/>
      <c r="E53" s="75"/>
      <c r="F53" s="23"/>
      <c r="G53" s="23"/>
      <c r="H53" s="23"/>
      <c r="I53" s="23"/>
      <c r="J53" s="23"/>
      <c r="K53" s="119"/>
      <c r="L53" s="23"/>
      <c r="M53" s="23"/>
      <c r="N53" s="23"/>
      <c r="O53" s="23"/>
      <c r="P53" s="23"/>
      <c r="Q53" s="23"/>
      <c r="R53" s="23"/>
      <c r="S53" s="23"/>
      <c r="T53" s="23"/>
      <c r="U53" s="23"/>
      <c r="V53" s="23"/>
      <c r="W53" s="23"/>
      <c r="X53" s="23"/>
      <c r="Y53" s="23"/>
    </row>
    <row r="54" customFormat="false" ht="12" hidden="false" customHeight="true" outlineLevel="0" collapsed="false">
      <c r="B54" s="23"/>
      <c r="C54" s="23"/>
      <c r="D54" s="137"/>
      <c r="E54" s="112"/>
      <c r="F54" s="23"/>
      <c r="G54" s="23"/>
      <c r="H54" s="23"/>
      <c r="I54" s="23"/>
      <c r="J54" s="23"/>
      <c r="K54" s="119"/>
      <c r="L54" s="23"/>
      <c r="M54" s="23"/>
      <c r="N54" s="23"/>
      <c r="O54" s="23"/>
      <c r="P54" s="23"/>
      <c r="Q54" s="23"/>
      <c r="R54" s="23"/>
      <c r="S54" s="23"/>
      <c r="T54" s="23"/>
      <c r="U54" s="23"/>
      <c r="V54" s="23"/>
      <c r="W54" s="23"/>
      <c r="X54" s="23"/>
      <c r="Y54" s="23"/>
    </row>
    <row r="55" customFormat="false" ht="32.25" hidden="false" customHeight="true" outlineLevel="0" collapsed="false">
      <c r="A55" s="105" t="s">
        <v>119</v>
      </c>
      <c r="B55" s="106" t="s">
        <v>105</v>
      </c>
      <c r="C55" s="107" t="s">
        <v>154</v>
      </c>
      <c r="D55" s="139" t="s">
        <v>125</v>
      </c>
      <c r="E55" s="124"/>
      <c r="K55" s="119"/>
      <c r="L55" s="23"/>
      <c r="M55" s="23"/>
      <c r="N55" s="23"/>
      <c r="O55" s="23"/>
      <c r="P55" s="23"/>
      <c r="Q55" s="23"/>
      <c r="R55" s="23"/>
      <c r="S55" s="23"/>
      <c r="T55" s="23"/>
      <c r="U55" s="23"/>
      <c r="V55" s="23"/>
      <c r="W55" s="23"/>
      <c r="X55" s="23"/>
      <c r="Y55" s="23"/>
    </row>
    <row r="56" customFormat="false" ht="12" hidden="false" customHeight="true" outlineLevel="0" collapsed="false">
      <c r="A56" s="110" t="n">
        <f aca="false" t="array" ref="A56:A56">IFERROR(INDEX('03.Muestra'!$B$8:$B$17,SMALL(IF("Página Web"='03.Muestra'!$D$8:$D$17,ROW('03.Muestra'!$B$8:$B$17)-MIN(ROW('03.Muestra'!$D$8:$D$17))+1,""),ROW()-55)),"")</f>
        <v>1</v>
      </c>
      <c r="B56" s="141" t="str">
        <f aca="false" t="array" ref="B56:B56">IFERROR(INDEX('03.Muestra'!$C$8:$C$17,SMALL(IF("Página Web"='03.Muestra'!$D$8:$D$17,ROW('03.Muestra'!$C$8:$C$17)-MIN(ROW('03.Muestra'!$D$8:$D$17))+1,""),ROW()-55)),"")</f>
        <v>Inicio</v>
      </c>
      <c r="C56" s="141" t="str">
        <f aca="false" t="array" ref="C56:C56">IFERROR(INDEX('03.Muestra'!$F$8:$F$17,SMALL(IF("Página Web"='03.Muestra'!$D$8:$D$17,ROW('03.Muestra'!$F$8:$F$17)-MIN(ROW('03.Muestra'!$D$8:$D$17))+1,""),ROW()-55)),"")</f>
        <v>https://institutodelpelo.com/</v>
      </c>
      <c r="D56" s="114" t="s">
        <v>112</v>
      </c>
      <c r="E56" s="75" t="str">
        <f aca="false">IF(D56&lt;&gt;"",IF(AND(B56&lt;&gt;"",C56&lt;&gt;""),"","ERR"),"")</f>
        <v/>
      </c>
      <c r="F56" s="115" t="s">
        <v>108</v>
      </c>
      <c r="G56" s="100" t="s">
        <v>117</v>
      </c>
      <c r="H56" s="95" t="s">
        <v>112</v>
      </c>
      <c r="I56" s="116" t="s">
        <v>110</v>
      </c>
      <c r="J56" s="117" t="s">
        <v>106</v>
      </c>
      <c r="K56" s="142" t="s">
        <v>116</v>
      </c>
      <c r="L56" s="23"/>
      <c r="M56" s="23"/>
      <c r="N56" s="23"/>
      <c r="O56" s="23"/>
      <c r="P56" s="23"/>
      <c r="Q56" s="23"/>
      <c r="R56" s="23"/>
      <c r="S56" s="23"/>
      <c r="T56" s="23"/>
      <c r="U56" s="23"/>
      <c r="V56" s="23"/>
      <c r="W56" s="23"/>
      <c r="X56" s="23"/>
      <c r="Y56" s="23"/>
    </row>
    <row r="57" customFormat="false" ht="12" hidden="false" customHeight="true" outlineLevel="0" collapsed="false">
      <c r="A57" s="110" t="n">
        <f aca="false" t="array" ref="A57:A57">IFERROR(INDEX('03.Muestra'!$B$8:$B$17,SMALL(IF("Página Web"='03.Muestra'!$D$8:$D$17,ROW('03.Muestra'!$B$8:$B$17)-MIN(ROW('03.Muestra'!$D$8:$D$17))+1,""),ROW()-55)),"")</f>
        <v>2</v>
      </c>
      <c r="B57" s="141" t="str">
        <f aca="false" t="array" ref="B57:B57">IFERROR(INDEX('03.Muestra'!$C$8:$C$17,SMALL(IF("Página Web"='03.Muestra'!$D$8:$D$17,ROW('03.Muestra'!$C$8:$C$17)-MIN(ROW('03.Muestra'!$D$8:$D$17))+1,""),ROW()-55)),"")</f>
        <v>Nuestro método</v>
      </c>
      <c r="C57" s="141" t="str">
        <f aca="false" t="array" ref="C57:C57">IFERROR(INDEX('03.Muestra'!$F$8:$F$17,SMALL(IF("Página Web"='03.Muestra'!$D$8:$D$17,ROW('03.Muestra'!$F$8:$F$17)-MIN(ROW('03.Muestra'!$D$8:$D$17))+1,""),ROW()-55)),"")</f>
        <v>https://institutodelpelo.com/nuestro-metodo/</v>
      </c>
      <c r="D57" s="114" t="s">
        <v>112</v>
      </c>
      <c r="E57" s="75" t="str">
        <f aca="false">IF(D57&lt;&gt;"",IF(AND(B57&lt;&gt;"",C57&lt;&gt;""),"","ERR"),"")</f>
        <v/>
      </c>
      <c r="F57" s="118" t="n">
        <f aca="true">COUNTIF($D56:INDIRECT("$D" &amp;  SUM(ROW()-1,'03.Muestra'!$D$20)-1),F56)</f>
        <v>0</v>
      </c>
      <c r="G57" s="118" t="n">
        <f aca="true">COUNTIF($D56:INDIRECT("$D" &amp;  SUM(ROW()-1,'03.Muestra'!$D$20)-1),G56)</f>
        <v>0</v>
      </c>
      <c r="H57" s="118" t="n">
        <f aca="true">COUNTIF($D56:INDIRECT("$D" &amp;  SUM(ROW()-1,'03.Muestra'!$D$20)-1),H56)</f>
        <v>5</v>
      </c>
      <c r="I57" s="118" t="n">
        <f aca="true">COUNTIF($D56:INDIRECT("$D" &amp;  SUM(ROW()-1,'03.Muestra'!$D$20)-1),I56)</f>
        <v>0</v>
      </c>
      <c r="J57" s="118" t="n">
        <f aca="true">COUNTIF($D56:INDIRECT("$D" &amp;  SUM(ROW()-1,'03.Muestra'!$D$20)-1),J56)</f>
        <v>0</v>
      </c>
      <c r="K57" s="143" t="n">
        <f aca="true">IF(COUNTIF('03.Muestra'!$D$8:$D$17,"Página Web")=0,0,COUNTBLANK($D56:INDIRECT("$D" &amp;  SUM(ROW()-1,COUNTIF('03.Muestra'!$D$8:$D$17,"Página Web"))-1)))</f>
        <v>1</v>
      </c>
      <c r="L57" s="23"/>
      <c r="M57" s="23"/>
      <c r="N57" s="23"/>
      <c r="O57" s="23"/>
      <c r="P57" s="23"/>
      <c r="Q57" s="23"/>
      <c r="R57" s="23"/>
      <c r="S57" s="23"/>
      <c r="T57" s="23"/>
      <c r="U57" s="23"/>
      <c r="V57" s="23"/>
      <c r="W57" s="23"/>
      <c r="X57" s="23"/>
      <c r="Y57" s="23"/>
    </row>
    <row r="58" customFormat="false" ht="12" hidden="false" customHeight="true" outlineLevel="0" collapsed="false">
      <c r="A58" s="110" t="n">
        <f aca="false" t="array" ref="A58:A58">IFERROR(INDEX('03.Muestra'!$B$8:$B$17,SMALL(IF("Página Web"='03.Muestra'!$D$8:$D$17,ROW('03.Muestra'!$B$8:$B$17)-MIN(ROW('03.Muestra'!$D$8:$D$17))+1,""),ROW()-55)),"")</f>
        <v>3</v>
      </c>
      <c r="B58" s="141" t="str">
        <f aca="false" t="array" ref="B58:B58">IFERROR(INDEX('03.Muestra'!$C$8:$C$17,SMALL(IF("Página Web"='03.Muestra'!$D$8:$D$17,ROW('03.Muestra'!$C$8:$C$17)-MIN(ROW('03.Muestra'!$D$8:$D$17))+1,""),ROW()-55)),"")</f>
        <v>Contacto</v>
      </c>
      <c r="C58" s="141" t="str">
        <f aca="false" t="array" ref="C58:C58">IFERROR(INDEX('03.Muestra'!$F$8:$F$17,SMALL(IF("Página Web"='03.Muestra'!$D$8:$D$17,ROW('03.Muestra'!$F$8:$F$17)-MIN(ROW('03.Muestra'!$D$8:$D$17))+1,""),ROW()-55)),"")</f>
        <v>https://institutodelpelo.com/contacto/</v>
      </c>
      <c r="D58" s="114" t="s">
        <v>112</v>
      </c>
      <c r="E58" s="75" t="str">
        <f aca="false">IF(D58&lt;&gt;"",IF(AND(B58&lt;&gt;"",C58&lt;&gt;""),"","ERR"),"")</f>
        <v/>
      </c>
      <c r="G58" s="23"/>
      <c r="H58" s="23"/>
      <c r="I58" s="23"/>
      <c r="J58" s="23"/>
      <c r="K58" s="119"/>
      <c r="L58" s="23"/>
      <c r="M58" s="23"/>
      <c r="N58" s="23"/>
      <c r="O58" s="23"/>
      <c r="P58" s="23"/>
      <c r="Q58" s="23"/>
      <c r="R58" s="23"/>
      <c r="S58" s="23"/>
      <c r="T58" s="23"/>
      <c r="U58" s="23"/>
      <c r="V58" s="23"/>
      <c r="W58" s="23"/>
      <c r="X58" s="23"/>
      <c r="Y58" s="23"/>
    </row>
    <row r="59" customFormat="false" ht="12" hidden="false" customHeight="true" outlineLevel="0" collapsed="false">
      <c r="A59" s="110" t="n">
        <f aca="false" t="array" ref="A59:A59">IFERROR(INDEX('03.Muestra'!$B$8:$B$17,SMALL(IF("Página Web"='03.Muestra'!$D$8:$D$17,ROW('03.Muestra'!$B$8:$B$17)-MIN(ROW('03.Muestra'!$D$8:$D$17))+1,""),ROW()-55)),"")</f>
        <v>4</v>
      </c>
      <c r="B59" s="141" t="str">
        <f aca="false" t="array" ref="B59:B59">IFERROR(INDEX('03.Muestra'!$C$8:$C$17,SMALL(IF("Página Web"='03.Muestra'!$D$8:$D$17,ROW('03.Muestra'!$C$8:$C$17)-MIN(ROW('03.Muestra'!$D$8:$D$17))+1,""),ROW()-55)),"")</f>
        <v>Aviso legal</v>
      </c>
      <c r="C59" s="141" t="str">
        <f aca="false" t="array" ref="C59:C59">IFERROR(INDEX('03.Muestra'!$F$8:$F$17,SMALL(IF("Página Web"='03.Muestra'!$D$8:$D$17,ROW('03.Muestra'!$F$8:$F$17)-MIN(ROW('03.Muestra'!$D$8:$D$17))+1,""),ROW()-55)),"")</f>
        <v>https://institutodelpelo.com/aviso-legal/</v>
      </c>
      <c r="D59" s="114" t="s">
        <v>112</v>
      </c>
      <c r="E59" s="75" t="str">
        <f aca="false">IF(D59&lt;&gt;"",IF(AND(B59&lt;&gt;"",C59&lt;&gt;""),"","ERR"),"")</f>
        <v/>
      </c>
      <c r="G59" s="23"/>
      <c r="H59" s="23"/>
      <c r="I59" s="23"/>
      <c r="J59" s="23"/>
      <c r="K59" s="119"/>
      <c r="L59" s="23"/>
      <c r="M59" s="23"/>
      <c r="N59" s="23"/>
      <c r="O59" s="23"/>
      <c r="P59" s="23"/>
      <c r="Q59" s="23"/>
      <c r="R59" s="23"/>
      <c r="S59" s="23"/>
      <c r="T59" s="23"/>
      <c r="U59" s="23"/>
      <c r="V59" s="23"/>
      <c r="W59" s="23"/>
      <c r="X59" s="23"/>
      <c r="Y59" s="23"/>
    </row>
    <row r="60" customFormat="false" ht="12" hidden="false" customHeight="true" outlineLevel="0" collapsed="false">
      <c r="A60" s="110" t="n">
        <f aca="false" t="array" ref="A60:A60">IFERROR(INDEX('03.Muestra'!$B$8:$B$17,SMALL(IF("Página Web"='03.Muestra'!$D$8:$D$17,ROW('03.Muestra'!$B$8:$B$17)-MIN(ROW('03.Muestra'!$D$8:$D$17))+1,""),ROW()-55)),"")</f>
        <v>5</v>
      </c>
      <c r="B60" s="141" t="str">
        <f aca="false" t="array" ref="B60:B60">IFERROR(INDEX('03.Muestra'!$C$8:$C$17,SMALL(IF("Página Web"='03.Muestra'!$D$8:$D$17,ROW('03.Muestra'!$C$8:$C$17)-MIN(ROW('03.Muestra'!$D$8:$D$17))+1,""),ROW()-55)),"")</f>
        <v>Política de privacidad</v>
      </c>
      <c r="C60" s="141" t="str">
        <f aca="false" t="array" ref="C60:C60">IFERROR(INDEX('03.Muestra'!$F$8:$F$17,SMALL(IF("Página Web"='03.Muestra'!$D$8:$D$17,ROW('03.Muestra'!$F$8:$F$17)-MIN(ROW('03.Muestra'!$D$8:$D$17))+1,""),ROW()-55)),"")</f>
        <v>https://institutodelpelo.com/politica-de-privacidad/</v>
      </c>
      <c r="D60" s="114" t="s">
        <v>112</v>
      </c>
      <c r="E60" s="75" t="str">
        <f aca="false">IF(D60&lt;&gt;"",IF(AND(B60&lt;&gt;"",C60&lt;&gt;""),"","ERR"),"")</f>
        <v/>
      </c>
      <c r="G60" s="23"/>
      <c r="H60" s="23"/>
      <c r="I60" s="23"/>
      <c r="J60" s="23"/>
      <c r="K60" s="119"/>
      <c r="L60" s="23"/>
      <c r="M60" s="23"/>
      <c r="N60" s="23"/>
      <c r="O60" s="23"/>
      <c r="P60" s="23"/>
      <c r="Q60" s="23"/>
      <c r="R60" s="23"/>
      <c r="S60" s="23"/>
      <c r="T60" s="23"/>
      <c r="U60" s="23"/>
      <c r="V60" s="23"/>
      <c r="W60" s="23"/>
      <c r="X60" s="23"/>
      <c r="Y60" s="23"/>
    </row>
    <row r="61" customFormat="false" ht="12" hidden="false" customHeight="true" outlineLevel="0" collapsed="false">
      <c r="A61" s="110" t="n">
        <f aca="false" t="array" ref="A61:A61">IFERROR(INDEX('03.Muestra'!$B$8:$B$17,SMALL(IF("Página Web"='03.Muestra'!$D$8:$D$17,ROW('03.Muestra'!$B$8:$B$17)-MIN(ROW('03.Muestra'!$D$8:$D$17))+1,""),ROW()-55)),"")</f>
        <v>6</v>
      </c>
      <c r="B61" s="141" t="str">
        <f aca="false" t="array" ref="B61:B61">IFERROR(INDEX('03.Muestra'!$C$8:$C$17,SMALL(IF("Página Web"='03.Muestra'!$D$8:$D$17,ROW('03.Muestra'!$C$8:$C$17)-MIN(ROW('03.Muestra'!$D$8:$D$17))+1,""),ROW()-55)),"")</f>
        <v>Informe de accesibilidad</v>
      </c>
      <c r="C61" s="141" t="str">
        <f aca="false" t="array" ref="C61:C61">IFERROR(INDEX('03.Muestra'!$F$8:$F$17,SMALL(IF("Página Web"='03.Muestra'!$D$8:$D$17,ROW('03.Muestra'!$F$8:$F$17)-MIN(ROW('03.Muestra'!$D$8:$D$17))+1,""),ROW()-55)),"")</f>
        <v>https://institutodelpelo.com/informe-de-accesibilidad/</v>
      </c>
      <c r="D61" s="114"/>
      <c r="E61" s="75" t="str">
        <f aca="false">IF(D61&lt;&gt;"",IF(AND(B61&lt;&gt;"",C61&lt;&gt;""),"","ERR"),"")</f>
        <v/>
      </c>
      <c r="G61" s="23"/>
      <c r="H61" s="23"/>
      <c r="I61" s="23"/>
      <c r="J61" s="23"/>
      <c r="K61" s="119"/>
      <c r="L61" s="23"/>
      <c r="M61" s="23"/>
      <c r="N61" s="23"/>
      <c r="O61" s="23"/>
      <c r="P61" s="23"/>
      <c r="Q61" s="23"/>
      <c r="R61" s="23"/>
      <c r="S61" s="23"/>
      <c r="T61" s="23"/>
      <c r="U61" s="23"/>
      <c r="V61" s="23"/>
      <c r="W61" s="23"/>
      <c r="X61" s="23"/>
      <c r="Y61" s="23"/>
    </row>
    <row r="62" customFormat="false" ht="12" hidden="false" customHeight="true" outlineLevel="0" collapsed="false">
      <c r="A62" s="110" t="str">
        <f aca="false" t="array" ref="A62:A62">IFERROR(INDEX('03.Muestra'!$B$8:$B$17,SMALL(IF("Página Web"='03.Muestra'!$D$8:$D$17,ROW('03.Muestra'!$B$8:$B$17)-MIN(ROW('03.Muestra'!$D$8:$D$17))+1,""),ROW()-55)),"")</f>
        <v/>
      </c>
      <c r="B62" s="141" t="str">
        <f aca="false" t="array" ref="B62:B62">IFERROR(INDEX('03.Muestra'!$C$8:$C$17,SMALL(IF("Página Web"='03.Muestra'!$D$8:$D$17,ROW('03.Muestra'!$C$8:$C$17)-MIN(ROW('03.Muestra'!$D$8:$D$17))+1,""),ROW()-55)),"")</f>
        <v/>
      </c>
      <c r="C62" s="141" t="str">
        <f aca="false" t="array" ref="C62:C62">IFERROR(INDEX('03.Muestra'!$F$8:$F$17,SMALL(IF("Página Web"='03.Muestra'!$D$8:$D$17,ROW('03.Muestra'!$F$8:$F$17)-MIN(ROW('03.Muestra'!$D$8:$D$17))+1,""),ROW()-55)),"")</f>
        <v/>
      </c>
      <c r="D62" s="114"/>
      <c r="E62" s="75" t="str">
        <f aca="false">IF(D62&lt;&gt;"",IF(AND(B62&lt;&gt;"",C62&lt;&gt;""),"","ERR"),"")</f>
        <v/>
      </c>
      <c r="F62" s="23"/>
      <c r="G62" s="23"/>
      <c r="H62" s="23"/>
      <c r="I62" s="23"/>
      <c r="J62" s="23"/>
      <c r="K62" s="119"/>
      <c r="L62" s="23"/>
      <c r="M62" s="23"/>
      <c r="N62" s="23"/>
      <c r="O62" s="23"/>
      <c r="P62" s="23"/>
      <c r="Q62" s="23"/>
      <c r="R62" s="23"/>
      <c r="S62" s="23"/>
      <c r="T62" s="23"/>
      <c r="U62" s="23"/>
      <c r="V62" s="23"/>
      <c r="W62" s="23"/>
      <c r="X62" s="23"/>
      <c r="Y62" s="23"/>
    </row>
    <row r="63" customFormat="false" ht="12" hidden="false" customHeight="true" outlineLevel="0" collapsed="false">
      <c r="A63" s="110" t="str">
        <f aca="false" t="array" ref="A63:A63">IFERROR(INDEX('03.Muestra'!$B$8:$B$17,SMALL(IF("Página Web"='03.Muestra'!$D$8:$D$17,ROW('03.Muestra'!$B$8:$B$17)-MIN(ROW('03.Muestra'!$D$8:$D$17))+1,""),ROW()-55)),"")</f>
        <v/>
      </c>
      <c r="B63" s="141" t="str">
        <f aca="false" t="array" ref="B63:B63">IFERROR(INDEX('03.Muestra'!$C$8:$C$17,SMALL(IF("Página Web"='03.Muestra'!$D$8:$D$17,ROW('03.Muestra'!$C$8:$C$17)-MIN(ROW('03.Muestra'!$D$8:$D$17))+1,""),ROW()-55)),"")</f>
        <v/>
      </c>
      <c r="C63" s="141" t="str">
        <f aca="false" t="array" ref="C63:C63">IFERROR(INDEX('03.Muestra'!$F$8:$F$17,SMALL(IF("Página Web"='03.Muestra'!$D$8:$D$17,ROW('03.Muestra'!$F$8:$F$17)-MIN(ROW('03.Muestra'!$D$8:$D$17))+1,""),ROW()-55)),"")</f>
        <v/>
      </c>
      <c r="D63" s="114"/>
      <c r="E63" s="75" t="str">
        <f aca="false">IF(D63&lt;&gt;"",IF(AND(B63&lt;&gt;"",C63&lt;&gt;""),"","ERR"),"")</f>
        <v/>
      </c>
      <c r="F63" s="23"/>
      <c r="G63" s="23"/>
      <c r="H63" s="23"/>
      <c r="I63" s="23"/>
      <c r="J63" s="23"/>
      <c r="K63" s="119"/>
      <c r="L63" s="23"/>
      <c r="M63" s="23"/>
      <c r="N63" s="23"/>
      <c r="O63" s="23"/>
      <c r="P63" s="23"/>
      <c r="Q63" s="23"/>
      <c r="R63" s="23"/>
      <c r="S63" s="23"/>
      <c r="T63" s="23"/>
      <c r="U63" s="23"/>
      <c r="V63" s="23"/>
      <c r="W63" s="23"/>
      <c r="X63" s="23"/>
      <c r="Y63" s="23"/>
    </row>
    <row r="64" customFormat="false" ht="12" hidden="false" customHeight="true" outlineLevel="0" collapsed="false">
      <c r="A64" s="110" t="str">
        <f aca="false" t="array" ref="A64:A64">IFERROR(INDEX('03.Muestra'!$B$8:$B$17,SMALL(IF("Página Web"='03.Muestra'!$D$8:$D$17,ROW('03.Muestra'!$B$8:$B$17)-MIN(ROW('03.Muestra'!$D$8:$D$17))+1,""),ROW()-55)),"")</f>
        <v/>
      </c>
      <c r="B64" s="141" t="str">
        <f aca="false" t="array" ref="B64:B64">IFERROR(INDEX('03.Muestra'!$C$8:$C$17,SMALL(IF("Página Web"='03.Muestra'!$D$8:$D$17,ROW('03.Muestra'!$C$8:$C$17)-MIN(ROW('03.Muestra'!$D$8:$D$17))+1,""),ROW()-55)),"")</f>
        <v/>
      </c>
      <c r="C64" s="141" t="str">
        <f aca="false" t="array" ref="C64:C64">IFERROR(INDEX('03.Muestra'!$F$8:$F$17,SMALL(IF("Página Web"='03.Muestra'!$D$8:$D$17,ROW('03.Muestra'!$F$8:$F$17)-MIN(ROW('03.Muestra'!$D$8:$D$17))+1,""),ROW()-55)),"")</f>
        <v/>
      </c>
      <c r="D64" s="114"/>
      <c r="E64" s="75" t="str">
        <f aca="false">IF(D64&lt;&gt;"",IF(AND(B64&lt;&gt;"",C64&lt;&gt;""),"","ERR"),"")</f>
        <v/>
      </c>
      <c r="F64" s="23"/>
      <c r="G64" s="23"/>
      <c r="H64" s="23"/>
      <c r="I64" s="23"/>
      <c r="J64" s="23"/>
      <c r="K64" s="119"/>
      <c r="L64" s="23"/>
      <c r="M64" s="23"/>
      <c r="N64" s="23"/>
      <c r="O64" s="23"/>
      <c r="P64" s="23"/>
      <c r="Q64" s="23"/>
      <c r="R64" s="23"/>
      <c r="S64" s="23"/>
      <c r="T64" s="23"/>
      <c r="U64" s="23"/>
      <c r="V64" s="23"/>
      <c r="W64" s="23"/>
      <c r="X64" s="23"/>
      <c r="Y64" s="23"/>
    </row>
    <row r="65" customFormat="false" ht="12" hidden="false" customHeight="true" outlineLevel="0" collapsed="false">
      <c r="A65" s="110" t="str">
        <f aca="false" t="array" ref="A65:A65">IFERROR(INDEX('03.Muestra'!$B$8:$B$17,SMALL(IF("Página Web"='03.Muestra'!$D$8:$D$17,ROW('03.Muestra'!$B$8:$B$17)-MIN(ROW('03.Muestra'!$D$8:$D$17))+1,""),ROW()-55)),"")</f>
        <v/>
      </c>
      <c r="B65" s="141" t="str">
        <f aca="false" t="array" ref="B65:B65">IFERROR(INDEX('03.Muestra'!$C$8:$C$17,SMALL(IF("Página Web"='03.Muestra'!$D$8:$D$17,ROW('03.Muestra'!$C$8:$C$17)-MIN(ROW('03.Muestra'!$D$8:$D$17))+1,""),ROW()-55)),"")</f>
        <v/>
      </c>
      <c r="C65" s="141" t="str">
        <f aca="false" t="array" ref="C65:C65">IFERROR(INDEX('03.Muestra'!$F$8:$F$17,SMALL(IF("Página Web"='03.Muestra'!$D$8:$D$17,ROW('03.Muestra'!$F$8:$F$17)-MIN(ROW('03.Muestra'!$D$8:$D$17))+1,""),ROW()-55)),"")</f>
        <v/>
      </c>
      <c r="D65" s="114"/>
      <c r="E65" s="75" t="str">
        <f aca="false">IF(D65&lt;&gt;"",IF(AND(B65&lt;&gt;"",C65&lt;&gt;""),"","ERR"),"")</f>
        <v/>
      </c>
      <c r="F65" s="23"/>
      <c r="G65" s="23"/>
      <c r="H65" s="23"/>
      <c r="I65" s="23"/>
      <c r="J65" s="23"/>
      <c r="K65" s="119"/>
      <c r="L65" s="23"/>
      <c r="M65" s="23"/>
      <c r="N65" s="23"/>
      <c r="O65" s="23"/>
      <c r="P65" s="23"/>
      <c r="Q65" s="23"/>
      <c r="R65" s="23"/>
      <c r="S65" s="23"/>
      <c r="T65" s="23"/>
      <c r="U65" s="23"/>
      <c r="V65" s="23"/>
      <c r="W65" s="23"/>
      <c r="X65" s="23"/>
      <c r="Y65" s="23"/>
    </row>
    <row r="66" customFormat="false" ht="12" hidden="false" customHeight="true" outlineLevel="0" collapsed="false">
      <c r="A66" s="71"/>
      <c r="B66" s="144"/>
      <c r="C66" s="144"/>
      <c r="D66" s="145"/>
      <c r="E66" s="75"/>
      <c r="F66" s="23"/>
      <c r="G66" s="23"/>
      <c r="H66" s="23"/>
      <c r="I66" s="23"/>
      <c r="J66" s="23"/>
      <c r="K66" s="119"/>
      <c r="L66" s="23"/>
      <c r="M66" s="23"/>
      <c r="N66" s="23"/>
      <c r="O66" s="23"/>
      <c r="P66" s="23"/>
      <c r="Q66" s="23"/>
      <c r="R66" s="23"/>
      <c r="S66" s="23"/>
      <c r="T66" s="23"/>
      <c r="U66" s="23"/>
      <c r="V66" s="23"/>
      <c r="W66" s="23"/>
      <c r="X66" s="23"/>
      <c r="Y66" s="23"/>
    </row>
    <row r="67" customFormat="false" ht="12" hidden="false" customHeight="true" outlineLevel="0" collapsed="false">
      <c r="A67" s="71"/>
      <c r="B67" s="144"/>
      <c r="C67" s="144"/>
      <c r="D67" s="145"/>
      <c r="E67" s="75"/>
      <c r="F67" s="23"/>
      <c r="G67" s="23"/>
      <c r="H67" s="23"/>
      <c r="I67" s="23"/>
      <c r="J67" s="23"/>
      <c r="K67" s="119"/>
      <c r="L67" s="23"/>
      <c r="M67" s="23"/>
      <c r="N67" s="23"/>
      <c r="O67" s="23"/>
      <c r="P67" s="23"/>
      <c r="Q67" s="23"/>
      <c r="R67" s="23"/>
      <c r="S67" s="23"/>
      <c r="T67" s="23"/>
      <c r="U67" s="23"/>
      <c r="V67" s="23"/>
      <c r="W67" s="23"/>
      <c r="X67" s="23"/>
      <c r="Y67" s="23"/>
    </row>
    <row r="68" customFormat="false" ht="31.5" hidden="false" customHeight="true" outlineLevel="0" collapsed="false">
      <c r="A68" s="122"/>
      <c r="B68" s="123"/>
      <c r="C68" s="122"/>
      <c r="D68" s="146"/>
      <c r="E68" s="75"/>
      <c r="F68" s="23"/>
      <c r="G68" s="23"/>
      <c r="H68" s="23"/>
      <c r="I68" s="23"/>
      <c r="J68" s="23"/>
      <c r="K68" s="119"/>
      <c r="L68" s="23"/>
      <c r="M68" s="23"/>
      <c r="N68" s="23"/>
      <c r="O68" s="23"/>
      <c r="P68" s="23"/>
      <c r="Q68" s="23"/>
      <c r="R68" s="23"/>
      <c r="S68" s="23"/>
      <c r="T68" s="23"/>
      <c r="U68" s="23"/>
      <c r="V68" s="23"/>
      <c r="W68" s="23"/>
      <c r="X68" s="23"/>
      <c r="Y68" s="23"/>
    </row>
    <row r="69" customFormat="false" ht="13.5" hidden="false" customHeight="true" outlineLevel="0" collapsed="false">
      <c r="A69" s="71"/>
      <c r="B69" s="71"/>
      <c r="C69" s="71"/>
      <c r="D69" s="147"/>
      <c r="E69" s="75"/>
      <c r="F69" s="72"/>
      <c r="G69" s="23"/>
      <c r="H69" s="23"/>
      <c r="I69" s="23"/>
      <c r="J69" s="23"/>
      <c r="K69" s="119"/>
      <c r="L69" s="23"/>
      <c r="M69" s="23"/>
      <c r="N69" s="23"/>
      <c r="O69" s="23"/>
      <c r="P69" s="23"/>
      <c r="Q69" s="23"/>
      <c r="R69" s="23"/>
      <c r="S69" s="23"/>
      <c r="T69" s="23"/>
      <c r="U69" s="23"/>
      <c r="V69" s="23"/>
      <c r="W69" s="23"/>
      <c r="X69" s="23"/>
      <c r="Y69" s="23"/>
    </row>
    <row r="70" customFormat="false" ht="12" hidden="false" customHeight="true" outlineLevel="0" collapsed="false">
      <c r="B70" s="23"/>
      <c r="C70" s="23"/>
      <c r="D70" s="137"/>
      <c r="E70" s="75"/>
      <c r="F70" s="23"/>
      <c r="G70" s="23"/>
      <c r="H70" s="23"/>
      <c r="I70" s="23"/>
      <c r="J70" s="23"/>
      <c r="K70" s="119"/>
      <c r="L70" s="23"/>
      <c r="M70" s="23"/>
      <c r="N70" s="23"/>
      <c r="O70" s="23"/>
      <c r="P70" s="23"/>
      <c r="Q70" s="23"/>
      <c r="R70" s="23"/>
      <c r="S70" s="23"/>
      <c r="T70" s="23"/>
      <c r="U70" s="23"/>
      <c r="V70" s="23"/>
      <c r="W70" s="23"/>
      <c r="X70" s="23"/>
      <c r="Y70" s="23"/>
    </row>
    <row r="71" customFormat="false" ht="12" hidden="false" customHeight="true" outlineLevel="0" collapsed="false">
      <c r="B71" s="23"/>
      <c r="C71" s="23"/>
      <c r="D71" s="137"/>
      <c r="E71" s="112"/>
      <c r="F71" s="23"/>
      <c r="G71" s="23"/>
      <c r="H71" s="23"/>
      <c r="I71" s="23"/>
      <c r="J71" s="23"/>
      <c r="K71" s="119"/>
      <c r="L71" s="23"/>
      <c r="M71" s="23"/>
      <c r="N71" s="23"/>
      <c r="O71" s="23"/>
      <c r="P71" s="23"/>
      <c r="Q71" s="23"/>
      <c r="R71" s="23"/>
      <c r="S71" s="23"/>
      <c r="T71" s="23"/>
      <c r="U71" s="23"/>
      <c r="V71" s="23"/>
      <c r="W71" s="23"/>
      <c r="X71" s="23"/>
      <c r="Y71" s="23"/>
    </row>
    <row r="72" customFormat="false" ht="32.25" hidden="false" customHeight="true" outlineLevel="0" collapsed="false">
      <c r="A72" s="105" t="s">
        <v>119</v>
      </c>
      <c r="B72" s="106" t="s">
        <v>105</v>
      </c>
      <c r="C72" s="148" t="s">
        <v>155</v>
      </c>
      <c r="D72" s="139" t="s">
        <v>125</v>
      </c>
      <c r="E72" s="124"/>
      <c r="K72" s="119"/>
      <c r="L72" s="23"/>
      <c r="M72" s="23"/>
      <c r="N72" s="23"/>
      <c r="O72" s="23"/>
      <c r="P72" s="23"/>
      <c r="Q72" s="23"/>
      <c r="R72" s="23"/>
      <c r="S72" s="23"/>
      <c r="T72" s="23"/>
      <c r="U72" s="23"/>
      <c r="V72" s="23"/>
      <c r="W72" s="23"/>
      <c r="X72" s="23"/>
      <c r="Y72" s="23"/>
    </row>
    <row r="73" customFormat="false" ht="12" hidden="false" customHeight="true" outlineLevel="0" collapsed="false">
      <c r="A73" s="110" t="n">
        <f aca="false" t="array" ref="A73:A73">IFERROR(INDEX('03.Muestra'!$B$8:$B$17,SMALL(IF("Página Web"='03.Muestra'!$D$8:$D$17,ROW('03.Muestra'!$B$8:$B$17)-MIN(ROW('03.Muestra'!$D$8:$D$17))+1,""),ROW()-72)),"")</f>
        <v>1</v>
      </c>
      <c r="B73" s="141" t="str">
        <f aca="false" t="array" ref="B73:B73">IFERROR(INDEX('03.Muestra'!$C$8:$C$17,SMALL(IF("Página Web"='03.Muestra'!$D$8:$D$17,ROW('03.Muestra'!$C$8:$C$17)-MIN(ROW('03.Muestra'!$D$8:$D$17))+1,""),ROW()-72)),"")</f>
        <v>Inicio</v>
      </c>
      <c r="C73" s="141" t="str">
        <f aca="false" t="array" ref="C73:C73">IFERROR(INDEX('03.Muestra'!$F$8:$F$17,SMALL(IF("Página Web"='03.Muestra'!$D$8:$D$17,ROW('03.Muestra'!$F$8:$F$17)-MIN(ROW('03.Muestra'!$D$8:$D$17))+1,""),ROW()-72)),"")</f>
        <v>https://institutodelpelo.com/</v>
      </c>
      <c r="D73" s="114" t="s">
        <v>112</v>
      </c>
      <c r="E73" s="75" t="str">
        <f aca="false">IF(D73&lt;&gt;"",IF(AND(B73&lt;&gt;"",C73&lt;&gt;""),"","ERR"),"")</f>
        <v/>
      </c>
      <c r="F73" s="115" t="s">
        <v>108</v>
      </c>
      <c r="G73" s="100" t="s">
        <v>117</v>
      </c>
      <c r="H73" s="95" t="s">
        <v>112</v>
      </c>
      <c r="I73" s="116" t="s">
        <v>110</v>
      </c>
      <c r="J73" s="117" t="s">
        <v>106</v>
      </c>
      <c r="K73" s="142" t="s">
        <v>116</v>
      </c>
      <c r="L73" s="23"/>
      <c r="M73" s="23"/>
      <c r="N73" s="23"/>
      <c r="O73" s="23"/>
      <c r="P73" s="23"/>
      <c r="Q73" s="23"/>
      <c r="R73" s="23"/>
      <c r="S73" s="23"/>
      <c r="T73" s="23"/>
      <c r="U73" s="23"/>
      <c r="V73" s="23"/>
      <c r="W73" s="23"/>
      <c r="X73" s="23"/>
      <c r="Y73" s="23"/>
    </row>
    <row r="74" customFormat="false" ht="12" hidden="false" customHeight="true" outlineLevel="0" collapsed="false">
      <c r="A74" s="110" t="n">
        <f aca="false" t="array" ref="A74:A74">IFERROR(INDEX('03.Muestra'!$B$8:$B$17,SMALL(IF("Página Web"='03.Muestra'!$D$8:$D$17,ROW('03.Muestra'!$B$8:$B$17)-MIN(ROW('03.Muestra'!$D$8:$D$17))+1,""),ROW()-72)),"")</f>
        <v>2</v>
      </c>
      <c r="B74" s="141" t="str">
        <f aca="false" t="array" ref="B74:B74">IFERROR(INDEX('03.Muestra'!$C$8:$C$17,SMALL(IF("Página Web"='03.Muestra'!$D$8:$D$17,ROW('03.Muestra'!$C$8:$C$17)-MIN(ROW('03.Muestra'!$D$8:$D$17))+1,""),ROW()-72)),"")</f>
        <v>Nuestro método</v>
      </c>
      <c r="C74" s="141" t="str">
        <f aca="false" t="array" ref="C74:C74">IFERROR(INDEX('03.Muestra'!$F$8:$F$17,SMALL(IF("Página Web"='03.Muestra'!$D$8:$D$17,ROW('03.Muestra'!$F$8:$F$17)-MIN(ROW('03.Muestra'!$D$8:$D$17))+1,""),ROW()-72)),"")</f>
        <v>https://institutodelpelo.com/nuestro-metodo/</v>
      </c>
      <c r="D74" s="114" t="s">
        <v>112</v>
      </c>
      <c r="E74" s="75" t="str">
        <f aca="false">IF(D74&lt;&gt;"",IF(AND(B74&lt;&gt;"",C74&lt;&gt;""),"","ERR"),"")</f>
        <v/>
      </c>
      <c r="F74" s="118" t="n">
        <f aca="true">COUNTIF($D73:INDIRECT("$D" &amp;  SUM(ROW()-1,'03.Muestra'!$D$20)-1),F73)</f>
        <v>0</v>
      </c>
      <c r="G74" s="118" t="n">
        <f aca="true">COUNTIF($D73:INDIRECT("$D" &amp;  SUM(ROW()-1,'03.Muestra'!$D$20)-1),G73)</f>
        <v>0</v>
      </c>
      <c r="H74" s="118" t="n">
        <f aca="true">COUNTIF($D73:INDIRECT("$D" &amp;  SUM(ROW()-1,'03.Muestra'!$D$20)-1),H73)</f>
        <v>5</v>
      </c>
      <c r="I74" s="118" t="n">
        <f aca="true">COUNTIF($D73:INDIRECT("$D" &amp;  SUM(ROW()-1,'03.Muestra'!$D$20)-1),I73)</f>
        <v>0</v>
      </c>
      <c r="J74" s="118" t="n">
        <f aca="true">COUNTIF($D73:INDIRECT("$D" &amp;  SUM(ROW()-1,'03.Muestra'!$D$20)-1),J73)</f>
        <v>0</v>
      </c>
      <c r="K74" s="143" t="n">
        <f aca="true">IF(COUNTIF('03.Muestra'!$D$8:$D$17,"Página Web")=0,0,COUNTBLANK($D73:INDIRECT("$D" &amp;  SUM(ROW()-1,COUNTIF('03.Muestra'!$D$8:$D$17,"Página Web"))-1)))</f>
        <v>1</v>
      </c>
      <c r="L74" s="23"/>
      <c r="M74" s="23"/>
      <c r="N74" s="23"/>
      <c r="O74" s="23"/>
      <c r="P74" s="23"/>
      <c r="Q74" s="23"/>
      <c r="R74" s="23"/>
      <c r="S74" s="23"/>
      <c r="T74" s="23"/>
      <c r="U74" s="23"/>
      <c r="V74" s="23"/>
      <c r="W74" s="23"/>
      <c r="X74" s="23"/>
      <c r="Y74" s="23"/>
    </row>
    <row r="75" customFormat="false" ht="12" hidden="false" customHeight="true" outlineLevel="0" collapsed="false">
      <c r="A75" s="110" t="n">
        <f aca="false" t="array" ref="A75:A75">IFERROR(INDEX('03.Muestra'!$B$8:$B$17,SMALL(IF("Página Web"='03.Muestra'!$D$8:$D$17,ROW('03.Muestra'!$B$8:$B$17)-MIN(ROW('03.Muestra'!$D$8:$D$17))+1,""),ROW()-72)),"")</f>
        <v>3</v>
      </c>
      <c r="B75" s="141" t="str">
        <f aca="false" t="array" ref="B75:B75">IFERROR(INDEX('03.Muestra'!$C$8:$C$17,SMALL(IF("Página Web"='03.Muestra'!$D$8:$D$17,ROW('03.Muestra'!$C$8:$C$17)-MIN(ROW('03.Muestra'!$D$8:$D$17))+1,""),ROW()-72)),"")</f>
        <v>Contacto</v>
      </c>
      <c r="C75" s="141" t="str">
        <f aca="false" t="array" ref="C75:C75">IFERROR(INDEX('03.Muestra'!$F$8:$F$17,SMALL(IF("Página Web"='03.Muestra'!$D$8:$D$17,ROW('03.Muestra'!$F$8:$F$17)-MIN(ROW('03.Muestra'!$D$8:$D$17))+1,""),ROW()-72)),"")</f>
        <v>https://institutodelpelo.com/contacto/</v>
      </c>
      <c r="D75" s="114" t="s">
        <v>112</v>
      </c>
      <c r="E75" s="75" t="str">
        <f aca="false">IF(D75&lt;&gt;"",IF(AND(B75&lt;&gt;"",C75&lt;&gt;""),"","ERR"),"")</f>
        <v/>
      </c>
      <c r="G75" s="23"/>
      <c r="H75" s="23"/>
      <c r="I75" s="23"/>
      <c r="J75" s="23"/>
      <c r="K75" s="119"/>
      <c r="L75" s="23"/>
      <c r="M75" s="23"/>
      <c r="N75" s="23"/>
      <c r="O75" s="23"/>
      <c r="P75" s="23"/>
      <c r="Q75" s="23"/>
      <c r="R75" s="23"/>
      <c r="S75" s="23"/>
      <c r="T75" s="23"/>
      <c r="U75" s="23"/>
      <c r="V75" s="23"/>
      <c r="W75" s="23"/>
      <c r="X75" s="23"/>
      <c r="Y75" s="23"/>
    </row>
    <row r="76" customFormat="false" ht="12" hidden="false" customHeight="true" outlineLevel="0" collapsed="false">
      <c r="A76" s="110" t="n">
        <f aca="false" t="array" ref="A76:A76">IFERROR(INDEX('03.Muestra'!$B$8:$B$17,SMALL(IF("Página Web"='03.Muestra'!$D$8:$D$17,ROW('03.Muestra'!$B$8:$B$17)-MIN(ROW('03.Muestra'!$D$8:$D$17))+1,""),ROW()-72)),"")</f>
        <v>4</v>
      </c>
      <c r="B76" s="141" t="str">
        <f aca="false" t="array" ref="B76:B76">IFERROR(INDEX('03.Muestra'!$C$8:$C$17,SMALL(IF("Página Web"='03.Muestra'!$D$8:$D$17,ROW('03.Muestra'!$C$8:$C$17)-MIN(ROW('03.Muestra'!$D$8:$D$17))+1,""),ROW()-72)),"")</f>
        <v>Aviso legal</v>
      </c>
      <c r="C76" s="141" t="str">
        <f aca="false" t="array" ref="C76:C76">IFERROR(INDEX('03.Muestra'!$F$8:$F$17,SMALL(IF("Página Web"='03.Muestra'!$D$8:$D$17,ROW('03.Muestra'!$F$8:$F$17)-MIN(ROW('03.Muestra'!$D$8:$D$17))+1,""),ROW()-72)),"")</f>
        <v>https://institutodelpelo.com/aviso-legal/</v>
      </c>
      <c r="D76" s="114" t="s">
        <v>112</v>
      </c>
      <c r="E76" s="75" t="str">
        <f aca="false">IF(D76&lt;&gt;"",IF(AND(B76&lt;&gt;"",C76&lt;&gt;""),"","ERR"),"")</f>
        <v/>
      </c>
      <c r="G76" s="23"/>
      <c r="H76" s="23"/>
      <c r="I76" s="23"/>
      <c r="J76" s="23"/>
      <c r="K76" s="119"/>
      <c r="L76" s="23"/>
      <c r="M76" s="23"/>
      <c r="N76" s="23"/>
      <c r="O76" s="23"/>
      <c r="P76" s="23"/>
      <c r="Q76" s="23"/>
      <c r="R76" s="23"/>
      <c r="S76" s="23"/>
      <c r="T76" s="23"/>
      <c r="U76" s="23"/>
      <c r="V76" s="23"/>
      <c r="W76" s="23"/>
      <c r="X76" s="23"/>
      <c r="Y76" s="23"/>
    </row>
    <row r="77" customFormat="false" ht="12" hidden="false" customHeight="true" outlineLevel="0" collapsed="false">
      <c r="A77" s="110" t="n">
        <f aca="false" t="array" ref="A77:A77">IFERROR(INDEX('03.Muestra'!$B$8:$B$17,SMALL(IF("Página Web"='03.Muestra'!$D$8:$D$17,ROW('03.Muestra'!$B$8:$B$17)-MIN(ROW('03.Muestra'!$D$8:$D$17))+1,""),ROW()-72)),"")</f>
        <v>5</v>
      </c>
      <c r="B77" s="141" t="str">
        <f aca="false" t="array" ref="B77:B77">IFERROR(INDEX('03.Muestra'!$C$8:$C$17,SMALL(IF("Página Web"='03.Muestra'!$D$8:$D$17,ROW('03.Muestra'!$C$8:$C$17)-MIN(ROW('03.Muestra'!$D$8:$D$17))+1,""),ROW()-72)),"")</f>
        <v>Política de privacidad</v>
      </c>
      <c r="C77" s="141" t="str">
        <f aca="false" t="array" ref="C77:C77">IFERROR(INDEX('03.Muestra'!$F$8:$F$17,SMALL(IF("Página Web"='03.Muestra'!$D$8:$D$17,ROW('03.Muestra'!$F$8:$F$17)-MIN(ROW('03.Muestra'!$D$8:$D$17))+1,""),ROW()-72)),"")</f>
        <v>https://institutodelpelo.com/politica-de-privacidad/</v>
      </c>
      <c r="D77" s="114" t="s">
        <v>112</v>
      </c>
      <c r="E77" s="75" t="str">
        <f aca="false">IF(D77&lt;&gt;"",IF(AND(B77&lt;&gt;"",C77&lt;&gt;""),"","ERR"),"")</f>
        <v/>
      </c>
      <c r="G77" s="23"/>
      <c r="H77" s="23"/>
      <c r="I77" s="23"/>
      <c r="J77" s="23"/>
      <c r="K77" s="119"/>
      <c r="L77" s="23"/>
      <c r="M77" s="23"/>
      <c r="N77" s="23"/>
      <c r="O77" s="23"/>
      <c r="P77" s="23"/>
      <c r="Q77" s="23"/>
      <c r="R77" s="23"/>
      <c r="S77" s="23"/>
      <c r="T77" s="23"/>
      <c r="U77" s="23"/>
      <c r="V77" s="23"/>
      <c r="W77" s="23"/>
      <c r="X77" s="23"/>
      <c r="Y77" s="23"/>
    </row>
    <row r="78" customFormat="false" ht="12" hidden="false" customHeight="true" outlineLevel="0" collapsed="false">
      <c r="A78" s="110" t="n">
        <f aca="false" t="array" ref="A78:A78">IFERROR(INDEX('03.Muestra'!$B$8:$B$17,SMALL(IF("Página Web"='03.Muestra'!$D$8:$D$17,ROW('03.Muestra'!$B$8:$B$17)-MIN(ROW('03.Muestra'!$D$8:$D$17))+1,""),ROW()-72)),"")</f>
        <v>6</v>
      </c>
      <c r="B78" s="141" t="str">
        <f aca="false" t="array" ref="B78:B78">IFERROR(INDEX('03.Muestra'!$C$8:$C$17,SMALL(IF("Página Web"='03.Muestra'!$D$8:$D$17,ROW('03.Muestra'!$C$8:$C$17)-MIN(ROW('03.Muestra'!$D$8:$D$17))+1,""),ROW()-72)),"")</f>
        <v>Informe de accesibilidad</v>
      </c>
      <c r="C78" s="141" t="str">
        <f aca="false" t="array" ref="C78:C78">IFERROR(INDEX('03.Muestra'!$F$8:$F$17,SMALL(IF("Página Web"='03.Muestra'!$D$8:$D$17,ROW('03.Muestra'!$F$8:$F$17)-MIN(ROW('03.Muestra'!$D$8:$D$17))+1,""),ROW()-72)),"")</f>
        <v>https://institutodelpelo.com/informe-de-accesibilidad/</v>
      </c>
      <c r="D78" s="114"/>
      <c r="E78" s="75" t="str">
        <f aca="false">IF(D78&lt;&gt;"",IF(AND(B78&lt;&gt;"",C78&lt;&gt;""),"","ERR"),"")</f>
        <v/>
      </c>
      <c r="G78" s="23"/>
      <c r="H78" s="23"/>
      <c r="I78" s="23"/>
      <c r="J78" s="23"/>
      <c r="K78" s="119"/>
      <c r="L78" s="23"/>
      <c r="M78" s="23"/>
      <c r="N78" s="23"/>
      <c r="O78" s="23"/>
      <c r="P78" s="23"/>
      <c r="Q78" s="23"/>
      <c r="R78" s="23"/>
      <c r="S78" s="23"/>
      <c r="T78" s="23"/>
      <c r="U78" s="23"/>
      <c r="V78" s="23"/>
      <c r="W78" s="23"/>
      <c r="X78" s="23"/>
      <c r="Y78" s="23"/>
    </row>
    <row r="79" customFormat="false" ht="12" hidden="false" customHeight="true" outlineLevel="0" collapsed="false">
      <c r="A79" s="110" t="str">
        <f aca="false" t="array" ref="A79:A79">IFERROR(INDEX('03.Muestra'!$B$8:$B$17,SMALL(IF("Página Web"='03.Muestra'!$D$8:$D$17,ROW('03.Muestra'!$B$8:$B$17)-MIN(ROW('03.Muestra'!$D$8:$D$17))+1,""),ROW()-72)),"")</f>
        <v/>
      </c>
      <c r="B79" s="141" t="str">
        <f aca="false" t="array" ref="B79:B79">IFERROR(INDEX('03.Muestra'!$C$8:$C$17,SMALL(IF("Página Web"='03.Muestra'!$D$8:$D$17,ROW('03.Muestra'!$C$8:$C$17)-MIN(ROW('03.Muestra'!$D$8:$D$17))+1,""),ROW()-72)),"")</f>
        <v/>
      </c>
      <c r="C79" s="141" t="str">
        <f aca="false" t="array" ref="C79:C79">IFERROR(INDEX('03.Muestra'!$F$8:$F$17,SMALL(IF("Página Web"='03.Muestra'!$D$8:$D$17,ROW('03.Muestra'!$F$8:$F$17)-MIN(ROW('03.Muestra'!$D$8:$D$17))+1,""),ROW()-72)),"")</f>
        <v/>
      </c>
      <c r="D79" s="114"/>
      <c r="E79" s="75" t="str">
        <f aca="false">IF(D79&lt;&gt;"",IF(AND(B79&lt;&gt;"",C79&lt;&gt;""),"","ERR"),"")</f>
        <v/>
      </c>
      <c r="F79" s="23"/>
      <c r="G79" s="23"/>
      <c r="H79" s="23"/>
      <c r="I79" s="23"/>
      <c r="J79" s="23"/>
      <c r="K79" s="119"/>
      <c r="L79" s="23"/>
      <c r="M79" s="23"/>
      <c r="N79" s="23"/>
      <c r="O79" s="23"/>
      <c r="P79" s="23"/>
      <c r="Q79" s="23"/>
      <c r="R79" s="23"/>
      <c r="S79" s="23"/>
      <c r="T79" s="23"/>
      <c r="U79" s="23"/>
      <c r="V79" s="23"/>
      <c r="W79" s="23"/>
      <c r="X79" s="23"/>
      <c r="Y79" s="23"/>
    </row>
    <row r="80" customFormat="false" ht="12" hidden="false" customHeight="true" outlineLevel="0" collapsed="false">
      <c r="A80" s="110" t="str">
        <f aca="false" t="array" ref="A80:A80">IFERROR(INDEX('03.Muestra'!$B$8:$B$17,SMALL(IF("Página Web"='03.Muestra'!$D$8:$D$17,ROW('03.Muestra'!$B$8:$B$17)-MIN(ROW('03.Muestra'!$D$8:$D$17))+1,""),ROW()-72)),"")</f>
        <v/>
      </c>
      <c r="B80" s="141" t="str">
        <f aca="false" t="array" ref="B80:B80">IFERROR(INDEX('03.Muestra'!$C$8:$C$17,SMALL(IF("Página Web"='03.Muestra'!$D$8:$D$17,ROW('03.Muestra'!$C$8:$C$17)-MIN(ROW('03.Muestra'!$D$8:$D$17))+1,""),ROW()-72)),"")</f>
        <v/>
      </c>
      <c r="C80" s="141" t="str">
        <f aca="false" t="array" ref="C80:C80">IFERROR(INDEX('03.Muestra'!$F$8:$F$17,SMALL(IF("Página Web"='03.Muestra'!$D$8:$D$17,ROW('03.Muestra'!$F$8:$F$17)-MIN(ROW('03.Muestra'!$D$8:$D$17))+1,""),ROW()-72)),"")</f>
        <v/>
      </c>
      <c r="D80" s="114"/>
      <c r="E80" s="75" t="str">
        <f aca="false">IF(D80&lt;&gt;"",IF(AND(B80&lt;&gt;"",C80&lt;&gt;""),"","ERR"),"")</f>
        <v/>
      </c>
      <c r="F80" s="23"/>
      <c r="G80" s="23"/>
      <c r="H80" s="23"/>
      <c r="I80" s="23"/>
      <c r="J80" s="23"/>
      <c r="K80" s="119"/>
      <c r="L80" s="23"/>
      <c r="M80" s="23"/>
      <c r="N80" s="23"/>
      <c r="O80" s="23"/>
      <c r="P80" s="23"/>
      <c r="Q80" s="23"/>
      <c r="R80" s="23"/>
      <c r="S80" s="23"/>
      <c r="T80" s="23"/>
      <c r="U80" s="23"/>
      <c r="V80" s="23"/>
      <c r="W80" s="23"/>
      <c r="X80" s="23"/>
      <c r="Y80" s="23"/>
    </row>
    <row r="81" customFormat="false" ht="12" hidden="false" customHeight="true" outlineLevel="0" collapsed="false">
      <c r="A81" s="110" t="str">
        <f aca="false" t="array" ref="A81:A81">IFERROR(INDEX('03.Muestra'!$B$8:$B$17,SMALL(IF("Página Web"='03.Muestra'!$D$8:$D$17,ROW('03.Muestra'!$B$8:$B$17)-MIN(ROW('03.Muestra'!$D$8:$D$17))+1,""),ROW()-72)),"")</f>
        <v/>
      </c>
      <c r="B81" s="141" t="str">
        <f aca="false" t="array" ref="B81:B81">IFERROR(INDEX('03.Muestra'!$C$8:$C$17,SMALL(IF("Página Web"='03.Muestra'!$D$8:$D$17,ROW('03.Muestra'!$C$8:$C$17)-MIN(ROW('03.Muestra'!$D$8:$D$17))+1,""),ROW()-72)),"")</f>
        <v/>
      </c>
      <c r="C81" s="141" t="str">
        <f aca="false" t="array" ref="C81:C81">IFERROR(INDEX('03.Muestra'!$F$8:$F$17,SMALL(IF("Página Web"='03.Muestra'!$D$8:$D$17,ROW('03.Muestra'!$F$8:$F$17)-MIN(ROW('03.Muestra'!$D$8:$D$17))+1,""),ROW()-72)),"")</f>
        <v/>
      </c>
      <c r="D81" s="114"/>
      <c r="E81" s="75" t="str">
        <f aca="false">IF(D81&lt;&gt;"",IF(AND(B81&lt;&gt;"",C81&lt;&gt;""),"","ERR"),"")</f>
        <v/>
      </c>
      <c r="F81" s="23"/>
      <c r="G81" s="23"/>
      <c r="H81" s="23"/>
      <c r="I81" s="23"/>
      <c r="J81" s="23"/>
      <c r="K81" s="119"/>
      <c r="L81" s="23"/>
      <c r="M81" s="23"/>
      <c r="N81" s="23"/>
      <c r="O81" s="23"/>
      <c r="P81" s="23"/>
      <c r="Q81" s="23"/>
      <c r="R81" s="23"/>
      <c r="S81" s="23"/>
      <c r="T81" s="23"/>
      <c r="U81" s="23"/>
      <c r="V81" s="23"/>
      <c r="W81" s="23"/>
      <c r="X81" s="23"/>
      <c r="Y81" s="23"/>
    </row>
    <row r="82" customFormat="false" ht="12" hidden="false" customHeight="true" outlineLevel="0" collapsed="false">
      <c r="A82" s="110" t="str">
        <f aca="false" t="array" ref="A82:A82">IFERROR(INDEX('03.Muestra'!$B$8:$B$17,SMALL(IF("Página Web"='03.Muestra'!$D$8:$D$17,ROW('03.Muestra'!$B$8:$B$17)-MIN(ROW('03.Muestra'!$D$8:$D$17))+1,""),ROW()-72)),"")</f>
        <v/>
      </c>
      <c r="B82" s="141" t="str">
        <f aca="false" t="array" ref="B82:B82">IFERROR(INDEX('03.Muestra'!$C$8:$C$17,SMALL(IF("Página Web"='03.Muestra'!$D$8:$D$17,ROW('03.Muestra'!$C$8:$C$17)-MIN(ROW('03.Muestra'!$D$8:$D$17))+1,""),ROW()-72)),"")</f>
        <v/>
      </c>
      <c r="C82" s="141" t="str">
        <f aca="false" t="array" ref="C82:C82">IFERROR(INDEX('03.Muestra'!$F$8:$F$17,SMALL(IF("Página Web"='03.Muestra'!$D$8:$D$17,ROW('03.Muestra'!$F$8:$F$17)-MIN(ROW('03.Muestra'!$D$8:$D$17))+1,""),ROW()-72)),"")</f>
        <v/>
      </c>
      <c r="D82" s="114"/>
      <c r="E82" s="75" t="str">
        <f aca="false">IF(D82&lt;&gt;"",IF(AND(B82&lt;&gt;"",C82&lt;&gt;""),"","ERR"),"")</f>
        <v/>
      </c>
      <c r="F82" s="23"/>
      <c r="G82" s="23"/>
      <c r="H82" s="23"/>
      <c r="I82" s="23"/>
      <c r="J82" s="23"/>
      <c r="K82" s="119"/>
      <c r="L82" s="23"/>
      <c r="M82" s="23"/>
      <c r="N82" s="23"/>
      <c r="O82" s="23"/>
      <c r="P82" s="23"/>
      <c r="Q82" s="23"/>
      <c r="R82" s="23"/>
      <c r="S82" s="23"/>
      <c r="T82" s="23"/>
      <c r="U82" s="23"/>
      <c r="V82" s="23"/>
      <c r="W82" s="23"/>
      <c r="X82" s="23"/>
      <c r="Y82" s="23"/>
    </row>
    <row r="83" customFormat="false" ht="12" hidden="false" customHeight="true" outlineLevel="0" collapsed="false">
      <c r="A83" s="71"/>
      <c r="B83" s="144"/>
      <c r="C83" s="144"/>
      <c r="D83" s="145"/>
      <c r="E83" s="75"/>
      <c r="F83" s="23"/>
      <c r="G83" s="23"/>
      <c r="H83" s="23"/>
      <c r="I83" s="23"/>
      <c r="J83" s="23"/>
      <c r="K83" s="119"/>
      <c r="L83" s="23"/>
      <c r="M83" s="23"/>
      <c r="N83" s="23"/>
      <c r="O83" s="23"/>
      <c r="P83" s="23"/>
      <c r="Q83" s="23"/>
      <c r="R83" s="23"/>
      <c r="S83" s="23"/>
      <c r="T83" s="23"/>
      <c r="U83" s="23"/>
      <c r="V83" s="23"/>
      <c r="W83" s="23"/>
      <c r="X83" s="23"/>
      <c r="Y83" s="23"/>
    </row>
    <row r="84" customFormat="false" ht="12" hidden="false" customHeight="true" outlineLevel="0" collapsed="false">
      <c r="A84" s="71"/>
      <c r="B84" s="144"/>
      <c r="C84" s="144"/>
      <c r="D84" s="145"/>
      <c r="E84" s="75"/>
      <c r="F84" s="23"/>
      <c r="G84" s="23"/>
      <c r="H84" s="23"/>
      <c r="I84" s="23"/>
      <c r="J84" s="23"/>
      <c r="K84" s="119"/>
      <c r="L84" s="23"/>
      <c r="M84" s="23"/>
      <c r="N84" s="23"/>
      <c r="O84" s="23"/>
      <c r="P84" s="23"/>
      <c r="Q84" s="23"/>
      <c r="R84" s="23"/>
      <c r="S84" s="23"/>
      <c r="T84" s="23"/>
      <c r="U84" s="23"/>
      <c r="V84" s="23"/>
      <c r="W84" s="23"/>
      <c r="X84" s="23"/>
      <c r="Y84" s="23"/>
    </row>
    <row r="85" customFormat="false" ht="31.5" hidden="false" customHeight="true" outlineLevel="0" collapsed="false">
      <c r="A85" s="122"/>
      <c r="B85" s="123"/>
      <c r="C85" s="122"/>
      <c r="D85" s="146"/>
      <c r="E85" s="75"/>
      <c r="F85" s="23"/>
      <c r="G85" s="23"/>
      <c r="H85" s="23"/>
      <c r="I85" s="23"/>
      <c r="J85" s="23"/>
      <c r="K85" s="119"/>
      <c r="L85" s="23"/>
      <c r="M85" s="23"/>
      <c r="N85" s="23"/>
      <c r="O85" s="23"/>
      <c r="P85" s="23"/>
      <c r="Q85" s="23"/>
      <c r="R85" s="23"/>
      <c r="S85" s="23"/>
      <c r="T85" s="23"/>
      <c r="U85" s="23"/>
      <c r="V85" s="23"/>
      <c r="W85" s="23"/>
      <c r="X85" s="23"/>
      <c r="Y85" s="23"/>
    </row>
    <row r="86" customFormat="false" ht="15" hidden="false" customHeight="true" outlineLevel="0" collapsed="false">
      <c r="A86" s="71"/>
      <c r="B86" s="71"/>
      <c r="C86" s="71"/>
      <c r="D86" s="147"/>
      <c r="E86" s="75"/>
      <c r="F86" s="72"/>
      <c r="G86" s="23"/>
      <c r="H86" s="23"/>
      <c r="I86" s="23"/>
      <c r="J86" s="23"/>
      <c r="K86" s="119"/>
      <c r="L86" s="23"/>
      <c r="M86" s="23"/>
      <c r="N86" s="23"/>
      <c r="O86" s="23"/>
      <c r="P86" s="23"/>
      <c r="Q86" s="23"/>
      <c r="R86" s="23"/>
      <c r="S86" s="23"/>
      <c r="T86" s="23"/>
      <c r="U86" s="23"/>
      <c r="V86" s="23"/>
      <c r="W86" s="23"/>
      <c r="X86" s="23"/>
      <c r="Y86" s="23"/>
    </row>
    <row r="87" customFormat="false" ht="12" hidden="false" customHeight="true" outlineLevel="0" collapsed="false">
      <c r="B87" s="23"/>
      <c r="C87" s="23"/>
      <c r="D87" s="137"/>
      <c r="E87" s="75"/>
      <c r="F87" s="23"/>
      <c r="G87" s="23"/>
      <c r="H87" s="23"/>
      <c r="I87" s="23"/>
      <c r="J87" s="23"/>
      <c r="K87" s="119"/>
      <c r="L87" s="23"/>
      <c r="M87" s="23"/>
      <c r="N87" s="23"/>
      <c r="O87" s="23"/>
      <c r="P87" s="23"/>
      <c r="Q87" s="23"/>
      <c r="R87" s="23"/>
      <c r="S87" s="23"/>
      <c r="T87" s="23"/>
      <c r="U87" s="23"/>
      <c r="V87" s="23"/>
      <c r="W87" s="23"/>
      <c r="X87" s="23"/>
      <c r="Y87" s="23"/>
    </row>
    <row r="88" customFormat="false" ht="12" hidden="false" customHeight="true" outlineLevel="0" collapsed="false">
      <c r="B88" s="23"/>
      <c r="C88" s="23"/>
      <c r="D88" s="137"/>
      <c r="E88" s="112"/>
      <c r="F88" s="23"/>
      <c r="G88" s="23"/>
      <c r="H88" s="23"/>
      <c r="I88" s="23"/>
      <c r="J88" s="23"/>
      <c r="K88" s="119"/>
      <c r="L88" s="23"/>
      <c r="M88" s="23"/>
      <c r="N88" s="23"/>
      <c r="O88" s="23"/>
      <c r="P88" s="23"/>
      <c r="Q88" s="23"/>
      <c r="R88" s="23"/>
      <c r="S88" s="23"/>
      <c r="T88" s="23"/>
      <c r="U88" s="23"/>
      <c r="V88" s="23"/>
      <c r="W88" s="23"/>
      <c r="X88" s="23"/>
      <c r="Y88" s="23"/>
    </row>
    <row r="89" customFormat="false" ht="32.25" hidden="false" customHeight="true" outlineLevel="0" collapsed="false">
      <c r="A89" s="105" t="s">
        <v>119</v>
      </c>
      <c r="B89" s="106" t="s">
        <v>105</v>
      </c>
      <c r="C89" s="148" t="s">
        <v>156</v>
      </c>
      <c r="D89" s="139" t="s">
        <v>125</v>
      </c>
      <c r="E89" s="124"/>
      <c r="K89" s="119"/>
      <c r="L89" s="23"/>
      <c r="M89" s="23"/>
      <c r="N89" s="23"/>
      <c r="O89" s="23"/>
      <c r="P89" s="23"/>
      <c r="Q89" s="23"/>
      <c r="R89" s="23"/>
      <c r="S89" s="23"/>
      <c r="T89" s="23"/>
      <c r="U89" s="23"/>
      <c r="V89" s="23"/>
      <c r="W89" s="23"/>
      <c r="X89" s="23"/>
      <c r="Y89" s="23"/>
    </row>
    <row r="90" customFormat="false" ht="12" hidden="false" customHeight="true" outlineLevel="0" collapsed="false">
      <c r="A90" s="110" t="n">
        <f aca="false" t="array" ref="A90:A90">IFERROR(INDEX('03.Muestra'!$B$8:$B$17,SMALL(IF("Página Web"='03.Muestra'!$D$8:$D$17,ROW('03.Muestra'!$B$8:$B$17)-MIN(ROW('03.Muestra'!$D$8:$D$17))+1,""),ROW()-89)),"")</f>
        <v>1</v>
      </c>
      <c r="B90" s="141" t="str">
        <f aca="false" t="array" ref="B90:B90">IFERROR(INDEX('03.Muestra'!$C$8:$C$17,SMALL(IF("Página Web"='03.Muestra'!$D$8:$D$17,ROW('03.Muestra'!$C$8:$C$17)-MIN(ROW('03.Muestra'!$D$8:$D$17))+1,""),ROW()-89)),"")</f>
        <v>Inicio</v>
      </c>
      <c r="C90" s="141" t="str">
        <f aca="false" t="array" ref="C90:C90">IFERROR(INDEX('03.Muestra'!$F$8:$F$17,SMALL(IF("Página Web"='03.Muestra'!$D$8:$D$17,ROW('03.Muestra'!$F$8:$F$17)-MIN(ROW('03.Muestra'!$D$8:$D$17))+1,""),ROW()-89)),"")</f>
        <v>https://institutodelpelo.com/</v>
      </c>
      <c r="D90" s="114" t="s">
        <v>112</v>
      </c>
      <c r="E90" s="75" t="str">
        <f aca="false">IF(D90&lt;&gt;"",IF(AND(B90&lt;&gt;"",C90&lt;&gt;""),"","ERR"),"")</f>
        <v/>
      </c>
      <c r="F90" s="115" t="s">
        <v>108</v>
      </c>
      <c r="G90" s="100" t="s">
        <v>117</v>
      </c>
      <c r="H90" s="95" t="s">
        <v>112</v>
      </c>
      <c r="I90" s="116" t="s">
        <v>110</v>
      </c>
      <c r="J90" s="117" t="s">
        <v>106</v>
      </c>
      <c r="K90" s="142" t="s">
        <v>116</v>
      </c>
      <c r="L90" s="23"/>
      <c r="M90" s="23"/>
      <c r="N90" s="23"/>
      <c r="O90" s="23"/>
      <c r="P90" s="23"/>
      <c r="Q90" s="23"/>
      <c r="R90" s="23"/>
      <c r="S90" s="23"/>
      <c r="T90" s="23"/>
      <c r="U90" s="23"/>
      <c r="V90" s="23"/>
      <c r="W90" s="23"/>
      <c r="X90" s="23"/>
      <c r="Y90" s="23"/>
    </row>
    <row r="91" customFormat="false" ht="12" hidden="false" customHeight="true" outlineLevel="0" collapsed="false">
      <c r="A91" s="110" t="n">
        <f aca="false" t="array" ref="A91:A91">IFERROR(INDEX('03.Muestra'!$B$8:$B$17,SMALL(IF("Página Web"='03.Muestra'!$D$8:$D$17,ROW('03.Muestra'!$B$8:$B$17)-MIN(ROW('03.Muestra'!$D$8:$D$17))+1,""),ROW()-89)),"")</f>
        <v>2</v>
      </c>
      <c r="B91" s="141" t="str">
        <f aca="false" t="array" ref="B91:B91">IFERROR(INDEX('03.Muestra'!$C$8:$C$17,SMALL(IF("Página Web"='03.Muestra'!$D$8:$D$17,ROW('03.Muestra'!$C$8:$C$17)-MIN(ROW('03.Muestra'!$D$8:$D$17))+1,""),ROW()-89)),"")</f>
        <v>Nuestro método</v>
      </c>
      <c r="C91" s="141" t="str">
        <f aca="false" t="array" ref="C91:C91">IFERROR(INDEX('03.Muestra'!$F$8:$F$17,SMALL(IF("Página Web"='03.Muestra'!$D$8:$D$17,ROW('03.Muestra'!$F$8:$F$17)-MIN(ROW('03.Muestra'!$D$8:$D$17))+1,""),ROW()-89)),"")</f>
        <v>https://institutodelpelo.com/nuestro-metodo/</v>
      </c>
      <c r="D91" s="114" t="s">
        <v>112</v>
      </c>
      <c r="E91" s="75" t="str">
        <f aca="false">IF(D91&lt;&gt;"",IF(AND(B91&lt;&gt;"",C91&lt;&gt;""),"","ERR"),"")</f>
        <v/>
      </c>
      <c r="F91" s="118" t="n">
        <f aca="true">COUNTIF($D90:INDIRECT("$D" &amp;  SUM(ROW()-1,'03.Muestra'!$D$20)-1),F90)</f>
        <v>0</v>
      </c>
      <c r="G91" s="118" t="n">
        <f aca="true">COUNTIF($D90:INDIRECT("$D" &amp;  SUM(ROW()-1,'03.Muestra'!$D$20)-1),G90)</f>
        <v>0</v>
      </c>
      <c r="H91" s="118" t="n">
        <f aca="true">COUNTIF($D90:INDIRECT("$D" &amp;  SUM(ROW()-1,'03.Muestra'!$D$20)-1),H90)</f>
        <v>5</v>
      </c>
      <c r="I91" s="118" t="n">
        <f aca="true">COUNTIF($D90:INDIRECT("$D" &amp;  SUM(ROW()-1,'03.Muestra'!$D$20)-1),I90)</f>
        <v>0</v>
      </c>
      <c r="J91" s="118" t="n">
        <f aca="true">COUNTIF($D90:INDIRECT("$D" &amp;  SUM(ROW()-1,'03.Muestra'!$D$20)-1),J90)</f>
        <v>0</v>
      </c>
      <c r="K91" s="143" t="n">
        <f aca="true">IF(COUNTIF('03.Muestra'!$D$8:$D$17,"Página Web")=0,0,COUNTBLANK($D90:INDIRECT("$D" &amp;  SUM(ROW()-1,COUNTIF('03.Muestra'!$D$8:$D$17,"Página Web"))-1)))</f>
        <v>1</v>
      </c>
      <c r="L91" s="23"/>
      <c r="M91" s="23"/>
      <c r="N91" s="23"/>
      <c r="O91" s="23"/>
      <c r="P91" s="23"/>
      <c r="Q91" s="23"/>
      <c r="R91" s="23"/>
      <c r="S91" s="23"/>
      <c r="T91" s="23"/>
      <c r="U91" s="23"/>
      <c r="V91" s="23"/>
      <c r="W91" s="23"/>
      <c r="X91" s="23"/>
      <c r="Y91" s="23"/>
    </row>
    <row r="92" customFormat="false" ht="12" hidden="false" customHeight="true" outlineLevel="0" collapsed="false">
      <c r="A92" s="110" t="n">
        <f aca="false" t="array" ref="A92:A92">IFERROR(INDEX('03.Muestra'!$B$8:$B$17,SMALL(IF("Página Web"='03.Muestra'!$D$8:$D$17,ROW('03.Muestra'!$B$8:$B$17)-MIN(ROW('03.Muestra'!$D$8:$D$17))+1,""),ROW()-89)),"")</f>
        <v>3</v>
      </c>
      <c r="B92" s="141" t="str">
        <f aca="false" t="array" ref="B92:B92">IFERROR(INDEX('03.Muestra'!$C$8:$C$17,SMALL(IF("Página Web"='03.Muestra'!$D$8:$D$17,ROW('03.Muestra'!$C$8:$C$17)-MIN(ROW('03.Muestra'!$D$8:$D$17))+1,""),ROW()-89)),"")</f>
        <v>Contacto</v>
      </c>
      <c r="C92" s="141" t="str">
        <f aca="false" t="array" ref="C92:C92">IFERROR(INDEX('03.Muestra'!$F$8:$F$17,SMALL(IF("Página Web"='03.Muestra'!$D$8:$D$17,ROW('03.Muestra'!$F$8:$F$17)-MIN(ROW('03.Muestra'!$D$8:$D$17))+1,""),ROW()-89)),"")</f>
        <v>https://institutodelpelo.com/contacto/</v>
      </c>
      <c r="D92" s="114" t="s">
        <v>112</v>
      </c>
      <c r="E92" s="75" t="str">
        <f aca="false">IF(D92&lt;&gt;"",IF(AND(B92&lt;&gt;"",C92&lt;&gt;""),"","ERR"),"")</f>
        <v/>
      </c>
      <c r="G92" s="23"/>
      <c r="H92" s="23"/>
      <c r="I92" s="23"/>
      <c r="J92" s="23"/>
      <c r="K92" s="119"/>
      <c r="L92" s="23"/>
      <c r="M92" s="23"/>
      <c r="N92" s="23"/>
      <c r="O92" s="23"/>
      <c r="P92" s="23"/>
      <c r="Q92" s="23"/>
      <c r="R92" s="23"/>
      <c r="S92" s="23"/>
      <c r="T92" s="23"/>
      <c r="U92" s="23"/>
      <c r="V92" s="23"/>
      <c r="W92" s="23"/>
      <c r="X92" s="23"/>
      <c r="Y92" s="23"/>
    </row>
    <row r="93" customFormat="false" ht="12" hidden="false" customHeight="true" outlineLevel="0" collapsed="false">
      <c r="A93" s="110" t="n">
        <f aca="false" t="array" ref="A93:A93">IFERROR(INDEX('03.Muestra'!$B$8:$B$17,SMALL(IF("Página Web"='03.Muestra'!$D$8:$D$17,ROW('03.Muestra'!$B$8:$B$17)-MIN(ROW('03.Muestra'!$D$8:$D$17))+1,""),ROW()-89)),"")</f>
        <v>4</v>
      </c>
      <c r="B93" s="141" t="str">
        <f aca="false" t="array" ref="B93:B93">IFERROR(INDEX('03.Muestra'!$C$8:$C$17,SMALL(IF("Página Web"='03.Muestra'!$D$8:$D$17,ROW('03.Muestra'!$C$8:$C$17)-MIN(ROW('03.Muestra'!$D$8:$D$17))+1,""),ROW()-89)),"")</f>
        <v>Aviso legal</v>
      </c>
      <c r="C93" s="141" t="str">
        <f aca="false" t="array" ref="C93:C93">IFERROR(INDEX('03.Muestra'!$F$8:$F$17,SMALL(IF("Página Web"='03.Muestra'!$D$8:$D$17,ROW('03.Muestra'!$F$8:$F$17)-MIN(ROW('03.Muestra'!$D$8:$D$17))+1,""),ROW()-89)),"")</f>
        <v>https://institutodelpelo.com/aviso-legal/</v>
      </c>
      <c r="D93" s="114" t="s">
        <v>112</v>
      </c>
      <c r="E93" s="75" t="str">
        <f aca="false">IF(D93&lt;&gt;"",IF(AND(B93&lt;&gt;"",C93&lt;&gt;""),"","ERR"),"")</f>
        <v/>
      </c>
      <c r="G93" s="23"/>
      <c r="H93" s="23"/>
      <c r="I93" s="23"/>
      <c r="J93" s="23"/>
      <c r="K93" s="119"/>
      <c r="L93" s="23"/>
      <c r="M93" s="23"/>
      <c r="N93" s="23"/>
      <c r="O93" s="23"/>
      <c r="P93" s="23"/>
      <c r="Q93" s="23"/>
      <c r="R93" s="23"/>
      <c r="S93" s="23"/>
      <c r="T93" s="23"/>
      <c r="U93" s="23"/>
      <c r="V93" s="23"/>
      <c r="W93" s="23"/>
      <c r="X93" s="23"/>
      <c r="Y93" s="23"/>
    </row>
    <row r="94" customFormat="false" ht="12" hidden="false" customHeight="true" outlineLevel="0" collapsed="false">
      <c r="A94" s="110" t="n">
        <f aca="false" t="array" ref="A94:A94">IFERROR(INDEX('03.Muestra'!$B$8:$B$17,SMALL(IF("Página Web"='03.Muestra'!$D$8:$D$17,ROW('03.Muestra'!$B$8:$B$17)-MIN(ROW('03.Muestra'!$D$8:$D$17))+1,""),ROW()-89)),"")</f>
        <v>5</v>
      </c>
      <c r="B94" s="141" t="str">
        <f aca="false" t="array" ref="B94:B94">IFERROR(INDEX('03.Muestra'!$C$8:$C$17,SMALL(IF("Página Web"='03.Muestra'!$D$8:$D$17,ROW('03.Muestra'!$C$8:$C$17)-MIN(ROW('03.Muestra'!$D$8:$D$17))+1,""),ROW()-89)),"")</f>
        <v>Política de privacidad</v>
      </c>
      <c r="C94" s="141" t="str">
        <f aca="false" t="array" ref="C94:C94">IFERROR(INDEX('03.Muestra'!$F$8:$F$17,SMALL(IF("Página Web"='03.Muestra'!$D$8:$D$17,ROW('03.Muestra'!$F$8:$F$17)-MIN(ROW('03.Muestra'!$D$8:$D$17))+1,""),ROW()-89)),"")</f>
        <v>https://institutodelpelo.com/politica-de-privacidad/</v>
      </c>
      <c r="D94" s="114" t="s">
        <v>112</v>
      </c>
      <c r="E94" s="75" t="str">
        <f aca="false">IF(D94&lt;&gt;"",IF(AND(B94&lt;&gt;"",C94&lt;&gt;""),"","ERR"),"")</f>
        <v/>
      </c>
      <c r="G94" s="23"/>
      <c r="H94" s="23"/>
      <c r="I94" s="23"/>
      <c r="J94" s="23"/>
      <c r="K94" s="119"/>
      <c r="L94" s="23"/>
      <c r="M94" s="23"/>
      <c r="N94" s="23"/>
      <c r="O94" s="23"/>
      <c r="P94" s="23"/>
      <c r="Q94" s="23"/>
      <c r="R94" s="23"/>
      <c r="S94" s="23"/>
      <c r="T94" s="23"/>
      <c r="U94" s="23"/>
      <c r="V94" s="23"/>
      <c r="W94" s="23"/>
      <c r="X94" s="23"/>
      <c r="Y94" s="23"/>
    </row>
    <row r="95" customFormat="false" ht="12" hidden="false" customHeight="true" outlineLevel="0" collapsed="false">
      <c r="A95" s="110" t="n">
        <f aca="false" t="array" ref="A95:A95">IFERROR(INDEX('03.Muestra'!$B$8:$B$17,SMALL(IF("Página Web"='03.Muestra'!$D$8:$D$17,ROW('03.Muestra'!$B$8:$B$17)-MIN(ROW('03.Muestra'!$D$8:$D$17))+1,""),ROW()-89)),"")</f>
        <v>6</v>
      </c>
      <c r="B95" s="141" t="str">
        <f aca="false" t="array" ref="B95:B95">IFERROR(INDEX('03.Muestra'!$C$8:$C$17,SMALL(IF("Página Web"='03.Muestra'!$D$8:$D$17,ROW('03.Muestra'!$C$8:$C$17)-MIN(ROW('03.Muestra'!$D$8:$D$17))+1,""),ROW()-89)),"")</f>
        <v>Informe de accesibilidad</v>
      </c>
      <c r="C95" s="141" t="str">
        <f aca="false" t="array" ref="C95:C95">IFERROR(INDEX('03.Muestra'!$F$8:$F$17,SMALL(IF("Página Web"='03.Muestra'!$D$8:$D$17,ROW('03.Muestra'!$F$8:$F$17)-MIN(ROW('03.Muestra'!$D$8:$D$17))+1,""),ROW()-89)),"")</f>
        <v>https://institutodelpelo.com/informe-de-accesibilidad/</v>
      </c>
      <c r="D95" s="114"/>
      <c r="E95" s="75" t="str">
        <f aca="false">IF(D95&lt;&gt;"",IF(AND(B95&lt;&gt;"",C95&lt;&gt;""),"","ERR"),"")</f>
        <v/>
      </c>
      <c r="G95" s="23"/>
      <c r="H95" s="23"/>
      <c r="I95" s="23"/>
      <c r="J95" s="23"/>
      <c r="K95" s="119"/>
      <c r="L95" s="23"/>
      <c r="M95" s="23"/>
      <c r="N95" s="23"/>
      <c r="O95" s="23"/>
      <c r="P95" s="23"/>
      <c r="Q95" s="23"/>
      <c r="R95" s="23"/>
      <c r="S95" s="23"/>
      <c r="T95" s="23"/>
      <c r="U95" s="23"/>
      <c r="V95" s="23"/>
      <c r="W95" s="23"/>
      <c r="X95" s="23"/>
      <c r="Y95" s="23"/>
    </row>
    <row r="96" customFormat="false" ht="12" hidden="false" customHeight="true" outlineLevel="0" collapsed="false">
      <c r="A96" s="110" t="str">
        <f aca="false" t="array" ref="A96:A96">IFERROR(INDEX('03.Muestra'!$B$8:$B$17,SMALL(IF("Página Web"='03.Muestra'!$D$8:$D$17,ROW('03.Muestra'!$B$8:$B$17)-MIN(ROW('03.Muestra'!$D$8:$D$17))+1,""),ROW()-89)),"")</f>
        <v/>
      </c>
      <c r="B96" s="141" t="str">
        <f aca="false" t="array" ref="B96:B96">IFERROR(INDEX('03.Muestra'!$C$8:$C$17,SMALL(IF("Página Web"='03.Muestra'!$D$8:$D$17,ROW('03.Muestra'!$C$8:$C$17)-MIN(ROW('03.Muestra'!$D$8:$D$17))+1,""),ROW()-89)),"")</f>
        <v/>
      </c>
      <c r="C96" s="141" t="str">
        <f aca="false" t="array" ref="C96:C96">IFERROR(INDEX('03.Muestra'!$F$8:$F$17,SMALL(IF("Página Web"='03.Muestra'!$D$8:$D$17,ROW('03.Muestra'!$F$8:$F$17)-MIN(ROW('03.Muestra'!$D$8:$D$17))+1,""),ROW()-89)),"")</f>
        <v/>
      </c>
      <c r="D96" s="114"/>
      <c r="E96" s="75" t="str">
        <f aca="false">IF(D96&lt;&gt;"",IF(AND(B96&lt;&gt;"",C96&lt;&gt;""),"","ERR"),"")</f>
        <v/>
      </c>
      <c r="F96" s="23"/>
      <c r="G96" s="23"/>
      <c r="H96" s="23"/>
      <c r="I96" s="23"/>
      <c r="J96" s="23"/>
      <c r="K96" s="119"/>
      <c r="L96" s="23"/>
      <c r="M96" s="23"/>
      <c r="N96" s="23"/>
      <c r="O96" s="23"/>
      <c r="P96" s="23"/>
      <c r="Q96" s="23"/>
      <c r="R96" s="23"/>
      <c r="S96" s="23"/>
      <c r="T96" s="23"/>
      <c r="U96" s="23"/>
      <c r="V96" s="23"/>
      <c r="W96" s="23"/>
      <c r="X96" s="23"/>
      <c r="Y96" s="23"/>
    </row>
    <row r="97" customFormat="false" ht="12" hidden="false" customHeight="true" outlineLevel="0" collapsed="false">
      <c r="A97" s="110" t="str">
        <f aca="false" t="array" ref="A97:A97">IFERROR(INDEX('03.Muestra'!$B$8:$B$17,SMALL(IF("Página Web"='03.Muestra'!$D$8:$D$17,ROW('03.Muestra'!$B$8:$B$17)-MIN(ROW('03.Muestra'!$D$8:$D$17))+1,""),ROW()-89)),"")</f>
        <v/>
      </c>
      <c r="B97" s="141" t="str">
        <f aca="false" t="array" ref="B97:B97">IFERROR(INDEX('03.Muestra'!$C$8:$C$17,SMALL(IF("Página Web"='03.Muestra'!$D$8:$D$17,ROW('03.Muestra'!$C$8:$C$17)-MIN(ROW('03.Muestra'!$D$8:$D$17))+1,""),ROW()-89)),"")</f>
        <v/>
      </c>
      <c r="C97" s="141" t="str">
        <f aca="false" t="array" ref="C97:C97">IFERROR(INDEX('03.Muestra'!$F$8:$F$17,SMALL(IF("Página Web"='03.Muestra'!$D$8:$D$17,ROW('03.Muestra'!$F$8:$F$17)-MIN(ROW('03.Muestra'!$D$8:$D$17))+1,""),ROW()-89)),"")</f>
        <v/>
      </c>
      <c r="D97" s="114"/>
      <c r="E97" s="75" t="str">
        <f aca="false">IF(D97&lt;&gt;"",IF(AND(B97&lt;&gt;"",C97&lt;&gt;""),"","ERR"),"")</f>
        <v/>
      </c>
      <c r="F97" s="23"/>
      <c r="G97" s="23"/>
      <c r="H97" s="23"/>
      <c r="I97" s="23"/>
      <c r="J97" s="23"/>
      <c r="K97" s="119"/>
      <c r="L97" s="23"/>
      <c r="M97" s="23"/>
      <c r="N97" s="23"/>
      <c r="O97" s="23"/>
      <c r="P97" s="23"/>
      <c r="Q97" s="23"/>
      <c r="R97" s="23"/>
      <c r="S97" s="23"/>
      <c r="T97" s="23"/>
      <c r="U97" s="23"/>
      <c r="V97" s="23"/>
      <c r="W97" s="23"/>
      <c r="X97" s="23"/>
      <c r="Y97" s="23"/>
    </row>
    <row r="98" customFormat="false" ht="12" hidden="false" customHeight="true" outlineLevel="0" collapsed="false">
      <c r="A98" s="110" t="str">
        <f aca="false" t="array" ref="A98:A98">IFERROR(INDEX('03.Muestra'!$B$8:$B$17,SMALL(IF("Página Web"='03.Muestra'!$D$8:$D$17,ROW('03.Muestra'!$B$8:$B$17)-MIN(ROW('03.Muestra'!$D$8:$D$17))+1,""),ROW()-89)),"")</f>
        <v/>
      </c>
      <c r="B98" s="141" t="str">
        <f aca="false" t="array" ref="B98:B98">IFERROR(INDEX('03.Muestra'!$C$8:$C$17,SMALL(IF("Página Web"='03.Muestra'!$D$8:$D$17,ROW('03.Muestra'!$C$8:$C$17)-MIN(ROW('03.Muestra'!$D$8:$D$17))+1,""),ROW()-89)),"")</f>
        <v/>
      </c>
      <c r="C98" s="141" t="str">
        <f aca="false" t="array" ref="C98:C98">IFERROR(INDEX('03.Muestra'!$F$8:$F$17,SMALL(IF("Página Web"='03.Muestra'!$D$8:$D$17,ROW('03.Muestra'!$F$8:$F$17)-MIN(ROW('03.Muestra'!$D$8:$D$17))+1,""),ROW()-89)),"")</f>
        <v/>
      </c>
      <c r="D98" s="114"/>
      <c r="E98" s="75" t="str">
        <f aca="false">IF(D98&lt;&gt;"",IF(AND(B98&lt;&gt;"",C98&lt;&gt;""),"","ERR"),"")</f>
        <v/>
      </c>
      <c r="F98" s="23"/>
      <c r="G98" s="23"/>
      <c r="H98" s="23"/>
      <c r="I98" s="23"/>
      <c r="J98" s="23"/>
      <c r="K98" s="119"/>
      <c r="L98" s="23"/>
      <c r="M98" s="23"/>
      <c r="N98" s="23"/>
      <c r="O98" s="23"/>
      <c r="P98" s="23"/>
      <c r="Q98" s="23"/>
      <c r="R98" s="23"/>
      <c r="S98" s="23"/>
      <c r="T98" s="23"/>
      <c r="U98" s="23"/>
      <c r="V98" s="23"/>
      <c r="W98" s="23"/>
      <c r="X98" s="23"/>
      <c r="Y98" s="23"/>
    </row>
    <row r="99" customFormat="false" ht="12" hidden="false" customHeight="true" outlineLevel="0" collapsed="false">
      <c r="A99" s="110" t="str">
        <f aca="false" t="array" ref="A99:A99">IFERROR(INDEX('03.Muestra'!$B$8:$B$17,SMALL(IF("Página Web"='03.Muestra'!$D$8:$D$17,ROW('03.Muestra'!$B$8:$B$17)-MIN(ROW('03.Muestra'!$D$8:$D$17))+1,""),ROW()-89)),"")</f>
        <v/>
      </c>
      <c r="B99" s="141" t="str">
        <f aca="false" t="array" ref="B99:B99">IFERROR(INDEX('03.Muestra'!$C$8:$C$17,SMALL(IF("Página Web"='03.Muestra'!$D$8:$D$17,ROW('03.Muestra'!$C$8:$C$17)-MIN(ROW('03.Muestra'!$D$8:$D$17))+1,""),ROW()-89)),"")</f>
        <v/>
      </c>
      <c r="C99" s="141" t="str">
        <f aca="false" t="array" ref="C99:C99">IFERROR(INDEX('03.Muestra'!$F$8:$F$17,SMALL(IF("Página Web"='03.Muestra'!$D$8:$D$17,ROW('03.Muestra'!$F$8:$F$17)-MIN(ROW('03.Muestra'!$D$8:$D$17))+1,""),ROW()-89)),"")</f>
        <v/>
      </c>
      <c r="D99" s="114"/>
      <c r="E99" s="75" t="str">
        <f aca="false">IF(D99&lt;&gt;"",IF(AND(B99&lt;&gt;"",C99&lt;&gt;""),"","ERR"),"")</f>
        <v/>
      </c>
      <c r="F99" s="23"/>
      <c r="G99" s="23"/>
      <c r="H99" s="23"/>
      <c r="I99" s="23"/>
      <c r="J99" s="23"/>
      <c r="K99" s="119"/>
      <c r="L99" s="23"/>
      <c r="M99" s="23"/>
      <c r="N99" s="23"/>
      <c r="O99" s="23"/>
      <c r="P99" s="23"/>
      <c r="Q99" s="23"/>
      <c r="R99" s="23"/>
      <c r="S99" s="23"/>
      <c r="T99" s="23"/>
      <c r="U99" s="23"/>
      <c r="V99" s="23"/>
      <c r="W99" s="23"/>
      <c r="X99" s="23"/>
      <c r="Y99" s="23"/>
    </row>
    <row r="100" customFormat="false" ht="12" hidden="false" customHeight="true" outlineLevel="0" collapsed="false">
      <c r="A100" s="71"/>
      <c r="B100" s="144"/>
      <c r="C100" s="144"/>
      <c r="D100" s="145"/>
      <c r="E100" s="75"/>
      <c r="F100" s="23"/>
      <c r="G100" s="23"/>
      <c r="H100" s="23"/>
      <c r="I100" s="23"/>
      <c r="J100" s="23"/>
      <c r="K100" s="119"/>
      <c r="L100" s="23"/>
      <c r="M100" s="23"/>
      <c r="N100" s="23"/>
      <c r="O100" s="23"/>
      <c r="P100" s="23"/>
      <c r="Q100" s="23"/>
      <c r="R100" s="23"/>
      <c r="S100" s="23"/>
      <c r="T100" s="23"/>
      <c r="U100" s="23"/>
      <c r="V100" s="23"/>
      <c r="W100" s="23"/>
      <c r="X100" s="23"/>
      <c r="Y100" s="23"/>
    </row>
    <row r="101" customFormat="false" ht="12" hidden="false" customHeight="true" outlineLevel="0" collapsed="false">
      <c r="A101" s="71"/>
      <c r="B101" s="144"/>
      <c r="C101" s="144"/>
      <c r="D101" s="145"/>
      <c r="E101" s="75"/>
      <c r="F101" s="23"/>
      <c r="G101" s="23"/>
      <c r="H101" s="23"/>
      <c r="I101" s="23"/>
      <c r="J101" s="23"/>
      <c r="K101" s="119"/>
      <c r="L101" s="23"/>
      <c r="M101" s="23"/>
      <c r="N101" s="23"/>
      <c r="O101" s="23"/>
      <c r="P101" s="23"/>
      <c r="Q101" s="23"/>
      <c r="R101" s="23"/>
      <c r="S101" s="23"/>
      <c r="T101" s="23"/>
      <c r="U101" s="23"/>
      <c r="V101" s="23"/>
      <c r="W101" s="23"/>
      <c r="X101" s="23"/>
      <c r="Y101" s="23"/>
    </row>
    <row r="102" customFormat="false" ht="31.5" hidden="false" customHeight="true" outlineLevel="0" collapsed="false">
      <c r="A102" s="122"/>
      <c r="B102" s="123"/>
      <c r="C102" s="122"/>
      <c r="D102" s="146"/>
      <c r="E102" s="75"/>
      <c r="F102" s="23"/>
      <c r="G102" s="23"/>
      <c r="H102" s="23"/>
      <c r="I102" s="23"/>
      <c r="J102" s="23"/>
      <c r="K102" s="119"/>
      <c r="L102" s="23"/>
      <c r="M102" s="23"/>
      <c r="N102" s="23"/>
      <c r="O102" s="23"/>
      <c r="P102" s="23"/>
      <c r="Q102" s="23"/>
      <c r="R102" s="23"/>
      <c r="S102" s="23"/>
      <c r="T102" s="23"/>
      <c r="U102" s="23"/>
      <c r="V102" s="23"/>
      <c r="W102" s="23"/>
      <c r="X102" s="23"/>
      <c r="Y102" s="23"/>
    </row>
    <row r="103" customFormat="false" ht="15" hidden="false" customHeight="true" outlineLevel="0" collapsed="false">
      <c r="A103" s="71"/>
      <c r="B103" s="71"/>
      <c r="C103" s="71"/>
      <c r="D103" s="147"/>
      <c r="E103" s="75"/>
      <c r="F103" s="72"/>
      <c r="G103" s="23"/>
      <c r="H103" s="23"/>
      <c r="I103" s="23"/>
      <c r="J103" s="23"/>
      <c r="K103" s="119"/>
      <c r="L103" s="23"/>
      <c r="M103" s="23"/>
      <c r="N103" s="23"/>
      <c r="O103" s="23"/>
      <c r="P103" s="23"/>
      <c r="Q103" s="23"/>
      <c r="R103" s="23"/>
      <c r="S103" s="23"/>
      <c r="T103" s="23"/>
      <c r="U103" s="23"/>
      <c r="V103" s="23"/>
      <c r="W103" s="23"/>
      <c r="X103" s="23"/>
      <c r="Y103" s="23"/>
    </row>
    <row r="104" customFormat="false" ht="12" hidden="false" customHeight="true" outlineLevel="0" collapsed="false">
      <c r="B104" s="23"/>
      <c r="C104" s="23"/>
      <c r="D104" s="137"/>
      <c r="E104" s="75"/>
      <c r="F104" s="23"/>
      <c r="G104" s="23"/>
      <c r="H104" s="23"/>
      <c r="I104" s="23"/>
      <c r="J104" s="23"/>
      <c r="K104" s="119"/>
      <c r="L104" s="23"/>
      <c r="M104" s="23"/>
      <c r="N104" s="23"/>
      <c r="O104" s="23"/>
      <c r="P104" s="23"/>
      <c r="Q104" s="23"/>
      <c r="R104" s="23"/>
      <c r="S104" s="23"/>
      <c r="T104" s="23"/>
      <c r="U104" s="23"/>
      <c r="V104" s="23"/>
      <c r="W104" s="23"/>
      <c r="X104" s="23"/>
      <c r="Y104" s="23"/>
    </row>
    <row r="105" customFormat="false" ht="12" hidden="false" customHeight="true" outlineLevel="0" collapsed="false">
      <c r="B105" s="23"/>
      <c r="C105" s="23"/>
      <c r="D105" s="137"/>
      <c r="E105" s="112"/>
      <c r="F105" s="23"/>
      <c r="G105" s="23"/>
      <c r="H105" s="23"/>
      <c r="I105" s="23"/>
      <c r="J105" s="23"/>
      <c r="K105" s="119"/>
      <c r="L105" s="23"/>
      <c r="M105" s="23"/>
      <c r="N105" s="23"/>
      <c r="O105" s="23"/>
      <c r="P105" s="23"/>
      <c r="Q105" s="23"/>
      <c r="R105" s="23"/>
      <c r="S105" s="23"/>
      <c r="T105" s="23"/>
      <c r="U105" s="23"/>
      <c r="V105" s="23"/>
      <c r="W105" s="23"/>
      <c r="X105" s="23"/>
      <c r="Y105" s="23"/>
    </row>
    <row r="106" customFormat="false" ht="32.25" hidden="false" customHeight="true" outlineLevel="0" collapsed="false">
      <c r="A106" s="105" t="s">
        <v>119</v>
      </c>
      <c r="B106" s="106" t="s">
        <v>105</v>
      </c>
      <c r="C106" s="107" t="s">
        <v>157</v>
      </c>
      <c r="D106" s="139" t="s">
        <v>125</v>
      </c>
      <c r="E106" s="124"/>
      <c r="K106" s="119"/>
      <c r="L106" s="23"/>
      <c r="M106" s="23"/>
      <c r="N106" s="23"/>
      <c r="O106" s="23"/>
      <c r="P106" s="23"/>
      <c r="Q106" s="23"/>
      <c r="R106" s="23"/>
      <c r="S106" s="23"/>
      <c r="T106" s="23"/>
      <c r="U106" s="23"/>
      <c r="V106" s="23"/>
      <c r="W106" s="23"/>
      <c r="X106" s="23"/>
      <c r="Y106" s="23"/>
    </row>
    <row r="107" customFormat="false" ht="12" hidden="false" customHeight="true" outlineLevel="0" collapsed="false">
      <c r="A107" s="110" t="n">
        <f aca="false" t="array" ref="A107:A107">IFERROR(INDEX('03.Muestra'!$B$8:$B$17,SMALL(IF("Página Web"='03.Muestra'!$D$8:$D$17,ROW('03.Muestra'!$B$8:$B$17)-MIN(ROW('03.Muestra'!$D$8:$D$17))+1,""),ROW()-106)),"")</f>
        <v>1</v>
      </c>
      <c r="B107" s="141" t="str">
        <f aca="false" t="array" ref="B107:B107">IFERROR(INDEX('03.Muestra'!$C$8:$C$17,SMALL(IF("Página Web"='03.Muestra'!$D$8:$D$17,ROW('03.Muestra'!$C$8:$C$17)-MIN(ROW('03.Muestra'!$D$8:$D$17))+1,""),ROW()-106)),"")</f>
        <v>Inicio</v>
      </c>
      <c r="C107" s="141" t="str">
        <f aca="false" t="array" ref="C107:C107">IFERROR(INDEX('03.Muestra'!$F$8:$F$17,SMALL(IF("Página Web"='03.Muestra'!$D$8:$D$17,ROW('03.Muestra'!$F$8:$F$17)-MIN(ROW('03.Muestra'!$D$8:$D$17))+1,""),ROW()-106)),"")</f>
        <v>https://institutodelpelo.com/</v>
      </c>
      <c r="D107" s="114" t="s">
        <v>112</v>
      </c>
      <c r="E107" s="75" t="str">
        <f aca="false">IF(D107&lt;&gt;"",IF(AND(B107&lt;&gt;"",C107&lt;&gt;""),"","ERR"),"")</f>
        <v/>
      </c>
      <c r="F107" s="115" t="s">
        <v>108</v>
      </c>
      <c r="G107" s="100" t="s">
        <v>117</v>
      </c>
      <c r="H107" s="95" t="s">
        <v>112</v>
      </c>
      <c r="I107" s="116" t="s">
        <v>110</v>
      </c>
      <c r="J107" s="117" t="s">
        <v>106</v>
      </c>
      <c r="K107" s="142" t="s">
        <v>116</v>
      </c>
      <c r="L107" s="23"/>
      <c r="M107" s="23"/>
      <c r="N107" s="23"/>
      <c r="O107" s="23"/>
      <c r="P107" s="23"/>
      <c r="Q107" s="23"/>
      <c r="R107" s="23"/>
      <c r="S107" s="23"/>
      <c r="T107" s="23"/>
      <c r="U107" s="23"/>
      <c r="V107" s="23"/>
      <c r="W107" s="23"/>
      <c r="X107" s="23"/>
      <c r="Y107" s="23"/>
    </row>
    <row r="108" customFormat="false" ht="12" hidden="false" customHeight="true" outlineLevel="0" collapsed="false">
      <c r="A108" s="110" t="n">
        <f aca="false" t="array" ref="A108:A108">IFERROR(INDEX('03.Muestra'!$B$8:$B$17,SMALL(IF("Página Web"='03.Muestra'!$D$8:$D$17,ROW('03.Muestra'!$B$8:$B$17)-MIN(ROW('03.Muestra'!$D$8:$D$17))+1,""),ROW()-106)),"")</f>
        <v>2</v>
      </c>
      <c r="B108" s="141" t="str">
        <f aca="false" t="array" ref="B108:B108">IFERROR(INDEX('03.Muestra'!$C$8:$C$17,SMALL(IF("Página Web"='03.Muestra'!$D$8:$D$17,ROW('03.Muestra'!$C$8:$C$17)-MIN(ROW('03.Muestra'!$D$8:$D$17))+1,""),ROW()-106)),"")</f>
        <v>Nuestro método</v>
      </c>
      <c r="C108" s="141" t="str">
        <f aca="false" t="array" ref="C108:C108">IFERROR(INDEX('03.Muestra'!$F$8:$F$17,SMALL(IF("Página Web"='03.Muestra'!$D$8:$D$17,ROW('03.Muestra'!$F$8:$F$17)-MIN(ROW('03.Muestra'!$D$8:$D$17))+1,""),ROW()-106)),"")</f>
        <v>https://institutodelpelo.com/nuestro-metodo/</v>
      </c>
      <c r="D108" s="114" t="s">
        <v>112</v>
      </c>
      <c r="E108" s="75" t="str">
        <f aca="false">IF(D108&lt;&gt;"",IF(AND(B108&lt;&gt;"",C108&lt;&gt;""),"","ERR"),"")</f>
        <v/>
      </c>
      <c r="F108" s="118" t="n">
        <f aca="true">COUNTIF($D107:INDIRECT("$D" &amp;  SUM(ROW()-1,'03.Muestra'!$D$20)-1),F107)</f>
        <v>0</v>
      </c>
      <c r="G108" s="118" t="n">
        <f aca="true">COUNTIF($D107:INDIRECT("$D" &amp;  SUM(ROW()-1,'03.Muestra'!$D$20)-1),G107)</f>
        <v>0</v>
      </c>
      <c r="H108" s="118" t="n">
        <f aca="true">COUNTIF($D107:INDIRECT("$D" &amp;  SUM(ROW()-1,'03.Muestra'!$D$20)-1),H107)</f>
        <v>5</v>
      </c>
      <c r="I108" s="118" t="n">
        <f aca="true">COUNTIF($D107:INDIRECT("$D" &amp;  SUM(ROW()-1,'03.Muestra'!$D$20)-1),I107)</f>
        <v>0</v>
      </c>
      <c r="J108" s="118" t="n">
        <f aca="true">COUNTIF($D107:INDIRECT("$D" &amp;  SUM(ROW()-1,'03.Muestra'!$D$20)-1),J107)</f>
        <v>0</v>
      </c>
      <c r="K108" s="143" t="n">
        <f aca="true">IF(COUNTIF('03.Muestra'!$D$8:$D$17,"Página Web")=0,0,COUNTBLANK($D107:INDIRECT("$D" &amp;  SUM(ROW()-1,COUNTIF('03.Muestra'!$D$8:$D$17,"Página Web"))-1)))</f>
        <v>1</v>
      </c>
      <c r="L108" s="23"/>
      <c r="M108" s="23"/>
      <c r="N108" s="23"/>
      <c r="O108" s="23"/>
      <c r="P108" s="23"/>
      <c r="Q108" s="23"/>
      <c r="R108" s="23"/>
      <c r="S108" s="23"/>
      <c r="T108" s="23"/>
      <c r="U108" s="23"/>
      <c r="V108" s="23"/>
      <c r="W108" s="23"/>
      <c r="X108" s="23"/>
      <c r="Y108" s="23"/>
    </row>
    <row r="109" customFormat="false" ht="12" hidden="false" customHeight="true" outlineLevel="0" collapsed="false">
      <c r="A109" s="110" t="n">
        <f aca="false" t="array" ref="A109:A109">IFERROR(INDEX('03.Muestra'!$B$8:$B$17,SMALL(IF("Página Web"='03.Muestra'!$D$8:$D$17,ROW('03.Muestra'!$B$8:$B$17)-MIN(ROW('03.Muestra'!$D$8:$D$17))+1,""),ROW()-106)),"")</f>
        <v>3</v>
      </c>
      <c r="B109" s="141" t="str">
        <f aca="false" t="array" ref="B109:B109">IFERROR(INDEX('03.Muestra'!$C$8:$C$17,SMALL(IF("Página Web"='03.Muestra'!$D$8:$D$17,ROW('03.Muestra'!$C$8:$C$17)-MIN(ROW('03.Muestra'!$D$8:$D$17))+1,""),ROW()-106)),"")</f>
        <v>Contacto</v>
      </c>
      <c r="C109" s="141" t="str">
        <f aca="false" t="array" ref="C109:C109">IFERROR(INDEX('03.Muestra'!$F$8:$F$17,SMALL(IF("Página Web"='03.Muestra'!$D$8:$D$17,ROW('03.Muestra'!$F$8:$F$17)-MIN(ROW('03.Muestra'!$D$8:$D$17))+1,""),ROW()-106)),"")</f>
        <v>https://institutodelpelo.com/contacto/</v>
      </c>
      <c r="D109" s="114" t="s">
        <v>112</v>
      </c>
      <c r="E109" s="75" t="str">
        <f aca="false">IF(D109&lt;&gt;"",IF(AND(B109&lt;&gt;"",C109&lt;&gt;""),"","ERR"),"")</f>
        <v/>
      </c>
      <c r="G109" s="23"/>
      <c r="H109" s="23"/>
      <c r="I109" s="23"/>
      <c r="J109" s="23"/>
      <c r="K109" s="119"/>
      <c r="L109" s="23"/>
      <c r="M109" s="23"/>
      <c r="N109" s="23"/>
      <c r="O109" s="23"/>
      <c r="P109" s="23"/>
      <c r="Q109" s="23"/>
      <c r="R109" s="23"/>
      <c r="S109" s="23"/>
      <c r="T109" s="23"/>
      <c r="U109" s="23"/>
      <c r="V109" s="23"/>
      <c r="W109" s="23"/>
      <c r="X109" s="23"/>
      <c r="Y109" s="23"/>
    </row>
    <row r="110" customFormat="false" ht="12" hidden="false" customHeight="true" outlineLevel="0" collapsed="false">
      <c r="A110" s="110" t="n">
        <f aca="false" t="array" ref="A110:A110">IFERROR(INDEX('03.Muestra'!$B$8:$B$17,SMALL(IF("Página Web"='03.Muestra'!$D$8:$D$17,ROW('03.Muestra'!$B$8:$B$17)-MIN(ROW('03.Muestra'!$D$8:$D$17))+1,""),ROW()-106)),"")</f>
        <v>4</v>
      </c>
      <c r="B110" s="141" t="str">
        <f aca="false" t="array" ref="B110:B110">IFERROR(INDEX('03.Muestra'!$C$8:$C$17,SMALL(IF("Página Web"='03.Muestra'!$D$8:$D$17,ROW('03.Muestra'!$C$8:$C$17)-MIN(ROW('03.Muestra'!$D$8:$D$17))+1,""),ROW()-106)),"")</f>
        <v>Aviso legal</v>
      </c>
      <c r="C110" s="141" t="str">
        <f aca="false" t="array" ref="C110:C110">IFERROR(INDEX('03.Muestra'!$F$8:$F$17,SMALL(IF("Página Web"='03.Muestra'!$D$8:$D$17,ROW('03.Muestra'!$F$8:$F$17)-MIN(ROW('03.Muestra'!$D$8:$D$17))+1,""),ROW()-106)),"")</f>
        <v>https://institutodelpelo.com/aviso-legal/</v>
      </c>
      <c r="D110" s="114" t="s">
        <v>112</v>
      </c>
      <c r="E110" s="75" t="str">
        <f aca="false">IF(D110&lt;&gt;"",IF(AND(B110&lt;&gt;"",C110&lt;&gt;""),"","ERR"),"")</f>
        <v/>
      </c>
      <c r="G110" s="23"/>
      <c r="H110" s="23"/>
      <c r="I110" s="23"/>
      <c r="J110" s="23"/>
      <c r="K110" s="119"/>
      <c r="L110" s="23"/>
      <c r="M110" s="23"/>
      <c r="N110" s="23"/>
      <c r="O110" s="23"/>
      <c r="P110" s="23"/>
      <c r="Q110" s="23"/>
      <c r="R110" s="23"/>
      <c r="S110" s="23"/>
      <c r="T110" s="23"/>
      <c r="U110" s="23"/>
      <c r="V110" s="23"/>
      <c r="W110" s="23"/>
      <c r="X110" s="23"/>
      <c r="Y110" s="23"/>
    </row>
    <row r="111" customFormat="false" ht="12" hidden="false" customHeight="true" outlineLevel="0" collapsed="false">
      <c r="A111" s="110" t="n">
        <f aca="false" t="array" ref="A111:A111">IFERROR(INDEX('03.Muestra'!$B$8:$B$17,SMALL(IF("Página Web"='03.Muestra'!$D$8:$D$17,ROW('03.Muestra'!$B$8:$B$17)-MIN(ROW('03.Muestra'!$D$8:$D$17))+1,""),ROW()-106)),"")</f>
        <v>5</v>
      </c>
      <c r="B111" s="141" t="str">
        <f aca="false" t="array" ref="B111:B111">IFERROR(INDEX('03.Muestra'!$C$8:$C$17,SMALL(IF("Página Web"='03.Muestra'!$D$8:$D$17,ROW('03.Muestra'!$C$8:$C$17)-MIN(ROW('03.Muestra'!$D$8:$D$17))+1,""),ROW()-106)),"")</f>
        <v>Política de privacidad</v>
      </c>
      <c r="C111" s="141" t="str">
        <f aca="false" t="array" ref="C111:C111">IFERROR(INDEX('03.Muestra'!$F$8:$F$17,SMALL(IF("Página Web"='03.Muestra'!$D$8:$D$17,ROW('03.Muestra'!$F$8:$F$17)-MIN(ROW('03.Muestra'!$D$8:$D$17))+1,""),ROW()-106)),"")</f>
        <v>https://institutodelpelo.com/politica-de-privacidad/</v>
      </c>
      <c r="D111" s="114" t="s">
        <v>112</v>
      </c>
      <c r="E111" s="75" t="str">
        <f aca="false">IF(D111&lt;&gt;"",IF(AND(B111&lt;&gt;"",C111&lt;&gt;""),"","ERR"),"")</f>
        <v/>
      </c>
      <c r="G111" s="23"/>
      <c r="H111" s="23"/>
      <c r="I111" s="23"/>
      <c r="J111" s="23"/>
      <c r="K111" s="119"/>
      <c r="L111" s="23"/>
      <c r="M111" s="23"/>
      <c r="N111" s="23"/>
      <c r="O111" s="23"/>
      <c r="P111" s="23"/>
      <c r="Q111" s="23"/>
      <c r="R111" s="23"/>
      <c r="S111" s="23"/>
      <c r="T111" s="23"/>
      <c r="U111" s="23"/>
      <c r="V111" s="23"/>
      <c r="W111" s="23"/>
      <c r="X111" s="23"/>
      <c r="Y111" s="23"/>
    </row>
    <row r="112" customFormat="false" ht="12" hidden="false" customHeight="true" outlineLevel="0" collapsed="false">
      <c r="A112" s="110" t="n">
        <f aca="false" t="array" ref="A112:A112">IFERROR(INDEX('03.Muestra'!$B$8:$B$17,SMALL(IF("Página Web"='03.Muestra'!$D$8:$D$17,ROW('03.Muestra'!$B$8:$B$17)-MIN(ROW('03.Muestra'!$D$8:$D$17))+1,""),ROW()-106)),"")</f>
        <v>6</v>
      </c>
      <c r="B112" s="141" t="str">
        <f aca="false" t="array" ref="B112:B112">IFERROR(INDEX('03.Muestra'!$C$8:$C$17,SMALL(IF("Página Web"='03.Muestra'!$D$8:$D$17,ROW('03.Muestra'!$C$8:$C$17)-MIN(ROW('03.Muestra'!$D$8:$D$17))+1,""),ROW()-106)),"")</f>
        <v>Informe de accesibilidad</v>
      </c>
      <c r="C112" s="141" t="str">
        <f aca="false" t="array" ref="C112:C112">IFERROR(INDEX('03.Muestra'!$F$8:$F$17,SMALL(IF("Página Web"='03.Muestra'!$D$8:$D$17,ROW('03.Muestra'!$F$8:$F$17)-MIN(ROW('03.Muestra'!$D$8:$D$17))+1,""),ROW()-106)),"")</f>
        <v>https://institutodelpelo.com/informe-de-accesibilidad/</v>
      </c>
      <c r="D112" s="114"/>
      <c r="E112" s="75" t="str">
        <f aca="false">IF(D112&lt;&gt;"",IF(AND(B112&lt;&gt;"",C112&lt;&gt;""),"","ERR"),"")</f>
        <v/>
      </c>
      <c r="G112" s="23"/>
      <c r="H112" s="23"/>
      <c r="I112" s="23"/>
      <c r="J112" s="23"/>
      <c r="K112" s="119"/>
      <c r="L112" s="23"/>
      <c r="M112" s="23"/>
      <c r="N112" s="23"/>
      <c r="O112" s="23"/>
      <c r="P112" s="23"/>
      <c r="Q112" s="23"/>
      <c r="R112" s="23"/>
      <c r="S112" s="23"/>
      <c r="T112" s="23"/>
      <c r="U112" s="23"/>
      <c r="V112" s="23"/>
      <c r="W112" s="23"/>
      <c r="X112" s="23"/>
      <c r="Y112" s="23"/>
    </row>
    <row r="113" customFormat="false" ht="12" hidden="false" customHeight="true" outlineLevel="0" collapsed="false">
      <c r="A113" s="110" t="str">
        <f aca="false" t="array" ref="A113:A113">IFERROR(INDEX('03.Muestra'!$B$8:$B$17,SMALL(IF("Página Web"='03.Muestra'!$D$8:$D$17,ROW('03.Muestra'!$B$8:$B$17)-MIN(ROW('03.Muestra'!$D$8:$D$17))+1,""),ROW()-106)),"")</f>
        <v/>
      </c>
      <c r="B113" s="141" t="str">
        <f aca="false" t="array" ref="B113:B113">IFERROR(INDEX('03.Muestra'!$C$8:$C$17,SMALL(IF("Página Web"='03.Muestra'!$D$8:$D$17,ROW('03.Muestra'!$C$8:$C$17)-MIN(ROW('03.Muestra'!$D$8:$D$17))+1,""),ROW()-106)),"")</f>
        <v/>
      </c>
      <c r="C113" s="141" t="str">
        <f aca="false" t="array" ref="C113:C113">IFERROR(INDEX('03.Muestra'!$F$8:$F$17,SMALL(IF("Página Web"='03.Muestra'!$D$8:$D$17,ROW('03.Muestra'!$F$8:$F$17)-MIN(ROW('03.Muestra'!$D$8:$D$17))+1,""),ROW()-106)),"")</f>
        <v/>
      </c>
      <c r="D113" s="114"/>
      <c r="E113" s="75" t="str">
        <f aca="false">IF(D113&lt;&gt;"",IF(AND(B113&lt;&gt;"",C113&lt;&gt;""),"","ERR"),"")</f>
        <v/>
      </c>
      <c r="F113" s="23"/>
      <c r="G113" s="23"/>
      <c r="H113" s="23"/>
      <c r="I113" s="23"/>
      <c r="J113" s="23"/>
      <c r="K113" s="119"/>
      <c r="L113" s="23"/>
      <c r="M113" s="23"/>
      <c r="N113" s="23"/>
      <c r="O113" s="23"/>
      <c r="P113" s="23"/>
      <c r="Q113" s="23"/>
      <c r="R113" s="23"/>
      <c r="S113" s="23"/>
      <c r="T113" s="23"/>
      <c r="U113" s="23"/>
      <c r="V113" s="23"/>
      <c r="W113" s="23"/>
      <c r="X113" s="23"/>
      <c r="Y113" s="23"/>
    </row>
    <row r="114" customFormat="false" ht="12" hidden="false" customHeight="true" outlineLevel="0" collapsed="false">
      <c r="A114" s="110" t="str">
        <f aca="false" t="array" ref="A114:A114">IFERROR(INDEX('03.Muestra'!$B$8:$B$17,SMALL(IF("Página Web"='03.Muestra'!$D$8:$D$17,ROW('03.Muestra'!$B$8:$B$17)-MIN(ROW('03.Muestra'!$D$8:$D$17))+1,""),ROW()-106)),"")</f>
        <v/>
      </c>
      <c r="B114" s="141" t="str">
        <f aca="false" t="array" ref="B114:B114">IFERROR(INDEX('03.Muestra'!$C$8:$C$17,SMALL(IF("Página Web"='03.Muestra'!$D$8:$D$17,ROW('03.Muestra'!$C$8:$C$17)-MIN(ROW('03.Muestra'!$D$8:$D$17))+1,""),ROW()-106)),"")</f>
        <v/>
      </c>
      <c r="C114" s="141" t="str">
        <f aca="false" t="array" ref="C114:C114">IFERROR(INDEX('03.Muestra'!$F$8:$F$17,SMALL(IF("Página Web"='03.Muestra'!$D$8:$D$17,ROW('03.Muestra'!$F$8:$F$17)-MIN(ROW('03.Muestra'!$D$8:$D$17))+1,""),ROW()-106)),"")</f>
        <v/>
      </c>
      <c r="D114" s="114"/>
      <c r="E114" s="75" t="str">
        <f aca="false">IF(D114&lt;&gt;"",IF(AND(B114&lt;&gt;"",C114&lt;&gt;""),"","ERR"),"")</f>
        <v/>
      </c>
      <c r="F114" s="23"/>
      <c r="G114" s="23"/>
      <c r="H114" s="23"/>
      <c r="I114" s="23"/>
      <c r="J114" s="23"/>
      <c r="K114" s="119"/>
      <c r="L114" s="23"/>
      <c r="M114" s="23"/>
      <c r="N114" s="23"/>
      <c r="O114" s="23"/>
      <c r="P114" s="23"/>
      <c r="Q114" s="23"/>
      <c r="R114" s="23"/>
      <c r="S114" s="23"/>
      <c r="T114" s="23"/>
      <c r="U114" s="23"/>
      <c r="V114" s="23"/>
      <c r="W114" s="23"/>
      <c r="X114" s="23"/>
      <c r="Y114" s="23"/>
    </row>
    <row r="115" customFormat="false" ht="12" hidden="false" customHeight="true" outlineLevel="0" collapsed="false">
      <c r="A115" s="110" t="str">
        <f aca="false" t="array" ref="A115:A115">IFERROR(INDEX('03.Muestra'!$B$8:$B$17,SMALL(IF("Página Web"='03.Muestra'!$D$8:$D$17,ROW('03.Muestra'!$B$8:$B$17)-MIN(ROW('03.Muestra'!$D$8:$D$17))+1,""),ROW()-106)),"")</f>
        <v/>
      </c>
      <c r="B115" s="141" t="str">
        <f aca="false" t="array" ref="B115:B115">IFERROR(INDEX('03.Muestra'!$C$8:$C$17,SMALL(IF("Página Web"='03.Muestra'!$D$8:$D$17,ROW('03.Muestra'!$C$8:$C$17)-MIN(ROW('03.Muestra'!$D$8:$D$17))+1,""),ROW()-106)),"")</f>
        <v/>
      </c>
      <c r="C115" s="141" t="str">
        <f aca="false" t="array" ref="C115:C115">IFERROR(INDEX('03.Muestra'!$F$8:$F$17,SMALL(IF("Página Web"='03.Muestra'!$D$8:$D$17,ROW('03.Muestra'!$F$8:$F$17)-MIN(ROW('03.Muestra'!$D$8:$D$17))+1,""),ROW()-106)),"")</f>
        <v/>
      </c>
      <c r="D115" s="114"/>
      <c r="E115" s="75" t="str">
        <f aca="false">IF(D115&lt;&gt;"",IF(AND(B115&lt;&gt;"",C115&lt;&gt;""),"","ERR"),"")</f>
        <v/>
      </c>
      <c r="F115" s="23"/>
      <c r="G115" s="23"/>
      <c r="H115" s="23"/>
      <c r="I115" s="23"/>
      <c r="J115" s="23"/>
      <c r="K115" s="119"/>
      <c r="L115" s="23"/>
      <c r="M115" s="23"/>
      <c r="N115" s="23"/>
      <c r="O115" s="23"/>
      <c r="P115" s="23"/>
      <c r="Q115" s="23"/>
      <c r="R115" s="23"/>
      <c r="S115" s="23"/>
      <c r="T115" s="23"/>
      <c r="U115" s="23"/>
      <c r="V115" s="23"/>
      <c r="W115" s="23"/>
      <c r="X115" s="23"/>
      <c r="Y115" s="23"/>
    </row>
    <row r="116" customFormat="false" ht="12" hidden="false" customHeight="true" outlineLevel="0" collapsed="false">
      <c r="A116" s="110" t="str">
        <f aca="false" t="array" ref="A116:A116">IFERROR(INDEX('03.Muestra'!$B$8:$B$17,SMALL(IF("Página Web"='03.Muestra'!$D$8:$D$17,ROW('03.Muestra'!$B$8:$B$17)-MIN(ROW('03.Muestra'!$D$8:$D$17))+1,""),ROW()-106)),"")</f>
        <v/>
      </c>
      <c r="B116" s="141" t="str">
        <f aca="false" t="array" ref="B116:B116">IFERROR(INDEX('03.Muestra'!$C$8:$C$17,SMALL(IF("Página Web"='03.Muestra'!$D$8:$D$17,ROW('03.Muestra'!$C$8:$C$17)-MIN(ROW('03.Muestra'!$D$8:$D$17))+1,""),ROW()-106)),"")</f>
        <v/>
      </c>
      <c r="C116" s="141" t="str">
        <f aca="false" t="array" ref="C116:C116">IFERROR(INDEX('03.Muestra'!$F$8:$F$17,SMALL(IF("Página Web"='03.Muestra'!$D$8:$D$17,ROW('03.Muestra'!$F$8:$F$17)-MIN(ROW('03.Muestra'!$D$8:$D$17))+1,""),ROW()-106)),"")</f>
        <v/>
      </c>
      <c r="D116" s="114"/>
      <c r="E116" s="75" t="str">
        <f aca="false">IF(D116&lt;&gt;"",IF(AND(B116&lt;&gt;"",C116&lt;&gt;""),"","ERR"),"")</f>
        <v/>
      </c>
      <c r="F116" s="23"/>
      <c r="G116" s="23"/>
      <c r="H116" s="23"/>
      <c r="I116" s="23"/>
      <c r="J116" s="23"/>
      <c r="K116" s="119"/>
      <c r="L116" s="23"/>
      <c r="M116" s="23"/>
      <c r="N116" s="23"/>
      <c r="O116" s="23"/>
      <c r="P116" s="23"/>
      <c r="Q116" s="23"/>
      <c r="R116" s="23"/>
      <c r="S116" s="23"/>
      <c r="T116" s="23"/>
      <c r="U116" s="23"/>
      <c r="V116" s="23"/>
      <c r="W116" s="23"/>
      <c r="X116" s="23"/>
      <c r="Y116" s="23"/>
    </row>
    <row r="117" customFormat="false" ht="12" hidden="false" customHeight="true" outlineLevel="0" collapsed="false">
      <c r="A117" s="71"/>
      <c r="B117" s="144"/>
      <c r="C117" s="144"/>
      <c r="D117" s="145"/>
      <c r="E117" s="75"/>
      <c r="F117" s="23"/>
      <c r="G117" s="23"/>
      <c r="H117" s="23"/>
      <c r="I117" s="23"/>
      <c r="J117" s="23"/>
      <c r="K117" s="119"/>
      <c r="L117" s="23"/>
      <c r="M117" s="23"/>
      <c r="N117" s="23"/>
      <c r="O117" s="23"/>
      <c r="P117" s="23"/>
      <c r="Q117" s="23"/>
      <c r="R117" s="23"/>
      <c r="S117" s="23"/>
      <c r="T117" s="23"/>
      <c r="U117" s="23"/>
      <c r="V117" s="23"/>
      <c r="W117" s="23"/>
      <c r="X117" s="23"/>
      <c r="Y117" s="23"/>
    </row>
    <row r="118" customFormat="false" ht="12" hidden="false" customHeight="true" outlineLevel="0" collapsed="false">
      <c r="A118" s="71"/>
      <c r="B118" s="144"/>
      <c r="C118" s="144"/>
      <c r="D118" s="145"/>
      <c r="E118" s="75"/>
      <c r="F118" s="23"/>
      <c r="G118" s="23"/>
      <c r="H118" s="23"/>
      <c r="I118" s="23"/>
      <c r="J118" s="23"/>
      <c r="K118" s="119"/>
      <c r="L118" s="23"/>
      <c r="M118" s="23"/>
      <c r="N118" s="23"/>
      <c r="O118" s="23"/>
      <c r="P118" s="23"/>
      <c r="Q118" s="23"/>
      <c r="R118" s="23"/>
      <c r="S118" s="23"/>
      <c r="T118" s="23"/>
      <c r="U118" s="23"/>
      <c r="V118" s="23"/>
      <c r="W118" s="23"/>
      <c r="X118" s="23"/>
      <c r="Y118" s="23"/>
    </row>
    <row r="119" customFormat="false" ht="31.5" hidden="false" customHeight="true" outlineLevel="0" collapsed="false">
      <c r="A119" s="122"/>
      <c r="B119" s="123"/>
      <c r="C119" s="122"/>
      <c r="D119" s="146"/>
      <c r="E119" s="75"/>
      <c r="F119" s="23"/>
      <c r="G119" s="23"/>
      <c r="H119" s="23"/>
      <c r="I119" s="23"/>
      <c r="J119" s="23"/>
      <c r="K119" s="119"/>
      <c r="L119" s="23"/>
      <c r="M119" s="23"/>
      <c r="N119" s="23"/>
      <c r="O119" s="23"/>
      <c r="P119" s="23"/>
      <c r="Q119" s="23"/>
      <c r="R119" s="23"/>
      <c r="S119" s="23"/>
      <c r="T119" s="23"/>
      <c r="U119" s="23"/>
      <c r="V119" s="23"/>
      <c r="W119" s="23"/>
      <c r="X119" s="23"/>
      <c r="Y119" s="23"/>
    </row>
    <row r="120" customFormat="false" ht="12" hidden="false" customHeight="true" outlineLevel="0" collapsed="false">
      <c r="A120" s="71"/>
      <c r="B120" s="71"/>
      <c r="C120" s="71"/>
      <c r="D120" s="147"/>
      <c r="E120" s="75"/>
      <c r="F120" s="72"/>
      <c r="G120" s="23"/>
      <c r="H120" s="23"/>
      <c r="I120" s="23"/>
      <c r="J120" s="23"/>
      <c r="K120" s="119"/>
      <c r="L120" s="23"/>
      <c r="M120" s="23"/>
      <c r="N120" s="23"/>
      <c r="O120" s="23"/>
      <c r="P120" s="23"/>
      <c r="Q120" s="23"/>
      <c r="R120" s="23"/>
      <c r="S120" s="23"/>
      <c r="T120" s="23"/>
      <c r="U120" s="23"/>
      <c r="V120" s="23"/>
      <c r="W120" s="23"/>
      <c r="X120" s="23"/>
      <c r="Y120" s="23"/>
    </row>
    <row r="121" customFormat="false" ht="12" hidden="false" customHeight="true" outlineLevel="0" collapsed="false">
      <c r="B121" s="23"/>
      <c r="C121" s="23"/>
      <c r="D121" s="137"/>
      <c r="E121" s="75"/>
      <c r="F121" s="23"/>
      <c r="G121" s="23"/>
      <c r="H121" s="23"/>
      <c r="I121" s="23"/>
      <c r="J121" s="23"/>
      <c r="K121" s="119"/>
      <c r="L121" s="23"/>
      <c r="M121" s="23"/>
      <c r="N121" s="23"/>
      <c r="O121" s="23"/>
      <c r="P121" s="23"/>
      <c r="Q121" s="23"/>
      <c r="R121" s="23"/>
      <c r="S121" s="23"/>
      <c r="T121" s="23"/>
      <c r="U121" s="23"/>
      <c r="V121" s="23"/>
      <c r="W121" s="23"/>
      <c r="X121" s="23"/>
      <c r="Y121" s="23"/>
    </row>
    <row r="122" customFormat="false" ht="12" hidden="false" customHeight="true" outlineLevel="0" collapsed="false">
      <c r="B122" s="23"/>
      <c r="C122" s="23"/>
      <c r="D122" s="137"/>
      <c r="E122" s="112"/>
      <c r="F122" s="23"/>
      <c r="G122" s="23"/>
      <c r="H122" s="23"/>
      <c r="I122" s="23"/>
      <c r="J122" s="23"/>
      <c r="K122" s="119"/>
      <c r="L122" s="23"/>
      <c r="M122" s="23"/>
      <c r="N122" s="23"/>
      <c r="O122" s="23"/>
      <c r="P122" s="23"/>
      <c r="Q122" s="23"/>
      <c r="R122" s="23"/>
      <c r="S122" s="23"/>
      <c r="T122" s="23"/>
      <c r="U122" s="23"/>
      <c r="V122" s="23"/>
      <c r="W122" s="23"/>
      <c r="X122" s="23"/>
      <c r="Y122" s="23"/>
    </row>
    <row r="123" customFormat="false" ht="32.25" hidden="false" customHeight="true" outlineLevel="0" collapsed="false">
      <c r="A123" s="105" t="s">
        <v>119</v>
      </c>
      <c r="B123" s="106" t="s">
        <v>105</v>
      </c>
      <c r="C123" s="107" t="s">
        <v>158</v>
      </c>
      <c r="D123" s="139" t="s">
        <v>125</v>
      </c>
      <c r="E123" s="124"/>
      <c r="K123" s="119"/>
      <c r="L123" s="23"/>
      <c r="M123" s="23"/>
      <c r="N123" s="23"/>
      <c r="O123" s="23"/>
      <c r="P123" s="23"/>
      <c r="Q123" s="23"/>
      <c r="R123" s="23"/>
      <c r="S123" s="23"/>
      <c r="T123" s="23"/>
      <c r="U123" s="23"/>
      <c r="V123" s="23"/>
      <c r="W123" s="23"/>
      <c r="X123" s="23"/>
      <c r="Y123" s="23"/>
    </row>
    <row r="124" customFormat="false" ht="12" hidden="false" customHeight="true" outlineLevel="0" collapsed="false">
      <c r="A124" s="110" t="n">
        <f aca="false" t="array" ref="A124:A124">IFERROR(INDEX('03.Muestra'!$B$8:$B$17,SMALL(IF("Página Web"='03.Muestra'!$D$8:$D$17,ROW('03.Muestra'!$B$8:$B$17)-MIN(ROW('03.Muestra'!$D$8:$D$17))+1,""),ROW()-123)),"")</f>
        <v>1</v>
      </c>
      <c r="B124" s="141" t="str">
        <f aca="false" t="array" ref="B124:B124">IFERROR(INDEX('03.Muestra'!$C$8:$C$17,SMALL(IF("Página Web"='03.Muestra'!$D$8:$D$17,ROW('03.Muestra'!$C$8:$C$17)-MIN(ROW('03.Muestra'!$D$8:$D$17))+1,""),ROW()-123)),"")</f>
        <v>Inicio</v>
      </c>
      <c r="C124" s="141" t="str">
        <f aca="false" t="array" ref="C124:C124">IFERROR(INDEX('03.Muestra'!$F$8:$F$17,SMALL(IF("Página Web"='03.Muestra'!$D$8:$D$17,ROW('03.Muestra'!$F$8:$F$17)-MIN(ROW('03.Muestra'!$D$8:$D$17))+1,""),ROW()-123)),"")</f>
        <v>https://institutodelpelo.com/</v>
      </c>
      <c r="D124" s="114" t="s">
        <v>112</v>
      </c>
      <c r="E124" s="75" t="str">
        <f aca="false">IF(D124&lt;&gt;"",IF(AND(B124&lt;&gt;"",C124&lt;&gt;""),"","ERR"),"")</f>
        <v/>
      </c>
      <c r="F124" s="115" t="s">
        <v>108</v>
      </c>
      <c r="G124" s="100" t="s">
        <v>117</v>
      </c>
      <c r="H124" s="95" t="s">
        <v>112</v>
      </c>
      <c r="I124" s="116" t="s">
        <v>110</v>
      </c>
      <c r="J124" s="117" t="s">
        <v>106</v>
      </c>
      <c r="K124" s="142" t="s">
        <v>116</v>
      </c>
      <c r="L124" s="23"/>
      <c r="M124" s="23"/>
      <c r="N124" s="23"/>
      <c r="O124" s="23"/>
      <c r="P124" s="23"/>
      <c r="Q124" s="23"/>
      <c r="R124" s="23"/>
      <c r="S124" s="23"/>
      <c r="T124" s="23"/>
      <c r="U124" s="23"/>
      <c r="V124" s="23"/>
      <c r="W124" s="23"/>
      <c r="X124" s="23"/>
      <c r="Y124" s="23"/>
    </row>
    <row r="125" customFormat="false" ht="12" hidden="false" customHeight="true" outlineLevel="0" collapsed="false">
      <c r="A125" s="110" t="n">
        <f aca="false" t="array" ref="A125:A125">IFERROR(INDEX('03.Muestra'!$B$8:$B$17,SMALL(IF("Página Web"='03.Muestra'!$D$8:$D$17,ROW('03.Muestra'!$B$8:$B$17)-MIN(ROW('03.Muestra'!$D$8:$D$17))+1,""),ROW()-123)),"")</f>
        <v>2</v>
      </c>
      <c r="B125" s="141" t="str">
        <f aca="false" t="array" ref="B125:B125">IFERROR(INDEX('03.Muestra'!$C$8:$C$17,SMALL(IF("Página Web"='03.Muestra'!$D$8:$D$17,ROW('03.Muestra'!$C$8:$C$17)-MIN(ROW('03.Muestra'!$D$8:$D$17))+1,""),ROW()-123)),"")</f>
        <v>Nuestro método</v>
      </c>
      <c r="C125" s="141" t="str">
        <f aca="false" t="array" ref="C125:C125">IFERROR(INDEX('03.Muestra'!$F$8:$F$17,SMALL(IF("Página Web"='03.Muestra'!$D$8:$D$17,ROW('03.Muestra'!$F$8:$F$17)-MIN(ROW('03.Muestra'!$D$8:$D$17))+1,""),ROW()-123)),"")</f>
        <v>https://institutodelpelo.com/nuestro-metodo/</v>
      </c>
      <c r="D125" s="114" t="s">
        <v>112</v>
      </c>
      <c r="E125" s="75" t="str">
        <f aca="false">IF(D125&lt;&gt;"",IF(AND(B125&lt;&gt;"",C125&lt;&gt;""),"","ERR"),"")</f>
        <v/>
      </c>
      <c r="F125" s="118" t="n">
        <f aca="true">COUNTIF($D124:INDIRECT("$D" &amp;  SUM(ROW()-1,'03.Muestra'!$D$20)-1),F124)</f>
        <v>0</v>
      </c>
      <c r="G125" s="118" t="n">
        <f aca="true">COUNTIF($D124:INDIRECT("$D" &amp;  SUM(ROW()-1,'03.Muestra'!$D$20)-1),G124)</f>
        <v>0</v>
      </c>
      <c r="H125" s="118" t="n">
        <f aca="true">COUNTIF($D124:INDIRECT("$D" &amp;  SUM(ROW()-1,'03.Muestra'!$D$20)-1),H124)</f>
        <v>5</v>
      </c>
      <c r="I125" s="118" t="n">
        <f aca="true">COUNTIF($D124:INDIRECT("$D" &amp;  SUM(ROW()-1,'03.Muestra'!$D$20)-1),I124)</f>
        <v>0</v>
      </c>
      <c r="J125" s="118" t="n">
        <f aca="true">COUNTIF($D124:INDIRECT("$D" &amp;  SUM(ROW()-1,'03.Muestra'!$D$20)-1),J124)</f>
        <v>0</v>
      </c>
      <c r="K125" s="143" t="n">
        <f aca="true">IF(COUNTIF('03.Muestra'!$D$8:$D$17,"Página Web")=0,0,COUNTBLANK($D124:INDIRECT("$D" &amp;  SUM(ROW()-1,COUNTIF('03.Muestra'!$D$8:$D$17,"Página Web"))-1)))</f>
        <v>1</v>
      </c>
      <c r="L125" s="23"/>
      <c r="M125" s="23"/>
      <c r="N125" s="23"/>
      <c r="O125" s="23"/>
      <c r="P125" s="23"/>
      <c r="Q125" s="23"/>
      <c r="R125" s="23"/>
      <c r="S125" s="23"/>
      <c r="T125" s="23"/>
      <c r="U125" s="23"/>
      <c r="V125" s="23"/>
      <c r="W125" s="23"/>
      <c r="X125" s="23"/>
      <c r="Y125" s="23"/>
    </row>
    <row r="126" customFormat="false" ht="12" hidden="false" customHeight="true" outlineLevel="0" collapsed="false">
      <c r="A126" s="110" t="n">
        <f aca="false" t="array" ref="A126:A126">IFERROR(INDEX('03.Muestra'!$B$8:$B$17,SMALL(IF("Página Web"='03.Muestra'!$D$8:$D$17,ROW('03.Muestra'!$B$8:$B$17)-MIN(ROW('03.Muestra'!$D$8:$D$17))+1,""),ROW()-123)),"")</f>
        <v>3</v>
      </c>
      <c r="B126" s="141" t="str">
        <f aca="false" t="array" ref="B126:B126">IFERROR(INDEX('03.Muestra'!$C$8:$C$17,SMALL(IF("Página Web"='03.Muestra'!$D$8:$D$17,ROW('03.Muestra'!$C$8:$C$17)-MIN(ROW('03.Muestra'!$D$8:$D$17))+1,""),ROW()-123)),"")</f>
        <v>Contacto</v>
      </c>
      <c r="C126" s="141" t="str">
        <f aca="false" t="array" ref="C126:C126">IFERROR(INDEX('03.Muestra'!$F$8:$F$17,SMALL(IF("Página Web"='03.Muestra'!$D$8:$D$17,ROW('03.Muestra'!$F$8:$F$17)-MIN(ROW('03.Muestra'!$D$8:$D$17))+1,""),ROW()-123)),"")</f>
        <v>https://institutodelpelo.com/contacto/</v>
      </c>
      <c r="D126" s="114" t="s">
        <v>112</v>
      </c>
      <c r="E126" s="75" t="str">
        <f aca="false">IF(D126&lt;&gt;"",IF(AND(B126&lt;&gt;"",C126&lt;&gt;""),"","ERR"),"")</f>
        <v/>
      </c>
      <c r="G126" s="23"/>
      <c r="H126" s="23"/>
      <c r="I126" s="23"/>
      <c r="J126" s="23"/>
      <c r="K126" s="119"/>
      <c r="L126" s="23"/>
      <c r="M126" s="23"/>
      <c r="N126" s="23"/>
      <c r="O126" s="23"/>
      <c r="P126" s="23"/>
      <c r="Q126" s="23"/>
      <c r="R126" s="23"/>
      <c r="S126" s="23"/>
      <c r="T126" s="23"/>
      <c r="U126" s="23"/>
      <c r="V126" s="23"/>
      <c r="W126" s="23"/>
      <c r="X126" s="23"/>
      <c r="Y126" s="23"/>
    </row>
    <row r="127" customFormat="false" ht="12" hidden="false" customHeight="true" outlineLevel="0" collapsed="false">
      <c r="A127" s="110" t="n">
        <f aca="false" t="array" ref="A127:A127">IFERROR(INDEX('03.Muestra'!$B$8:$B$17,SMALL(IF("Página Web"='03.Muestra'!$D$8:$D$17,ROW('03.Muestra'!$B$8:$B$17)-MIN(ROW('03.Muestra'!$D$8:$D$17))+1,""),ROW()-123)),"")</f>
        <v>4</v>
      </c>
      <c r="B127" s="141" t="str">
        <f aca="false" t="array" ref="B127:B127">IFERROR(INDEX('03.Muestra'!$C$8:$C$17,SMALL(IF("Página Web"='03.Muestra'!$D$8:$D$17,ROW('03.Muestra'!$C$8:$C$17)-MIN(ROW('03.Muestra'!$D$8:$D$17))+1,""),ROW()-123)),"")</f>
        <v>Aviso legal</v>
      </c>
      <c r="C127" s="141" t="str">
        <f aca="false" t="array" ref="C127:C127">IFERROR(INDEX('03.Muestra'!$F$8:$F$17,SMALL(IF("Página Web"='03.Muestra'!$D$8:$D$17,ROW('03.Muestra'!$F$8:$F$17)-MIN(ROW('03.Muestra'!$D$8:$D$17))+1,""),ROW()-123)),"")</f>
        <v>https://institutodelpelo.com/aviso-legal/</v>
      </c>
      <c r="D127" s="114" t="s">
        <v>112</v>
      </c>
      <c r="E127" s="75" t="str">
        <f aca="false">IF(D127&lt;&gt;"",IF(AND(B127&lt;&gt;"",C127&lt;&gt;""),"","ERR"),"")</f>
        <v/>
      </c>
      <c r="G127" s="23"/>
      <c r="H127" s="23"/>
      <c r="I127" s="23"/>
      <c r="J127" s="23"/>
      <c r="K127" s="119"/>
      <c r="L127" s="23"/>
      <c r="M127" s="23"/>
      <c r="N127" s="23"/>
      <c r="O127" s="23"/>
      <c r="P127" s="23"/>
      <c r="Q127" s="23"/>
      <c r="R127" s="23"/>
      <c r="S127" s="23"/>
      <c r="T127" s="23"/>
      <c r="U127" s="23"/>
      <c r="V127" s="23"/>
      <c r="W127" s="23"/>
      <c r="X127" s="23"/>
      <c r="Y127" s="23"/>
    </row>
    <row r="128" customFormat="false" ht="12" hidden="false" customHeight="true" outlineLevel="0" collapsed="false">
      <c r="A128" s="110" t="n">
        <f aca="false" t="array" ref="A128:A128">IFERROR(INDEX('03.Muestra'!$B$8:$B$17,SMALL(IF("Página Web"='03.Muestra'!$D$8:$D$17,ROW('03.Muestra'!$B$8:$B$17)-MIN(ROW('03.Muestra'!$D$8:$D$17))+1,""),ROW()-123)),"")</f>
        <v>5</v>
      </c>
      <c r="B128" s="141" t="str">
        <f aca="false" t="array" ref="B128:B128">IFERROR(INDEX('03.Muestra'!$C$8:$C$17,SMALL(IF("Página Web"='03.Muestra'!$D$8:$D$17,ROW('03.Muestra'!$C$8:$C$17)-MIN(ROW('03.Muestra'!$D$8:$D$17))+1,""),ROW()-123)),"")</f>
        <v>Política de privacidad</v>
      </c>
      <c r="C128" s="141" t="str">
        <f aca="false" t="array" ref="C128:C128">IFERROR(INDEX('03.Muestra'!$F$8:$F$17,SMALL(IF("Página Web"='03.Muestra'!$D$8:$D$17,ROW('03.Muestra'!$F$8:$F$17)-MIN(ROW('03.Muestra'!$D$8:$D$17))+1,""),ROW()-123)),"")</f>
        <v>https://institutodelpelo.com/politica-de-privacidad/</v>
      </c>
      <c r="D128" s="114" t="s">
        <v>112</v>
      </c>
      <c r="E128" s="75" t="str">
        <f aca="false">IF(D128&lt;&gt;"",IF(AND(B128&lt;&gt;"",C128&lt;&gt;""),"","ERR"),"")</f>
        <v/>
      </c>
      <c r="G128" s="23"/>
      <c r="H128" s="23"/>
      <c r="I128" s="23"/>
      <c r="J128" s="23"/>
      <c r="K128" s="119"/>
      <c r="L128" s="23"/>
      <c r="M128" s="23"/>
      <c r="N128" s="23"/>
      <c r="O128" s="23"/>
      <c r="P128" s="23"/>
      <c r="Q128" s="23"/>
      <c r="R128" s="23"/>
      <c r="S128" s="23"/>
      <c r="T128" s="23"/>
      <c r="U128" s="23"/>
      <c r="V128" s="23"/>
      <c r="W128" s="23"/>
      <c r="X128" s="23"/>
      <c r="Y128" s="23"/>
    </row>
    <row r="129" customFormat="false" ht="12" hidden="false" customHeight="true" outlineLevel="0" collapsed="false">
      <c r="A129" s="110" t="n">
        <f aca="false" t="array" ref="A129:A129">IFERROR(INDEX('03.Muestra'!$B$8:$B$17,SMALL(IF("Página Web"='03.Muestra'!$D$8:$D$17,ROW('03.Muestra'!$B$8:$B$17)-MIN(ROW('03.Muestra'!$D$8:$D$17))+1,""),ROW()-123)),"")</f>
        <v>6</v>
      </c>
      <c r="B129" s="141" t="str">
        <f aca="false" t="array" ref="B129:B129">IFERROR(INDEX('03.Muestra'!$C$8:$C$17,SMALL(IF("Página Web"='03.Muestra'!$D$8:$D$17,ROW('03.Muestra'!$C$8:$C$17)-MIN(ROW('03.Muestra'!$D$8:$D$17))+1,""),ROW()-123)),"")</f>
        <v>Informe de accesibilidad</v>
      </c>
      <c r="C129" s="141" t="str">
        <f aca="false" t="array" ref="C129:C129">IFERROR(INDEX('03.Muestra'!$F$8:$F$17,SMALL(IF("Página Web"='03.Muestra'!$D$8:$D$17,ROW('03.Muestra'!$F$8:$F$17)-MIN(ROW('03.Muestra'!$D$8:$D$17))+1,""),ROW()-123)),"")</f>
        <v>https://institutodelpelo.com/informe-de-accesibilidad/</v>
      </c>
      <c r="D129" s="114"/>
      <c r="E129" s="75" t="str">
        <f aca="false">IF(D129&lt;&gt;"",IF(AND(B129&lt;&gt;"",C129&lt;&gt;""),"","ERR"),"")</f>
        <v/>
      </c>
      <c r="G129" s="23"/>
      <c r="H129" s="23"/>
      <c r="I129" s="23"/>
      <c r="J129" s="23"/>
      <c r="K129" s="119"/>
      <c r="L129" s="23"/>
      <c r="M129" s="23"/>
      <c r="N129" s="23"/>
      <c r="O129" s="23"/>
      <c r="P129" s="23"/>
      <c r="Q129" s="23"/>
      <c r="R129" s="23"/>
      <c r="S129" s="23"/>
      <c r="T129" s="23"/>
      <c r="U129" s="23"/>
      <c r="V129" s="23"/>
      <c r="W129" s="23"/>
      <c r="X129" s="23"/>
      <c r="Y129" s="23"/>
    </row>
    <row r="130" customFormat="false" ht="12" hidden="false" customHeight="true" outlineLevel="0" collapsed="false">
      <c r="A130" s="110" t="str">
        <f aca="false" t="array" ref="A130:A130">IFERROR(INDEX('03.Muestra'!$B$8:$B$17,SMALL(IF("Página Web"='03.Muestra'!$D$8:$D$17,ROW('03.Muestra'!$B$8:$B$17)-MIN(ROW('03.Muestra'!$D$8:$D$17))+1,""),ROW()-123)),"")</f>
        <v/>
      </c>
      <c r="B130" s="141" t="str">
        <f aca="false" t="array" ref="B130:B130">IFERROR(INDEX('03.Muestra'!$C$8:$C$17,SMALL(IF("Página Web"='03.Muestra'!$D$8:$D$17,ROW('03.Muestra'!$C$8:$C$17)-MIN(ROW('03.Muestra'!$D$8:$D$17))+1,""),ROW()-123)),"")</f>
        <v/>
      </c>
      <c r="C130" s="141" t="str">
        <f aca="false" t="array" ref="C130:C130">IFERROR(INDEX('03.Muestra'!$F$8:$F$17,SMALL(IF("Página Web"='03.Muestra'!$D$8:$D$17,ROW('03.Muestra'!$F$8:$F$17)-MIN(ROW('03.Muestra'!$D$8:$D$17))+1,""),ROW()-123)),"")</f>
        <v/>
      </c>
      <c r="D130" s="114"/>
      <c r="E130" s="75" t="str">
        <f aca="false">IF(D130&lt;&gt;"",IF(AND(B130&lt;&gt;"",C130&lt;&gt;""),"","ERR"),"")</f>
        <v/>
      </c>
      <c r="F130" s="23"/>
      <c r="G130" s="23"/>
      <c r="H130" s="23"/>
      <c r="I130" s="23"/>
      <c r="J130" s="23"/>
      <c r="K130" s="119"/>
      <c r="L130" s="23"/>
      <c r="M130" s="23"/>
      <c r="N130" s="23"/>
      <c r="O130" s="23"/>
      <c r="P130" s="23"/>
      <c r="Q130" s="23"/>
      <c r="R130" s="23"/>
      <c r="S130" s="23"/>
      <c r="T130" s="23"/>
      <c r="U130" s="23"/>
      <c r="V130" s="23"/>
      <c r="W130" s="23"/>
      <c r="X130" s="23"/>
      <c r="Y130" s="23"/>
    </row>
    <row r="131" customFormat="false" ht="12" hidden="false" customHeight="true" outlineLevel="0" collapsed="false">
      <c r="A131" s="110" t="str">
        <f aca="false" t="array" ref="A131:A131">IFERROR(INDEX('03.Muestra'!$B$8:$B$17,SMALL(IF("Página Web"='03.Muestra'!$D$8:$D$17,ROW('03.Muestra'!$B$8:$B$17)-MIN(ROW('03.Muestra'!$D$8:$D$17))+1,""),ROW()-123)),"")</f>
        <v/>
      </c>
      <c r="B131" s="141" t="str">
        <f aca="false" t="array" ref="B131:B131">IFERROR(INDEX('03.Muestra'!$C$8:$C$17,SMALL(IF("Página Web"='03.Muestra'!$D$8:$D$17,ROW('03.Muestra'!$C$8:$C$17)-MIN(ROW('03.Muestra'!$D$8:$D$17))+1,""),ROW()-123)),"")</f>
        <v/>
      </c>
      <c r="C131" s="141" t="str">
        <f aca="false" t="array" ref="C131:C131">IFERROR(INDEX('03.Muestra'!$F$8:$F$17,SMALL(IF("Página Web"='03.Muestra'!$D$8:$D$17,ROW('03.Muestra'!$F$8:$F$17)-MIN(ROW('03.Muestra'!$D$8:$D$17))+1,""),ROW()-123)),"")</f>
        <v/>
      </c>
      <c r="D131" s="114"/>
      <c r="E131" s="75" t="str">
        <f aca="false">IF(D131&lt;&gt;"",IF(AND(B131&lt;&gt;"",C131&lt;&gt;""),"","ERR"),"")</f>
        <v/>
      </c>
      <c r="F131" s="23"/>
      <c r="G131" s="23"/>
      <c r="H131" s="23"/>
      <c r="I131" s="23"/>
      <c r="J131" s="23"/>
      <c r="K131" s="119"/>
      <c r="L131" s="23"/>
      <c r="M131" s="23"/>
      <c r="N131" s="23"/>
      <c r="O131" s="23"/>
      <c r="P131" s="23"/>
      <c r="Q131" s="23"/>
      <c r="R131" s="23"/>
      <c r="S131" s="23"/>
      <c r="T131" s="23"/>
      <c r="U131" s="23"/>
      <c r="V131" s="23"/>
      <c r="W131" s="23"/>
      <c r="X131" s="23"/>
      <c r="Y131" s="23"/>
    </row>
    <row r="132" customFormat="false" ht="12" hidden="false" customHeight="true" outlineLevel="0" collapsed="false">
      <c r="A132" s="110" t="str">
        <f aca="false" t="array" ref="A132:A132">IFERROR(INDEX('03.Muestra'!$B$8:$B$17,SMALL(IF("Página Web"='03.Muestra'!$D$8:$D$17,ROW('03.Muestra'!$B$8:$B$17)-MIN(ROW('03.Muestra'!$D$8:$D$17))+1,""),ROW()-123)),"")</f>
        <v/>
      </c>
      <c r="B132" s="141" t="str">
        <f aca="false" t="array" ref="B132:B132">IFERROR(INDEX('03.Muestra'!$C$8:$C$17,SMALL(IF("Página Web"='03.Muestra'!$D$8:$D$17,ROW('03.Muestra'!$C$8:$C$17)-MIN(ROW('03.Muestra'!$D$8:$D$17))+1,""),ROW()-123)),"")</f>
        <v/>
      </c>
      <c r="C132" s="141" t="str">
        <f aca="false" t="array" ref="C132:C132">IFERROR(INDEX('03.Muestra'!$F$8:$F$17,SMALL(IF("Página Web"='03.Muestra'!$D$8:$D$17,ROW('03.Muestra'!$F$8:$F$17)-MIN(ROW('03.Muestra'!$D$8:$D$17))+1,""),ROW()-123)),"")</f>
        <v/>
      </c>
      <c r="D132" s="114"/>
      <c r="E132" s="75" t="str">
        <f aca="false">IF(D132&lt;&gt;"",IF(AND(B132&lt;&gt;"",C132&lt;&gt;""),"","ERR"),"")</f>
        <v/>
      </c>
      <c r="F132" s="23"/>
      <c r="G132" s="23"/>
      <c r="H132" s="23"/>
      <c r="I132" s="23"/>
      <c r="J132" s="23"/>
      <c r="K132" s="119"/>
      <c r="L132" s="23"/>
      <c r="M132" s="23"/>
      <c r="N132" s="23"/>
      <c r="O132" s="23"/>
      <c r="P132" s="23"/>
      <c r="Q132" s="23"/>
      <c r="R132" s="23"/>
      <c r="S132" s="23"/>
      <c r="T132" s="23"/>
      <c r="U132" s="23"/>
      <c r="V132" s="23"/>
      <c r="W132" s="23"/>
      <c r="X132" s="23"/>
      <c r="Y132" s="23"/>
    </row>
    <row r="133" customFormat="false" ht="12" hidden="false" customHeight="true" outlineLevel="0" collapsed="false">
      <c r="A133" s="110" t="str">
        <f aca="false" t="array" ref="A133:A133">IFERROR(INDEX('03.Muestra'!$B$8:$B$17,SMALL(IF("Página Web"='03.Muestra'!$D$8:$D$17,ROW('03.Muestra'!$B$8:$B$17)-MIN(ROW('03.Muestra'!$D$8:$D$17))+1,""),ROW()-123)),"")</f>
        <v/>
      </c>
      <c r="B133" s="141" t="str">
        <f aca="false" t="array" ref="B133:B133">IFERROR(INDEX('03.Muestra'!$C$8:$C$17,SMALL(IF("Página Web"='03.Muestra'!$D$8:$D$17,ROW('03.Muestra'!$C$8:$C$17)-MIN(ROW('03.Muestra'!$D$8:$D$17))+1,""),ROW()-123)),"")</f>
        <v/>
      </c>
      <c r="C133" s="141" t="str">
        <f aca="false" t="array" ref="C133:C133">IFERROR(INDEX('03.Muestra'!$F$8:$F$17,SMALL(IF("Página Web"='03.Muestra'!$D$8:$D$17,ROW('03.Muestra'!$F$8:$F$17)-MIN(ROW('03.Muestra'!$D$8:$D$17))+1,""),ROW()-123)),"")</f>
        <v/>
      </c>
      <c r="D133" s="114"/>
      <c r="E133" s="75" t="str">
        <f aca="false">IF(D133&lt;&gt;"",IF(AND(B133&lt;&gt;"",C133&lt;&gt;""),"","ERR"),"")</f>
        <v/>
      </c>
      <c r="F133" s="23"/>
      <c r="G133" s="23"/>
      <c r="H133" s="23"/>
      <c r="I133" s="23"/>
      <c r="J133" s="23"/>
      <c r="K133" s="119"/>
      <c r="L133" s="23"/>
      <c r="M133" s="23"/>
      <c r="N133" s="23"/>
      <c r="O133" s="23"/>
      <c r="P133" s="23"/>
      <c r="Q133" s="23"/>
      <c r="R133" s="23"/>
      <c r="S133" s="23"/>
      <c r="T133" s="23"/>
      <c r="U133" s="23"/>
      <c r="V133" s="23"/>
      <c r="W133" s="23"/>
      <c r="X133" s="23"/>
      <c r="Y133" s="23"/>
    </row>
    <row r="134" customFormat="false" ht="12" hidden="false" customHeight="true" outlineLevel="0" collapsed="false">
      <c r="A134" s="71"/>
      <c r="B134" s="144"/>
      <c r="C134" s="144"/>
      <c r="D134" s="145"/>
      <c r="E134" s="75"/>
      <c r="F134" s="23"/>
      <c r="G134" s="23"/>
      <c r="H134" s="23"/>
      <c r="I134" s="23"/>
      <c r="J134" s="23"/>
      <c r="K134" s="119"/>
      <c r="L134" s="23"/>
      <c r="M134" s="23"/>
      <c r="N134" s="23"/>
      <c r="O134" s="23"/>
      <c r="P134" s="23"/>
      <c r="Q134" s="23"/>
      <c r="R134" s="23"/>
      <c r="S134" s="23"/>
      <c r="T134" s="23"/>
      <c r="U134" s="23"/>
      <c r="V134" s="23"/>
      <c r="W134" s="23"/>
      <c r="X134" s="23"/>
      <c r="Y134" s="23"/>
    </row>
    <row r="135" customFormat="false" ht="12" hidden="false" customHeight="true" outlineLevel="0" collapsed="false">
      <c r="A135" s="71"/>
      <c r="B135" s="144"/>
      <c r="C135" s="144"/>
      <c r="D135" s="145"/>
      <c r="E135" s="75"/>
      <c r="F135" s="23"/>
      <c r="G135" s="23"/>
      <c r="H135" s="23"/>
      <c r="I135" s="23"/>
      <c r="J135" s="23"/>
      <c r="K135" s="119"/>
      <c r="L135" s="23"/>
      <c r="M135" s="23"/>
      <c r="N135" s="23"/>
      <c r="O135" s="23"/>
      <c r="P135" s="23"/>
      <c r="Q135" s="23"/>
      <c r="R135" s="23"/>
      <c r="S135" s="23"/>
      <c r="T135" s="23"/>
      <c r="U135" s="23"/>
      <c r="V135" s="23"/>
      <c r="W135" s="23"/>
      <c r="X135" s="23"/>
      <c r="Y135" s="23"/>
    </row>
    <row r="136" customFormat="false" ht="31.5" hidden="false" customHeight="true" outlineLevel="0" collapsed="false">
      <c r="A136" s="122"/>
      <c r="B136" s="123"/>
      <c r="C136" s="122"/>
      <c r="D136" s="146"/>
      <c r="E136" s="75"/>
      <c r="F136" s="23"/>
      <c r="G136" s="23"/>
      <c r="H136" s="23"/>
      <c r="I136" s="23"/>
      <c r="J136" s="23"/>
      <c r="K136" s="119"/>
      <c r="L136" s="23"/>
      <c r="M136" s="23"/>
      <c r="N136" s="23"/>
      <c r="O136" s="23"/>
      <c r="P136" s="23"/>
      <c r="Q136" s="23"/>
      <c r="R136" s="23"/>
      <c r="S136" s="23"/>
      <c r="T136" s="23"/>
      <c r="U136" s="23"/>
      <c r="V136" s="23"/>
      <c r="W136" s="23"/>
      <c r="X136" s="23"/>
      <c r="Y136" s="23"/>
    </row>
    <row r="137" customFormat="false" ht="12" hidden="false" customHeight="true" outlineLevel="0" collapsed="false">
      <c r="A137" s="71"/>
      <c r="B137" s="71"/>
      <c r="C137" s="71"/>
      <c r="D137" s="147"/>
      <c r="E137" s="75"/>
      <c r="F137" s="72"/>
      <c r="G137" s="23"/>
      <c r="H137" s="23"/>
      <c r="I137" s="23"/>
      <c r="J137" s="23"/>
      <c r="K137" s="119"/>
      <c r="L137" s="23"/>
      <c r="M137" s="23"/>
      <c r="N137" s="23"/>
      <c r="O137" s="23"/>
      <c r="P137" s="23"/>
      <c r="Q137" s="23"/>
      <c r="R137" s="23"/>
      <c r="S137" s="23"/>
      <c r="T137" s="23"/>
      <c r="U137" s="23"/>
      <c r="V137" s="23"/>
      <c r="W137" s="23"/>
      <c r="X137" s="23"/>
      <c r="Y137" s="23"/>
    </row>
    <row r="138" customFormat="false" ht="12" hidden="false" customHeight="true" outlineLevel="0" collapsed="false">
      <c r="B138" s="23"/>
      <c r="C138" s="23"/>
      <c r="D138" s="137"/>
      <c r="E138" s="75"/>
      <c r="F138" s="23"/>
      <c r="G138" s="23"/>
      <c r="H138" s="23"/>
      <c r="I138" s="23"/>
      <c r="J138" s="23"/>
      <c r="K138" s="119"/>
      <c r="L138" s="23"/>
      <c r="M138" s="23"/>
      <c r="N138" s="23"/>
      <c r="O138" s="23"/>
      <c r="P138" s="23"/>
      <c r="Q138" s="23"/>
      <c r="R138" s="23"/>
      <c r="S138" s="23"/>
      <c r="T138" s="23"/>
      <c r="U138" s="23"/>
      <c r="V138" s="23"/>
      <c r="W138" s="23"/>
      <c r="X138" s="23"/>
      <c r="Y138" s="23"/>
    </row>
    <row r="139" customFormat="false" ht="12" hidden="false" customHeight="true" outlineLevel="0" collapsed="false">
      <c r="B139" s="23"/>
      <c r="C139" s="23"/>
      <c r="D139" s="137"/>
      <c r="E139" s="112"/>
      <c r="F139" s="23"/>
      <c r="G139" s="23"/>
      <c r="H139" s="23"/>
      <c r="I139" s="23"/>
      <c r="J139" s="23"/>
      <c r="K139" s="119"/>
      <c r="L139" s="23"/>
      <c r="M139" s="23"/>
      <c r="N139" s="23"/>
      <c r="O139" s="23"/>
      <c r="P139" s="23"/>
      <c r="Q139" s="23"/>
      <c r="R139" s="23"/>
      <c r="S139" s="23"/>
      <c r="T139" s="23"/>
      <c r="U139" s="23"/>
      <c r="V139" s="23"/>
      <c r="W139" s="23"/>
      <c r="X139" s="23"/>
      <c r="Y139" s="23"/>
    </row>
    <row r="140" customFormat="false" ht="32.25" hidden="false" customHeight="true" outlineLevel="0" collapsed="false">
      <c r="A140" s="105" t="s">
        <v>119</v>
      </c>
      <c r="B140" s="106" t="s">
        <v>105</v>
      </c>
      <c r="C140" s="107" t="s">
        <v>159</v>
      </c>
      <c r="D140" s="139" t="s">
        <v>125</v>
      </c>
      <c r="E140" s="124"/>
      <c r="K140" s="119"/>
      <c r="L140" s="23"/>
      <c r="M140" s="23"/>
      <c r="N140" s="23"/>
      <c r="O140" s="23"/>
      <c r="P140" s="23"/>
      <c r="Q140" s="23"/>
      <c r="R140" s="23"/>
      <c r="S140" s="23"/>
      <c r="T140" s="23"/>
      <c r="U140" s="23"/>
      <c r="V140" s="23"/>
      <c r="W140" s="23"/>
      <c r="X140" s="23"/>
      <c r="Y140" s="23"/>
    </row>
    <row r="141" customFormat="false" ht="12" hidden="false" customHeight="true" outlineLevel="0" collapsed="false">
      <c r="A141" s="110" t="n">
        <f aca="false" t="array" ref="A141:A141">IFERROR(INDEX('03.Muestra'!$B$8:$B$17,SMALL(IF("Página Web"='03.Muestra'!$D$8:$D$17,ROW('03.Muestra'!$B$8:$B$17)-MIN(ROW('03.Muestra'!$D$8:$D$17))+1,""),ROW()-140)),"")</f>
        <v>1</v>
      </c>
      <c r="B141" s="141" t="str">
        <f aca="false" t="array" ref="B141:B141">IFERROR(INDEX('03.Muestra'!$C$8:$C$17,SMALL(IF("Página Web"='03.Muestra'!$D$8:$D$17,ROW('03.Muestra'!$C$8:$C$17)-MIN(ROW('03.Muestra'!$D$8:$D$17))+1,""),ROW()-140)),"")</f>
        <v>Inicio</v>
      </c>
      <c r="C141" s="141" t="str">
        <f aca="false" t="array" ref="C141:C141">IFERROR(INDEX('03.Muestra'!$F$8:$F$17,SMALL(IF("Página Web"='03.Muestra'!$D$8:$D$17,ROW('03.Muestra'!$F$8:$F$17)-MIN(ROW('03.Muestra'!$D$8:$D$17))+1,""),ROW()-140)),"")</f>
        <v>https://institutodelpelo.com/</v>
      </c>
      <c r="D141" s="114" t="s">
        <v>112</v>
      </c>
      <c r="E141" s="75" t="str">
        <f aca="false">IF(D141&lt;&gt;"",IF(AND(B141&lt;&gt;"",C141&lt;&gt;""),"","ERR"),"")</f>
        <v/>
      </c>
      <c r="F141" s="115" t="s">
        <v>108</v>
      </c>
      <c r="G141" s="100" t="s">
        <v>117</v>
      </c>
      <c r="H141" s="95" t="s">
        <v>112</v>
      </c>
      <c r="I141" s="116" t="s">
        <v>110</v>
      </c>
      <c r="J141" s="117" t="s">
        <v>106</v>
      </c>
      <c r="K141" s="142" t="s">
        <v>116</v>
      </c>
      <c r="L141" s="23"/>
      <c r="M141" s="23"/>
      <c r="N141" s="23"/>
      <c r="O141" s="23"/>
      <c r="P141" s="23"/>
      <c r="Q141" s="23"/>
      <c r="R141" s="23"/>
      <c r="S141" s="23"/>
      <c r="T141" s="23"/>
      <c r="U141" s="23"/>
      <c r="V141" s="23"/>
      <c r="W141" s="23"/>
      <c r="X141" s="23"/>
      <c r="Y141" s="23"/>
    </row>
    <row r="142" customFormat="false" ht="12" hidden="false" customHeight="true" outlineLevel="0" collapsed="false">
      <c r="A142" s="110" t="n">
        <f aca="false" t="array" ref="A142:A142">IFERROR(INDEX('03.Muestra'!$B$8:$B$17,SMALL(IF("Página Web"='03.Muestra'!$D$8:$D$17,ROW('03.Muestra'!$B$8:$B$17)-MIN(ROW('03.Muestra'!$D$8:$D$17))+1,""),ROW()-140)),"")</f>
        <v>2</v>
      </c>
      <c r="B142" s="141" t="str">
        <f aca="false" t="array" ref="B142:B142">IFERROR(INDEX('03.Muestra'!$C$8:$C$17,SMALL(IF("Página Web"='03.Muestra'!$D$8:$D$17,ROW('03.Muestra'!$C$8:$C$17)-MIN(ROW('03.Muestra'!$D$8:$D$17))+1,""),ROW()-140)),"")</f>
        <v>Nuestro método</v>
      </c>
      <c r="C142" s="141" t="str">
        <f aca="false" t="array" ref="C142:C142">IFERROR(INDEX('03.Muestra'!$F$8:$F$17,SMALL(IF("Página Web"='03.Muestra'!$D$8:$D$17,ROW('03.Muestra'!$F$8:$F$17)-MIN(ROW('03.Muestra'!$D$8:$D$17))+1,""),ROW()-140)),"")</f>
        <v>https://institutodelpelo.com/nuestro-metodo/</v>
      </c>
      <c r="D142" s="114" t="s">
        <v>112</v>
      </c>
      <c r="E142" s="75" t="str">
        <f aca="false">IF(D142&lt;&gt;"",IF(AND(B142&lt;&gt;"",C142&lt;&gt;""),"","ERR"),"")</f>
        <v/>
      </c>
      <c r="F142" s="118" t="n">
        <f aca="true">COUNTIF($D141:INDIRECT("$D" &amp;  SUM(ROW()-1,'03.Muestra'!$D$20)-1),F141)</f>
        <v>0</v>
      </c>
      <c r="G142" s="118" t="n">
        <f aca="true">COUNTIF($D141:INDIRECT("$D" &amp;  SUM(ROW()-1,'03.Muestra'!$D$20)-1),G141)</f>
        <v>0</v>
      </c>
      <c r="H142" s="118" t="n">
        <f aca="true">COUNTIF($D141:INDIRECT("$D" &amp;  SUM(ROW()-1,'03.Muestra'!$D$20)-1),H141)</f>
        <v>5</v>
      </c>
      <c r="I142" s="118" t="n">
        <f aca="true">COUNTIF($D141:INDIRECT("$D" &amp;  SUM(ROW()-1,'03.Muestra'!$D$20)-1),I141)</f>
        <v>0</v>
      </c>
      <c r="J142" s="118" t="n">
        <f aca="true">COUNTIF($D141:INDIRECT("$D" &amp;  SUM(ROW()-1,'03.Muestra'!$D$20)-1),J141)</f>
        <v>0</v>
      </c>
      <c r="K142" s="143" t="n">
        <f aca="true">IF(COUNTIF('03.Muestra'!$D$8:$D$17,"Página Web")=0,0,COUNTBLANK($D141:INDIRECT("$D" &amp;  SUM(ROW()-1,COUNTIF('03.Muestra'!$D$8:$D$17,"Página Web"))-1)))</f>
        <v>1</v>
      </c>
      <c r="L142" s="23"/>
      <c r="M142" s="23"/>
      <c r="N142" s="23"/>
      <c r="O142" s="23"/>
      <c r="P142" s="23"/>
      <c r="Q142" s="23"/>
      <c r="R142" s="23"/>
      <c r="S142" s="23"/>
      <c r="T142" s="23"/>
      <c r="U142" s="23"/>
      <c r="V142" s="23"/>
      <c r="W142" s="23"/>
      <c r="X142" s="23"/>
      <c r="Y142" s="23"/>
    </row>
    <row r="143" customFormat="false" ht="12" hidden="false" customHeight="true" outlineLevel="0" collapsed="false">
      <c r="A143" s="110" t="n">
        <f aca="false" t="array" ref="A143:A143">IFERROR(INDEX('03.Muestra'!$B$8:$B$17,SMALL(IF("Página Web"='03.Muestra'!$D$8:$D$17,ROW('03.Muestra'!$B$8:$B$17)-MIN(ROW('03.Muestra'!$D$8:$D$17))+1,""),ROW()-140)),"")</f>
        <v>3</v>
      </c>
      <c r="B143" s="141" t="str">
        <f aca="false" t="array" ref="B143:B143">IFERROR(INDEX('03.Muestra'!$C$8:$C$17,SMALL(IF("Página Web"='03.Muestra'!$D$8:$D$17,ROW('03.Muestra'!$C$8:$C$17)-MIN(ROW('03.Muestra'!$D$8:$D$17))+1,""),ROW()-140)),"")</f>
        <v>Contacto</v>
      </c>
      <c r="C143" s="141" t="str">
        <f aca="false" t="array" ref="C143:C143">IFERROR(INDEX('03.Muestra'!$F$8:$F$17,SMALL(IF("Página Web"='03.Muestra'!$D$8:$D$17,ROW('03.Muestra'!$F$8:$F$17)-MIN(ROW('03.Muestra'!$D$8:$D$17))+1,""),ROW()-140)),"")</f>
        <v>https://institutodelpelo.com/contacto/</v>
      </c>
      <c r="D143" s="114" t="s">
        <v>112</v>
      </c>
      <c r="E143" s="75" t="str">
        <f aca="false">IF(D143&lt;&gt;"",IF(AND(B143&lt;&gt;"",C143&lt;&gt;""),"","ERR"),"")</f>
        <v/>
      </c>
      <c r="K143" s="119"/>
      <c r="L143" s="23"/>
      <c r="M143" s="23"/>
      <c r="N143" s="23"/>
      <c r="O143" s="23"/>
      <c r="P143" s="23"/>
      <c r="Q143" s="23"/>
      <c r="R143" s="23"/>
      <c r="S143" s="23"/>
      <c r="T143" s="23"/>
      <c r="U143" s="23"/>
      <c r="V143" s="23"/>
      <c r="W143" s="23"/>
      <c r="X143" s="23"/>
      <c r="Y143" s="23"/>
    </row>
    <row r="144" customFormat="false" ht="12" hidden="false" customHeight="true" outlineLevel="0" collapsed="false">
      <c r="A144" s="110" t="n">
        <f aca="false" t="array" ref="A144:A144">IFERROR(INDEX('03.Muestra'!$B$8:$B$17,SMALL(IF("Página Web"='03.Muestra'!$D$8:$D$17,ROW('03.Muestra'!$B$8:$B$17)-MIN(ROW('03.Muestra'!$D$8:$D$17))+1,""),ROW()-140)),"")</f>
        <v>4</v>
      </c>
      <c r="B144" s="141" t="str">
        <f aca="false" t="array" ref="B144:B144">IFERROR(INDEX('03.Muestra'!$C$8:$C$17,SMALL(IF("Página Web"='03.Muestra'!$D$8:$D$17,ROW('03.Muestra'!$C$8:$C$17)-MIN(ROW('03.Muestra'!$D$8:$D$17))+1,""),ROW()-140)),"")</f>
        <v>Aviso legal</v>
      </c>
      <c r="C144" s="141" t="str">
        <f aca="false" t="array" ref="C144:C144">IFERROR(INDEX('03.Muestra'!$F$8:$F$17,SMALL(IF("Página Web"='03.Muestra'!$D$8:$D$17,ROW('03.Muestra'!$F$8:$F$17)-MIN(ROW('03.Muestra'!$D$8:$D$17))+1,""),ROW()-140)),"")</f>
        <v>https://institutodelpelo.com/aviso-legal/</v>
      </c>
      <c r="D144" s="114" t="s">
        <v>112</v>
      </c>
      <c r="E144" s="75" t="str">
        <f aca="false">IF(D144&lt;&gt;"",IF(AND(B144&lt;&gt;"",C144&lt;&gt;""),"","ERR"),"")</f>
        <v/>
      </c>
      <c r="G144" s="23"/>
      <c r="H144" s="23"/>
      <c r="I144" s="23"/>
      <c r="J144" s="23"/>
      <c r="K144" s="119"/>
      <c r="L144" s="23"/>
      <c r="M144" s="23"/>
      <c r="N144" s="23"/>
      <c r="O144" s="23"/>
      <c r="P144" s="23"/>
      <c r="Q144" s="23"/>
      <c r="R144" s="23"/>
      <c r="S144" s="23"/>
      <c r="T144" s="23"/>
      <c r="U144" s="23"/>
      <c r="V144" s="23"/>
      <c r="W144" s="23"/>
      <c r="X144" s="23"/>
      <c r="Y144" s="23"/>
    </row>
    <row r="145" customFormat="false" ht="12" hidden="false" customHeight="true" outlineLevel="0" collapsed="false">
      <c r="A145" s="110" t="n">
        <f aca="false" t="array" ref="A145:A145">IFERROR(INDEX('03.Muestra'!$B$8:$B$17,SMALL(IF("Página Web"='03.Muestra'!$D$8:$D$17,ROW('03.Muestra'!$B$8:$B$17)-MIN(ROW('03.Muestra'!$D$8:$D$17))+1,""),ROW()-140)),"")</f>
        <v>5</v>
      </c>
      <c r="B145" s="141" t="str">
        <f aca="false" t="array" ref="B145:B145">IFERROR(INDEX('03.Muestra'!$C$8:$C$17,SMALL(IF("Página Web"='03.Muestra'!$D$8:$D$17,ROW('03.Muestra'!$C$8:$C$17)-MIN(ROW('03.Muestra'!$D$8:$D$17))+1,""),ROW()-140)),"")</f>
        <v>Política de privacidad</v>
      </c>
      <c r="C145" s="141" t="str">
        <f aca="false" t="array" ref="C145:C145">IFERROR(INDEX('03.Muestra'!$F$8:$F$17,SMALL(IF("Página Web"='03.Muestra'!$D$8:$D$17,ROW('03.Muestra'!$F$8:$F$17)-MIN(ROW('03.Muestra'!$D$8:$D$17))+1,""),ROW()-140)),"")</f>
        <v>https://institutodelpelo.com/politica-de-privacidad/</v>
      </c>
      <c r="D145" s="114" t="s">
        <v>112</v>
      </c>
      <c r="E145" s="75" t="str">
        <f aca="false">IF(D145&lt;&gt;"",IF(AND(B145&lt;&gt;"",C145&lt;&gt;""),"","ERR"),"")</f>
        <v/>
      </c>
      <c r="G145" s="23"/>
      <c r="H145" s="23"/>
      <c r="I145" s="23"/>
      <c r="J145" s="23"/>
      <c r="K145" s="119"/>
      <c r="L145" s="23"/>
      <c r="M145" s="23"/>
      <c r="N145" s="23"/>
      <c r="O145" s="23"/>
      <c r="P145" s="23"/>
      <c r="Q145" s="23"/>
      <c r="R145" s="23"/>
      <c r="S145" s="23"/>
      <c r="T145" s="23"/>
      <c r="U145" s="23"/>
      <c r="V145" s="23"/>
      <c r="W145" s="23"/>
      <c r="X145" s="23"/>
      <c r="Y145" s="23"/>
    </row>
    <row r="146" customFormat="false" ht="12" hidden="false" customHeight="true" outlineLevel="0" collapsed="false">
      <c r="A146" s="110" t="n">
        <f aca="false" t="array" ref="A146:A146">IFERROR(INDEX('03.Muestra'!$B$8:$B$17,SMALL(IF("Página Web"='03.Muestra'!$D$8:$D$17,ROW('03.Muestra'!$B$8:$B$17)-MIN(ROW('03.Muestra'!$D$8:$D$17))+1,""),ROW()-140)),"")</f>
        <v>6</v>
      </c>
      <c r="B146" s="141" t="str">
        <f aca="false" t="array" ref="B146:B146">IFERROR(INDEX('03.Muestra'!$C$8:$C$17,SMALL(IF("Página Web"='03.Muestra'!$D$8:$D$17,ROW('03.Muestra'!$C$8:$C$17)-MIN(ROW('03.Muestra'!$D$8:$D$17))+1,""),ROW()-140)),"")</f>
        <v>Informe de accesibilidad</v>
      </c>
      <c r="C146" s="141" t="str">
        <f aca="false" t="array" ref="C146:C146">IFERROR(INDEX('03.Muestra'!$F$8:$F$17,SMALL(IF("Página Web"='03.Muestra'!$D$8:$D$17,ROW('03.Muestra'!$F$8:$F$17)-MIN(ROW('03.Muestra'!$D$8:$D$17))+1,""),ROW()-140)),"")</f>
        <v>https://institutodelpelo.com/informe-de-accesibilidad/</v>
      </c>
      <c r="D146" s="114"/>
      <c r="E146" s="75" t="str">
        <f aca="false">IF(D146&lt;&gt;"",IF(AND(B146&lt;&gt;"",C146&lt;&gt;""),"","ERR"),"")</f>
        <v/>
      </c>
      <c r="G146" s="23"/>
      <c r="H146" s="23"/>
      <c r="I146" s="23"/>
      <c r="J146" s="23"/>
      <c r="K146" s="119"/>
      <c r="L146" s="23"/>
      <c r="M146" s="23"/>
      <c r="N146" s="23"/>
      <c r="O146" s="23"/>
      <c r="P146" s="23"/>
      <c r="Q146" s="23"/>
      <c r="R146" s="23"/>
      <c r="S146" s="23"/>
      <c r="T146" s="23"/>
      <c r="U146" s="23"/>
      <c r="V146" s="23"/>
      <c r="W146" s="23"/>
      <c r="X146" s="23"/>
      <c r="Y146" s="23"/>
    </row>
    <row r="147" customFormat="false" ht="12" hidden="false" customHeight="true" outlineLevel="0" collapsed="false">
      <c r="A147" s="110" t="str">
        <f aca="false" t="array" ref="A147:A147">IFERROR(INDEX('03.Muestra'!$B$8:$B$17,SMALL(IF("Página Web"='03.Muestra'!$D$8:$D$17,ROW('03.Muestra'!$B$8:$B$17)-MIN(ROW('03.Muestra'!$D$8:$D$17))+1,""),ROW()-140)),"")</f>
        <v/>
      </c>
      <c r="B147" s="141" t="str">
        <f aca="false" t="array" ref="B147:B147">IFERROR(INDEX('03.Muestra'!$C$8:$C$17,SMALL(IF("Página Web"='03.Muestra'!$D$8:$D$17,ROW('03.Muestra'!$C$8:$C$17)-MIN(ROW('03.Muestra'!$D$8:$D$17))+1,""),ROW()-140)),"")</f>
        <v/>
      </c>
      <c r="C147" s="141" t="str">
        <f aca="false" t="array" ref="C147:C147">IFERROR(INDEX('03.Muestra'!$F$8:$F$17,SMALL(IF("Página Web"='03.Muestra'!$D$8:$D$17,ROW('03.Muestra'!$F$8:$F$17)-MIN(ROW('03.Muestra'!$D$8:$D$17))+1,""),ROW()-140)),"")</f>
        <v/>
      </c>
      <c r="D147" s="114"/>
      <c r="E147" s="75" t="str">
        <f aca="false">IF(D147&lt;&gt;"",IF(AND(B147&lt;&gt;"",C147&lt;&gt;""),"","ERR"),"")</f>
        <v/>
      </c>
      <c r="F147" s="23"/>
      <c r="G147" s="23"/>
      <c r="H147" s="23"/>
      <c r="I147" s="23"/>
      <c r="J147" s="23"/>
      <c r="K147" s="119"/>
      <c r="L147" s="23"/>
      <c r="M147" s="23"/>
      <c r="N147" s="23"/>
      <c r="O147" s="23"/>
      <c r="P147" s="23"/>
      <c r="Q147" s="23"/>
      <c r="R147" s="23"/>
      <c r="S147" s="23"/>
      <c r="T147" s="23"/>
      <c r="U147" s="23"/>
      <c r="V147" s="23"/>
      <c r="W147" s="23"/>
      <c r="X147" s="23"/>
      <c r="Y147" s="23"/>
    </row>
    <row r="148" customFormat="false" ht="12" hidden="false" customHeight="true" outlineLevel="0" collapsed="false">
      <c r="A148" s="110" t="str">
        <f aca="false" t="array" ref="A148:A148">IFERROR(INDEX('03.Muestra'!$B$8:$B$17,SMALL(IF("Página Web"='03.Muestra'!$D$8:$D$17,ROW('03.Muestra'!$B$8:$B$17)-MIN(ROW('03.Muestra'!$D$8:$D$17))+1,""),ROW()-140)),"")</f>
        <v/>
      </c>
      <c r="B148" s="141" t="str">
        <f aca="false" t="array" ref="B148:B148">IFERROR(INDEX('03.Muestra'!$C$8:$C$17,SMALL(IF("Página Web"='03.Muestra'!$D$8:$D$17,ROW('03.Muestra'!$C$8:$C$17)-MIN(ROW('03.Muestra'!$D$8:$D$17))+1,""),ROW()-140)),"")</f>
        <v/>
      </c>
      <c r="C148" s="141" t="str">
        <f aca="false" t="array" ref="C148:C148">IFERROR(INDEX('03.Muestra'!$F$8:$F$17,SMALL(IF("Página Web"='03.Muestra'!$D$8:$D$17,ROW('03.Muestra'!$F$8:$F$17)-MIN(ROW('03.Muestra'!$D$8:$D$17))+1,""),ROW()-140)),"")</f>
        <v/>
      </c>
      <c r="D148" s="114"/>
      <c r="E148" s="75" t="str">
        <f aca="false">IF(D148&lt;&gt;"",IF(AND(B148&lt;&gt;"",C148&lt;&gt;""),"","ERR"),"")</f>
        <v/>
      </c>
      <c r="F148" s="23"/>
      <c r="G148" s="23"/>
      <c r="H148" s="23"/>
      <c r="I148" s="23"/>
      <c r="J148" s="23"/>
      <c r="K148" s="119"/>
      <c r="L148" s="23"/>
      <c r="M148" s="23"/>
      <c r="N148" s="23"/>
      <c r="O148" s="23"/>
      <c r="P148" s="23"/>
      <c r="Q148" s="23"/>
      <c r="R148" s="23"/>
      <c r="S148" s="23"/>
      <c r="T148" s="23"/>
      <c r="U148" s="23"/>
      <c r="V148" s="23"/>
      <c r="W148" s="23"/>
      <c r="X148" s="23"/>
      <c r="Y148" s="23"/>
    </row>
    <row r="149" customFormat="false" ht="12" hidden="false" customHeight="true" outlineLevel="0" collapsed="false">
      <c r="A149" s="110" t="str">
        <f aca="false" t="array" ref="A149:A149">IFERROR(INDEX('03.Muestra'!$B$8:$B$17,SMALL(IF("Página Web"='03.Muestra'!$D$8:$D$17,ROW('03.Muestra'!$B$8:$B$17)-MIN(ROW('03.Muestra'!$D$8:$D$17))+1,""),ROW()-140)),"")</f>
        <v/>
      </c>
      <c r="B149" s="141" t="str">
        <f aca="false" t="array" ref="B149:B149">IFERROR(INDEX('03.Muestra'!$C$8:$C$17,SMALL(IF("Página Web"='03.Muestra'!$D$8:$D$17,ROW('03.Muestra'!$C$8:$C$17)-MIN(ROW('03.Muestra'!$D$8:$D$17))+1,""),ROW()-140)),"")</f>
        <v/>
      </c>
      <c r="C149" s="141" t="str">
        <f aca="false" t="array" ref="C149:C149">IFERROR(INDEX('03.Muestra'!$F$8:$F$17,SMALL(IF("Página Web"='03.Muestra'!$D$8:$D$17,ROW('03.Muestra'!$F$8:$F$17)-MIN(ROW('03.Muestra'!$D$8:$D$17))+1,""),ROW()-140)),"")</f>
        <v/>
      </c>
      <c r="D149" s="114"/>
      <c r="E149" s="75" t="str">
        <f aca="false">IF(D149&lt;&gt;"",IF(AND(B149&lt;&gt;"",C149&lt;&gt;""),"","ERR"),"")</f>
        <v/>
      </c>
      <c r="F149" s="23"/>
      <c r="G149" s="23"/>
      <c r="H149" s="23"/>
      <c r="I149" s="23"/>
      <c r="J149" s="23"/>
      <c r="K149" s="119"/>
      <c r="L149" s="23"/>
      <c r="M149" s="23"/>
      <c r="N149" s="23"/>
      <c r="O149" s="23"/>
      <c r="P149" s="23"/>
      <c r="Q149" s="23"/>
      <c r="R149" s="23"/>
      <c r="S149" s="23"/>
      <c r="T149" s="23"/>
      <c r="U149" s="23"/>
      <c r="V149" s="23"/>
      <c r="W149" s="23"/>
      <c r="X149" s="23"/>
      <c r="Y149" s="23"/>
    </row>
    <row r="150" customFormat="false" ht="12" hidden="false" customHeight="true" outlineLevel="0" collapsed="false">
      <c r="A150" s="110" t="str">
        <f aca="false" t="array" ref="A150:A150">IFERROR(INDEX('03.Muestra'!$B$8:$B$17,SMALL(IF("Página Web"='03.Muestra'!$D$8:$D$17,ROW('03.Muestra'!$B$8:$B$17)-MIN(ROW('03.Muestra'!$D$8:$D$17))+1,""),ROW()-140)),"")</f>
        <v/>
      </c>
      <c r="B150" s="141" t="str">
        <f aca="false" t="array" ref="B150:B150">IFERROR(INDEX('03.Muestra'!$C$8:$C$17,SMALL(IF("Página Web"='03.Muestra'!$D$8:$D$17,ROW('03.Muestra'!$C$8:$C$17)-MIN(ROW('03.Muestra'!$D$8:$D$17))+1,""),ROW()-140)),"")</f>
        <v/>
      </c>
      <c r="C150" s="141" t="str">
        <f aca="false" t="array" ref="C150:C150">IFERROR(INDEX('03.Muestra'!$F$8:$F$17,SMALL(IF("Página Web"='03.Muestra'!$D$8:$D$17,ROW('03.Muestra'!$F$8:$F$17)-MIN(ROW('03.Muestra'!$D$8:$D$17))+1,""),ROW()-140)),"")</f>
        <v/>
      </c>
      <c r="D150" s="114"/>
      <c r="E150" s="75" t="str">
        <f aca="false">IF(D150&lt;&gt;"",IF(AND(B150&lt;&gt;"",C150&lt;&gt;""),"","ERR"),"")</f>
        <v/>
      </c>
      <c r="F150" s="23"/>
      <c r="G150" s="23"/>
      <c r="H150" s="23"/>
      <c r="I150" s="23"/>
      <c r="J150" s="23"/>
      <c r="K150" s="119"/>
      <c r="L150" s="23"/>
      <c r="M150" s="23"/>
      <c r="N150" s="23"/>
      <c r="O150" s="23"/>
      <c r="P150" s="23"/>
      <c r="Q150" s="23"/>
      <c r="R150" s="23"/>
      <c r="S150" s="23"/>
      <c r="T150" s="23"/>
      <c r="U150" s="23"/>
      <c r="V150" s="23"/>
      <c r="W150" s="23"/>
      <c r="X150" s="23"/>
      <c r="Y150" s="23"/>
    </row>
    <row r="151" customFormat="false" ht="12" hidden="false" customHeight="true" outlineLevel="0" collapsed="false">
      <c r="A151" s="71"/>
      <c r="B151" s="144"/>
      <c r="C151" s="144"/>
      <c r="D151" s="145"/>
      <c r="E151" s="75"/>
      <c r="F151" s="23"/>
      <c r="G151" s="23"/>
      <c r="H151" s="23"/>
      <c r="I151" s="23"/>
      <c r="J151" s="23"/>
      <c r="K151" s="119"/>
      <c r="L151" s="23"/>
      <c r="M151" s="23"/>
      <c r="N151" s="23"/>
      <c r="O151" s="23"/>
      <c r="P151" s="23"/>
      <c r="Q151" s="23"/>
      <c r="R151" s="23"/>
      <c r="S151" s="23"/>
      <c r="T151" s="23"/>
      <c r="U151" s="23"/>
      <c r="V151" s="23"/>
      <c r="W151" s="23"/>
      <c r="X151" s="23"/>
      <c r="Y151" s="23"/>
    </row>
    <row r="152" customFormat="false" ht="12" hidden="false" customHeight="true" outlineLevel="0" collapsed="false">
      <c r="A152" s="71"/>
      <c r="B152" s="144"/>
      <c r="C152" s="144"/>
      <c r="D152" s="145"/>
      <c r="E152" s="75"/>
      <c r="F152" s="23"/>
      <c r="G152" s="23"/>
      <c r="H152" s="23"/>
      <c r="I152" s="23"/>
      <c r="J152" s="23"/>
      <c r="K152" s="119"/>
      <c r="L152" s="23"/>
      <c r="M152" s="23"/>
      <c r="N152" s="23"/>
      <c r="O152" s="23"/>
      <c r="P152" s="23"/>
      <c r="Q152" s="23"/>
      <c r="R152" s="23"/>
      <c r="S152" s="23"/>
      <c r="T152" s="23"/>
      <c r="U152" s="23"/>
      <c r="V152" s="23"/>
      <c r="W152" s="23"/>
      <c r="X152" s="23"/>
      <c r="Y152" s="23"/>
    </row>
    <row r="153" customFormat="false" ht="31.5" hidden="false" customHeight="true" outlineLevel="0" collapsed="false">
      <c r="A153" s="122"/>
      <c r="B153" s="123"/>
      <c r="C153" s="122"/>
      <c r="D153" s="146"/>
      <c r="E153" s="75"/>
      <c r="F153" s="23"/>
      <c r="G153" s="23"/>
      <c r="H153" s="23"/>
      <c r="I153" s="23"/>
      <c r="J153" s="23"/>
      <c r="K153" s="119"/>
      <c r="L153" s="23"/>
      <c r="M153" s="23"/>
      <c r="N153" s="23"/>
      <c r="O153" s="23"/>
      <c r="P153" s="23"/>
      <c r="Q153" s="23"/>
      <c r="R153" s="23"/>
      <c r="S153" s="23"/>
      <c r="T153" s="23"/>
      <c r="U153" s="23"/>
      <c r="V153" s="23"/>
      <c r="W153" s="23"/>
      <c r="X153" s="23"/>
      <c r="Y153" s="23"/>
    </row>
    <row r="154" customFormat="false" ht="12" hidden="false" customHeight="true" outlineLevel="0" collapsed="false">
      <c r="A154" s="71"/>
      <c r="B154" s="71"/>
      <c r="C154" s="71"/>
      <c r="D154" s="147"/>
      <c r="E154" s="75"/>
      <c r="F154" s="72"/>
      <c r="G154" s="23"/>
      <c r="H154" s="23"/>
      <c r="I154" s="23"/>
      <c r="J154" s="23"/>
      <c r="K154" s="119"/>
      <c r="L154" s="23"/>
      <c r="M154" s="23"/>
      <c r="N154" s="23"/>
      <c r="O154" s="23"/>
      <c r="P154" s="23"/>
      <c r="Q154" s="23"/>
      <c r="R154" s="23"/>
      <c r="S154" s="23"/>
      <c r="T154" s="23"/>
      <c r="U154" s="23"/>
      <c r="V154" s="23"/>
      <c r="W154" s="23"/>
      <c r="X154" s="23"/>
      <c r="Y154" s="23"/>
    </row>
    <row r="155" customFormat="false" ht="12" hidden="false" customHeight="true" outlineLevel="0" collapsed="false">
      <c r="B155" s="23"/>
      <c r="C155" s="23"/>
      <c r="D155" s="137"/>
      <c r="E155" s="75"/>
      <c r="F155" s="23"/>
      <c r="G155" s="23"/>
      <c r="H155" s="23"/>
      <c r="I155" s="23"/>
      <c r="J155" s="23"/>
      <c r="K155" s="119"/>
      <c r="L155" s="23"/>
      <c r="M155" s="23"/>
      <c r="N155" s="23"/>
      <c r="O155" s="23"/>
      <c r="P155" s="23"/>
      <c r="Q155" s="23"/>
      <c r="R155" s="23"/>
      <c r="S155" s="23"/>
      <c r="T155" s="23"/>
      <c r="U155" s="23"/>
      <c r="V155" s="23"/>
      <c r="W155" s="23"/>
      <c r="X155" s="23"/>
      <c r="Y155" s="23"/>
    </row>
    <row r="156" customFormat="false" ht="12" hidden="false" customHeight="true" outlineLevel="0" collapsed="false">
      <c r="B156" s="23"/>
      <c r="C156" s="23"/>
      <c r="D156" s="137"/>
      <c r="E156" s="112"/>
      <c r="F156" s="23"/>
      <c r="G156" s="23"/>
      <c r="H156" s="23"/>
      <c r="I156" s="23"/>
      <c r="J156" s="23"/>
      <c r="K156" s="119"/>
      <c r="L156" s="23"/>
      <c r="M156" s="23"/>
      <c r="N156" s="23"/>
      <c r="O156" s="23"/>
      <c r="P156" s="23"/>
      <c r="Q156" s="23"/>
      <c r="R156" s="23"/>
      <c r="S156" s="23"/>
      <c r="T156" s="23"/>
      <c r="U156" s="23"/>
      <c r="V156" s="23"/>
      <c r="W156" s="23"/>
      <c r="X156" s="23"/>
      <c r="Y156" s="23"/>
    </row>
    <row r="157" customFormat="false" ht="32.25" hidden="false" customHeight="true" outlineLevel="0" collapsed="false">
      <c r="A157" s="105" t="s">
        <v>119</v>
      </c>
      <c r="B157" s="106" t="s">
        <v>105</v>
      </c>
      <c r="C157" s="107" t="s">
        <v>160</v>
      </c>
      <c r="D157" s="139" t="s">
        <v>125</v>
      </c>
      <c r="E157" s="124"/>
      <c r="K157" s="119"/>
      <c r="L157" s="23"/>
      <c r="M157" s="23"/>
      <c r="N157" s="23"/>
      <c r="O157" s="23"/>
      <c r="P157" s="23"/>
      <c r="Q157" s="23"/>
      <c r="R157" s="23"/>
      <c r="S157" s="23"/>
      <c r="T157" s="23"/>
      <c r="U157" s="23"/>
      <c r="V157" s="23"/>
      <c r="W157" s="23"/>
      <c r="X157" s="23"/>
      <c r="Y157" s="23"/>
    </row>
    <row r="158" customFormat="false" ht="12" hidden="false" customHeight="true" outlineLevel="0" collapsed="false">
      <c r="A158" s="110" t="n">
        <f aca="false" t="array" ref="A158:A158">IFERROR(INDEX('03.Muestra'!$B$8:$B$17,SMALL(IF("Página Web"='03.Muestra'!$D$8:$D$17,ROW('03.Muestra'!$B$8:$B$17)-MIN(ROW('03.Muestra'!$D$8:$D$17))+1,""),ROW()-157)),"")</f>
        <v>1</v>
      </c>
      <c r="B158" s="141" t="str">
        <f aca="false" t="array" ref="B158:B158">IFERROR(INDEX('03.Muestra'!$C$8:$C$17,SMALL(IF("Página Web"='03.Muestra'!$D$8:$D$17,ROW('03.Muestra'!$C$8:$C$17)-MIN(ROW('03.Muestra'!$D$8:$D$17))+1,""),ROW()-157)),"")</f>
        <v>Inicio</v>
      </c>
      <c r="C158" s="141" t="str">
        <f aca="false" t="array" ref="C158:C158">IFERROR(INDEX('03.Muestra'!$F$8:$F$17,SMALL(IF("Página Web"='03.Muestra'!$D$8:$D$17,ROW('03.Muestra'!$F$8:$F$17)-MIN(ROW('03.Muestra'!$D$8:$D$17))+1,""),ROW()-157)),"")</f>
        <v>https://institutodelpelo.com/</v>
      </c>
      <c r="D158" s="114" t="s">
        <v>112</v>
      </c>
      <c r="E158" s="75" t="str">
        <f aca="false">IF(D158&lt;&gt;"",IF(AND(B158&lt;&gt;"",C158&lt;&gt;""),"","ERR"),"")</f>
        <v/>
      </c>
      <c r="F158" s="115" t="s">
        <v>108</v>
      </c>
      <c r="G158" s="100" t="s">
        <v>117</v>
      </c>
      <c r="H158" s="95" t="s">
        <v>112</v>
      </c>
      <c r="I158" s="116" t="s">
        <v>110</v>
      </c>
      <c r="J158" s="117" t="s">
        <v>106</v>
      </c>
      <c r="K158" s="142" t="s">
        <v>116</v>
      </c>
      <c r="L158" s="23"/>
      <c r="M158" s="23"/>
      <c r="N158" s="23"/>
      <c r="O158" s="23"/>
      <c r="P158" s="23"/>
      <c r="Q158" s="23"/>
      <c r="R158" s="23"/>
      <c r="S158" s="23"/>
      <c r="T158" s="23"/>
      <c r="U158" s="23"/>
      <c r="V158" s="23"/>
      <c r="W158" s="23"/>
      <c r="X158" s="23"/>
      <c r="Y158" s="23"/>
    </row>
    <row r="159" customFormat="false" ht="12" hidden="false" customHeight="true" outlineLevel="0" collapsed="false">
      <c r="A159" s="110" t="n">
        <f aca="false" t="array" ref="A159:A159">IFERROR(INDEX('03.Muestra'!$B$8:$B$17,SMALL(IF("Página Web"='03.Muestra'!$D$8:$D$17,ROW('03.Muestra'!$B$8:$B$17)-MIN(ROW('03.Muestra'!$D$8:$D$17))+1,""),ROW()-157)),"")</f>
        <v>2</v>
      </c>
      <c r="B159" s="141" t="str">
        <f aca="false" t="array" ref="B159:B159">IFERROR(INDEX('03.Muestra'!$C$8:$C$17,SMALL(IF("Página Web"='03.Muestra'!$D$8:$D$17,ROW('03.Muestra'!$C$8:$C$17)-MIN(ROW('03.Muestra'!$D$8:$D$17))+1,""),ROW()-157)),"")</f>
        <v>Nuestro método</v>
      </c>
      <c r="C159" s="141" t="str">
        <f aca="false" t="array" ref="C159:C159">IFERROR(INDEX('03.Muestra'!$F$8:$F$17,SMALL(IF("Página Web"='03.Muestra'!$D$8:$D$17,ROW('03.Muestra'!$F$8:$F$17)-MIN(ROW('03.Muestra'!$D$8:$D$17))+1,""),ROW()-157)),"")</f>
        <v>https://institutodelpelo.com/nuestro-metodo/</v>
      </c>
      <c r="D159" s="114" t="s">
        <v>112</v>
      </c>
      <c r="E159" s="75" t="str">
        <f aca="false">IF(D159&lt;&gt;"",IF(AND(B159&lt;&gt;"",C159&lt;&gt;""),"","ERR"),"")</f>
        <v/>
      </c>
      <c r="F159" s="118" t="n">
        <f aca="true">COUNTIF($D158:INDIRECT("$D" &amp;  SUM(ROW()-1,'03.Muestra'!$D$20)-1),F158)</f>
        <v>0</v>
      </c>
      <c r="G159" s="118" t="n">
        <f aca="true">COUNTIF($D158:INDIRECT("$D" &amp;  SUM(ROW()-1,'03.Muestra'!$D$20)-1),G158)</f>
        <v>0</v>
      </c>
      <c r="H159" s="118" t="n">
        <f aca="true">COUNTIF($D158:INDIRECT("$D" &amp;  SUM(ROW()-1,'03.Muestra'!$D$20)-1),H158)</f>
        <v>5</v>
      </c>
      <c r="I159" s="118" t="n">
        <f aca="true">COUNTIF($D158:INDIRECT("$D" &amp;  SUM(ROW()-1,'03.Muestra'!$D$20)-1),I158)</f>
        <v>0</v>
      </c>
      <c r="J159" s="118" t="n">
        <f aca="true">COUNTIF($D158:INDIRECT("$D" &amp;  SUM(ROW()-1,'03.Muestra'!$D$20)-1),J158)</f>
        <v>0</v>
      </c>
      <c r="K159" s="143" t="n">
        <f aca="true">IF(COUNTIF('03.Muestra'!$D$8:$D$17,"Página Web")=0,0,COUNTBLANK($D158:INDIRECT("$D" &amp;  SUM(ROW()-1,COUNTIF('03.Muestra'!$D$8:$D$17,"Página Web"))-1)))</f>
        <v>1</v>
      </c>
      <c r="L159" s="23"/>
      <c r="M159" s="23"/>
      <c r="N159" s="23"/>
      <c r="O159" s="23"/>
      <c r="P159" s="23"/>
      <c r="Q159" s="23"/>
      <c r="R159" s="23"/>
      <c r="S159" s="23"/>
      <c r="T159" s="23"/>
      <c r="U159" s="23"/>
      <c r="V159" s="23"/>
      <c r="W159" s="23"/>
      <c r="X159" s="23"/>
      <c r="Y159" s="23"/>
    </row>
    <row r="160" customFormat="false" ht="12" hidden="false" customHeight="true" outlineLevel="0" collapsed="false">
      <c r="A160" s="110" t="n">
        <f aca="false" t="array" ref="A160:A160">IFERROR(INDEX('03.Muestra'!$B$8:$B$17,SMALL(IF("Página Web"='03.Muestra'!$D$8:$D$17,ROW('03.Muestra'!$B$8:$B$17)-MIN(ROW('03.Muestra'!$D$8:$D$17))+1,""),ROW()-157)),"")</f>
        <v>3</v>
      </c>
      <c r="B160" s="141" t="str">
        <f aca="false" t="array" ref="B160:B160">IFERROR(INDEX('03.Muestra'!$C$8:$C$17,SMALL(IF("Página Web"='03.Muestra'!$D$8:$D$17,ROW('03.Muestra'!$C$8:$C$17)-MIN(ROW('03.Muestra'!$D$8:$D$17))+1,""),ROW()-157)),"")</f>
        <v>Contacto</v>
      </c>
      <c r="C160" s="141" t="str">
        <f aca="false" t="array" ref="C160:C160">IFERROR(INDEX('03.Muestra'!$F$8:$F$17,SMALL(IF("Página Web"='03.Muestra'!$D$8:$D$17,ROW('03.Muestra'!$F$8:$F$17)-MIN(ROW('03.Muestra'!$D$8:$D$17))+1,""),ROW()-157)),"")</f>
        <v>https://institutodelpelo.com/contacto/</v>
      </c>
      <c r="D160" s="114" t="s">
        <v>112</v>
      </c>
      <c r="E160" s="75" t="str">
        <f aca="false">IF(D160&lt;&gt;"",IF(AND(B160&lt;&gt;"",C160&lt;&gt;""),"","ERR"),"")</f>
        <v/>
      </c>
      <c r="G160" s="23"/>
      <c r="H160" s="23"/>
      <c r="I160" s="23"/>
      <c r="J160" s="23"/>
      <c r="K160" s="119"/>
      <c r="L160" s="23"/>
      <c r="M160" s="23"/>
      <c r="N160" s="23"/>
      <c r="O160" s="23"/>
      <c r="P160" s="23"/>
      <c r="Q160" s="23"/>
      <c r="R160" s="23"/>
      <c r="S160" s="23"/>
      <c r="T160" s="23"/>
      <c r="U160" s="23"/>
      <c r="V160" s="23"/>
      <c r="W160" s="23"/>
      <c r="X160" s="23"/>
      <c r="Y160" s="23"/>
    </row>
    <row r="161" customFormat="false" ht="12" hidden="false" customHeight="true" outlineLevel="0" collapsed="false">
      <c r="A161" s="110" t="n">
        <f aca="false" t="array" ref="A161:A161">IFERROR(INDEX('03.Muestra'!$B$8:$B$17,SMALL(IF("Página Web"='03.Muestra'!$D$8:$D$17,ROW('03.Muestra'!$B$8:$B$17)-MIN(ROW('03.Muestra'!$D$8:$D$17))+1,""),ROW()-157)),"")</f>
        <v>4</v>
      </c>
      <c r="B161" s="141" t="str">
        <f aca="false" t="array" ref="B161:B161">IFERROR(INDEX('03.Muestra'!$C$8:$C$17,SMALL(IF("Página Web"='03.Muestra'!$D$8:$D$17,ROW('03.Muestra'!$C$8:$C$17)-MIN(ROW('03.Muestra'!$D$8:$D$17))+1,""),ROW()-157)),"")</f>
        <v>Aviso legal</v>
      </c>
      <c r="C161" s="141" t="str">
        <f aca="false" t="array" ref="C161:C161">IFERROR(INDEX('03.Muestra'!$F$8:$F$17,SMALL(IF("Página Web"='03.Muestra'!$D$8:$D$17,ROW('03.Muestra'!$F$8:$F$17)-MIN(ROW('03.Muestra'!$D$8:$D$17))+1,""),ROW()-157)),"")</f>
        <v>https://institutodelpelo.com/aviso-legal/</v>
      </c>
      <c r="D161" s="114" t="s">
        <v>112</v>
      </c>
      <c r="E161" s="75" t="str">
        <f aca="false">IF(D161&lt;&gt;"",IF(AND(B161&lt;&gt;"",C161&lt;&gt;""),"","ERR"),"")</f>
        <v/>
      </c>
      <c r="G161" s="23"/>
      <c r="H161" s="23"/>
      <c r="I161" s="23"/>
      <c r="J161" s="23"/>
      <c r="K161" s="119"/>
      <c r="L161" s="23"/>
      <c r="M161" s="23"/>
      <c r="N161" s="23"/>
      <c r="O161" s="23"/>
      <c r="P161" s="23"/>
      <c r="Q161" s="23"/>
      <c r="R161" s="23"/>
      <c r="S161" s="23"/>
      <c r="T161" s="23"/>
      <c r="U161" s="23"/>
      <c r="V161" s="23"/>
      <c r="W161" s="23"/>
      <c r="X161" s="23"/>
      <c r="Y161" s="23"/>
    </row>
    <row r="162" customFormat="false" ht="12" hidden="false" customHeight="true" outlineLevel="0" collapsed="false">
      <c r="A162" s="110" t="n">
        <f aca="false" t="array" ref="A162:A162">IFERROR(INDEX('03.Muestra'!$B$8:$B$17,SMALL(IF("Página Web"='03.Muestra'!$D$8:$D$17,ROW('03.Muestra'!$B$8:$B$17)-MIN(ROW('03.Muestra'!$D$8:$D$17))+1,""),ROW()-157)),"")</f>
        <v>5</v>
      </c>
      <c r="B162" s="141" t="str">
        <f aca="false" t="array" ref="B162:B162">IFERROR(INDEX('03.Muestra'!$C$8:$C$17,SMALL(IF("Página Web"='03.Muestra'!$D$8:$D$17,ROW('03.Muestra'!$C$8:$C$17)-MIN(ROW('03.Muestra'!$D$8:$D$17))+1,""),ROW()-157)),"")</f>
        <v>Política de privacidad</v>
      </c>
      <c r="C162" s="141" t="str">
        <f aca="false" t="array" ref="C162:C162">IFERROR(INDEX('03.Muestra'!$F$8:$F$17,SMALL(IF("Página Web"='03.Muestra'!$D$8:$D$17,ROW('03.Muestra'!$F$8:$F$17)-MIN(ROW('03.Muestra'!$D$8:$D$17))+1,""),ROW()-157)),"")</f>
        <v>https://institutodelpelo.com/politica-de-privacidad/</v>
      </c>
      <c r="D162" s="114" t="s">
        <v>112</v>
      </c>
      <c r="E162" s="75" t="str">
        <f aca="false">IF(D162&lt;&gt;"",IF(AND(B162&lt;&gt;"",C162&lt;&gt;""),"","ERR"),"")</f>
        <v/>
      </c>
      <c r="G162" s="23"/>
      <c r="H162" s="23"/>
      <c r="I162" s="23"/>
      <c r="J162" s="23"/>
      <c r="K162" s="119"/>
      <c r="L162" s="23"/>
      <c r="M162" s="23"/>
      <c r="N162" s="23"/>
      <c r="O162" s="23"/>
      <c r="P162" s="23"/>
      <c r="Q162" s="23"/>
      <c r="R162" s="23"/>
      <c r="S162" s="23"/>
      <c r="T162" s="23"/>
      <c r="U162" s="23"/>
      <c r="V162" s="23"/>
      <c r="W162" s="23"/>
      <c r="X162" s="23"/>
      <c r="Y162" s="23"/>
    </row>
    <row r="163" customFormat="false" ht="12" hidden="false" customHeight="true" outlineLevel="0" collapsed="false">
      <c r="A163" s="110" t="n">
        <f aca="false" t="array" ref="A163:A163">IFERROR(INDEX('03.Muestra'!$B$8:$B$17,SMALL(IF("Página Web"='03.Muestra'!$D$8:$D$17,ROW('03.Muestra'!$B$8:$B$17)-MIN(ROW('03.Muestra'!$D$8:$D$17))+1,""),ROW()-157)),"")</f>
        <v>6</v>
      </c>
      <c r="B163" s="141" t="str">
        <f aca="false" t="array" ref="B163:B163">IFERROR(INDEX('03.Muestra'!$C$8:$C$17,SMALL(IF("Página Web"='03.Muestra'!$D$8:$D$17,ROW('03.Muestra'!$C$8:$C$17)-MIN(ROW('03.Muestra'!$D$8:$D$17))+1,""),ROW()-157)),"")</f>
        <v>Informe de accesibilidad</v>
      </c>
      <c r="C163" s="141" t="str">
        <f aca="false" t="array" ref="C163:C163">IFERROR(INDEX('03.Muestra'!$F$8:$F$17,SMALL(IF("Página Web"='03.Muestra'!$D$8:$D$17,ROW('03.Muestra'!$F$8:$F$17)-MIN(ROW('03.Muestra'!$D$8:$D$17))+1,""),ROW()-157)),"")</f>
        <v>https://institutodelpelo.com/informe-de-accesibilidad/</v>
      </c>
      <c r="D163" s="114"/>
      <c r="E163" s="75" t="str">
        <f aca="false">IF(D163&lt;&gt;"",IF(AND(B163&lt;&gt;"",C163&lt;&gt;""),"","ERR"),"")</f>
        <v/>
      </c>
      <c r="G163" s="23"/>
      <c r="H163" s="23"/>
      <c r="I163" s="23"/>
      <c r="J163" s="23"/>
      <c r="K163" s="119"/>
      <c r="L163" s="23"/>
      <c r="M163" s="23"/>
      <c r="N163" s="23"/>
      <c r="O163" s="23"/>
      <c r="P163" s="23"/>
      <c r="Q163" s="23"/>
      <c r="R163" s="23"/>
      <c r="S163" s="23"/>
      <c r="T163" s="23"/>
      <c r="U163" s="23"/>
      <c r="V163" s="23"/>
      <c r="W163" s="23"/>
      <c r="X163" s="23"/>
      <c r="Y163" s="23"/>
    </row>
    <row r="164" customFormat="false" ht="12" hidden="false" customHeight="true" outlineLevel="0" collapsed="false">
      <c r="A164" s="110" t="str">
        <f aca="false" t="array" ref="A164:A164">IFERROR(INDEX('03.Muestra'!$B$8:$B$17,SMALL(IF("Página Web"='03.Muestra'!$D$8:$D$17,ROW('03.Muestra'!$B$8:$B$17)-MIN(ROW('03.Muestra'!$D$8:$D$17))+1,""),ROW()-157)),"")</f>
        <v/>
      </c>
      <c r="B164" s="141" t="str">
        <f aca="false" t="array" ref="B164:B164">IFERROR(INDEX('03.Muestra'!$C$8:$C$17,SMALL(IF("Página Web"='03.Muestra'!$D$8:$D$17,ROW('03.Muestra'!$C$8:$C$17)-MIN(ROW('03.Muestra'!$D$8:$D$17))+1,""),ROW()-157)),"")</f>
        <v/>
      </c>
      <c r="C164" s="141" t="str">
        <f aca="false" t="array" ref="C164:C164">IFERROR(INDEX('03.Muestra'!$F$8:$F$17,SMALL(IF("Página Web"='03.Muestra'!$D$8:$D$17,ROW('03.Muestra'!$F$8:$F$17)-MIN(ROW('03.Muestra'!$D$8:$D$17))+1,""),ROW()-157)),"")</f>
        <v/>
      </c>
      <c r="D164" s="114"/>
      <c r="E164" s="75" t="str">
        <f aca="false">IF(D164&lt;&gt;"",IF(AND(B164&lt;&gt;"",C164&lt;&gt;""),"","ERR"),"")</f>
        <v/>
      </c>
      <c r="F164" s="23"/>
      <c r="G164" s="23"/>
      <c r="H164" s="23"/>
      <c r="I164" s="23"/>
      <c r="J164" s="23"/>
      <c r="K164" s="119"/>
      <c r="L164" s="23"/>
      <c r="M164" s="23"/>
      <c r="N164" s="23"/>
      <c r="O164" s="23"/>
      <c r="P164" s="23"/>
      <c r="Q164" s="23"/>
      <c r="R164" s="23"/>
      <c r="S164" s="23"/>
      <c r="T164" s="23"/>
      <c r="U164" s="23"/>
      <c r="V164" s="23"/>
      <c r="W164" s="23"/>
      <c r="X164" s="23"/>
      <c r="Y164" s="23"/>
    </row>
    <row r="165" customFormat="false" ht="12" hidden="false" customHeight="true" outlineLevel="0" collapsed="false">
      <c r="A165" s="110" t="str">
        <f aca="false" t="array" ref="A165:A165">IFERROR(INDEX('03.Muestra'!$B$8:$B$17,SMALL(IF("Página Web"='03.Muestra'!$D$8:$D$17,ROW('03.Muestra'!$B$8:$B$17)-MIN(ROW('03.Muestra'!$D$8:$D$17))+1,""),ROW()-157)),"")</f>
        <v/>
      </c>
      <c r="B165" s="141" t="str">
        <f aca="false" t="array" ref="B165:B165">IFERROR(INDEX('03.Muestra'!$C$8:$C$17,SMALL(IF("Página Web"='03.Muestra'!$D$8:$D$17,ROW('03.Muestra'!$C$8:$C$17)-MIN(ROW('03.Muestra'!$D$8:$D$17))+1,""),ROW()-157)),"")</f>
        <v/>
      </c>
      <c r="C165" s="141" t="str">
        <f aca="false" t="array" ref="C165:C165">IFERROR(INDEX('03.Muestra'!$F$8:$F$17,SMALL(IF("Página Web"='03.Muestra'!$D$8:$D$17,ROW('03.Muestra'!$F$8:$F$17)-MIN(ROW('03.Muestra'!$D$8:$D$17))+1,""),ROW()-157)),"")</f>
        <v/>
      </c>
      <c r="D165" s="114"/>
      <c r="E165" s="75" t="str">
        <f aca="false">IF(D165&lt;&gt;"",IF(AND(B165&lt;&gt;"",C165&lt;&gt;""),"","ERR"),"")</f>
        <v/>
      </c>
      <c r="F165" s="23"/>
      <c r="G165" s="23"/>
      <c r="H165" s="23"/>
      <c r="I165" s="23"/>
      <c r="J165" s="23"/>
      <c r="K165" s="119"/>
      <c r="L165" s="23"/>
      <c r="M165" s="23"/>
      <c r="N165" s="23"/>
      <c r="O165" s="23"/>
      <c r="P165" s="23"/>
      <c r="Q165" s="23"/>
      <c r="R165" s="23"/>
      <c r="S165" s="23"/>
      <c r="T165" s="23"/>
      <c r="U165" s="23"/>
      <c r="V165" s="23"/>
      <c r="W165" s="23"/>
      <c r="X165" s="23"/>
      <c r="Y165" s="23"/>
    </row>
    <row r="166" customFormat="false" ht="12" hidden="false" customHeight="true" outlineLevel="0" collapsed="false">
      <c r="A166" s="110" t="str">
        <f aca="false" t="array" ref="A166:A166">IFERROR(INDEX('03.Muestra'!$B$8:$B$17,SMALL(IF("Página Web"='03.Muestra'!$D$8:$D$17,ROW('03.Muestra'!$B$8:$B$17)-MIN(ROW('03.Muestra'!$D$8:$D$17))+1,""),ROW()-157)),"")</f>
        <v/>
      </c>
      <c r="B166" s="141" t="str">
        <f aca="false" t="array" ref="B166:B166">IFERROR(INDEX('03.Muestra'!$C$8:$C$17,SMALL(IF("Página Web"='03.Muestra'!$D$8:$D$17,ROW('03.Muestra'!$C$8:$C$17)-MIN(ROW('03.Muestra'!$D$8:$D$17))+1,""),ROW()-157)),"")</f>
        <v/>
      </c>
      <c r="C166" s="141" t="str">
        <f aca="false" t="array" ref="C166:C166">IFERROR(INDEX('03.Muestra'!$F$8:$F$17,SMALL(IF("Página Web"='03.Muestra'!$D$8:$D$17,ROW('03.Muestra'!$F$8:$F$17)-MIN(ROW('03.Muestra'!$D$8:$D$17))+1,""),ROW()-157)),"")</f>
        <v/>
      </c>
      <c r="D166" s="114"/>
      <c r="E166" s="75" t="str">
        <f aca="false">IF(D166&lt;&gt;"",IF(AND(B166&lt;&gt;"",C166&lt;&gt;""),"","ERR"),"")</f>
        <v/>
      </c>
      <c r="F166" s="23"/>
      <c r="G166" s="23"/>
      <c r="H166" s="23"/>
      <c r="I166" s="23"/>
      <c r="J166" s="23"/>
      <c r="K166" s="119"/>
      <c r="L166" s="23"/>
      <c r="M166" s="23"/>
      <c r="N166" s="23"/>
      <c r="O166" s="23"/>
      <c r="P166" s="23"/>
      <c r="Q166" s="23"/>
      <c r="R166" s="23"/>
      <c r="S166" s="23"/>
      <c r="T166" s="23"/>
      <c r="U166" s="23"/>
      <c r="V166" s="23"/>
      <c r="W166" s="23"/>
      <c r="X166" s="23"/>
      <c r="Y166" s="23"/>
    </row>
    <row r="167" customFormat="false" ht="12" hidden="false" customHeight="true" outlineLevel="0" collapsed="false">
      <c r="A167" s="110" t="str">
        <f aca="false" t="array" ref="A167:A167">IFERROR(INDEX('03.Muestra'!$B$8:$B$17,SMALL(IF("Página Web"='03.Muestra'!$D$8:$D$17,ROW('03.Muestra'!$B$8:$B$17)-MIN(ROW('03.Muestra'!$D$8:$D$17))+1,""),ROW()-157)),"")</f>
        <v/>
      </c>
      <c r="B167" s="141" t="str">
        <f aca="false" t="array" ref="B167:B167">IFERROR(INDEX('03.Muestra'!$C$8:$C$17,SMALL(IF("Página Web"='03.Muestra'!$D$8:$D$17,ROW('03.Muestra'!$C$8:$C$17)-MIN(ROW('03.Muestra'!$D$8:$D$17))+1,""),ROW()-157)),"")</f>
        <v/>
      </c>
      <c r="C167" s="141" t="str">
        <f aca="false" t="array" ref="C167:C167">IFERROR(INDEX('03.Muestra'!$F$8:$F$17,SMALL(IF("Página Web"='03.Muestra'!$D$8:$D$17,ROW('03.Muestra'!$F$8:$F$17)-MIN(ROW('03.Muestra'!$D$8:$D$17))+1,""),ROW()-157)),"")</f>
        <v/>
      </c>
      <c r="D167" s="114"/>
      <c r="E167" s="75" t="str">
        <f aca="false">IF(D167&lt;&gt;"",IF(AND(B167&lt;&gt;"",C167&lt;&gt;""),"","ERR"),"")</f>
        <v/>
      </c>
      <c r="F167" s="23"/>
      <c r="G167" s="23"/>
      <c r="H167" s="23"/>
      <c r="I167" s="23"/>
      <c r="J167" s="23"/>
      <c r="K167" s="119"/>
      <c r="L167" s="23"/>
      <c r="M167" s="23"/>
      <c r="N167" s="23"/>
      <c r="O167" s="23"/>
      <c r="P167" s="23"/>
      <c r="Q167" s="23"/>
      <c r="R167" s="23"/>
      <c r="S167" s="23"/>
      <c r="T167" s="23"/>
      <c r="U167" s="23"/>
      <c r="V167" s="23"/>
      <c r="W167" s="23"/>
      <c r="X167" s="23"/>
      <c r="Y167" s="23"/>
    </row>
    <row r="168" customFormat="false" ht="12" hidden="false" customHeight="true" outlineLevel="0" collapsed="false">
      <c r="B168" s="23"/>
      <c r="C168" s="23"/>
      <c r="D168" s="137"/>
      <c r="E168" s="75"/>
      <c r="F168" s="23"/>
      <c r="G168" s="23"/>
      <c r="H168" s="23"/>
      <c r="I168" s="23"/>
      <c r="J168" s="23"/>
      <c r="K168" s="119"/>
      <c r="L168" s="23"/>
      <c r="M168" s="23"/>
      <c r="N168" s="23"/>
      <c r="O168" s="23"/>
      <c r="P168" s="23"/>
      <c r="Q168" s="23"/>
      <c r="R168" s="23"/>
      <c r="S168" s="23"/>
      <c r="T168" s="23"/>
      <c r="U168" s="23"/>
      <c r="V168" s="23"/>
      <c r="W168" s="23"/>
      <c r="X168" s="23"/>
      <c r="Y168" s="23"/>
    </row>
    <row r="169" customFormat="false" ht="12" hidden="false" customHeight="true" outlineLevel="0" collapsed="false">
      <c r="B169" s="23"/>
      <c r="C169" s="23"/>
      <c r="D169" s="137"/>
      <c r="E169" s="75"/>
      <c r="F169" s="23"/>
      <c r="G169" s="23"/>
      <c r="H169" s="23"/>
      <c r="I169" s="23"/>
      <c r="J169" s="23"/>
      <c r="K169" s="119"/>
      <c r="L169" s="23"/>
      <c r="M169" s="23"/>
      <c r="N169" s="23"/>
      <c r="O169" s="23"/>
      <c r="P169" s="23"/>
      <c r="Q169" s="23"/>
      <c r="R169" s="23"/>
      <c r="S169" s="23"/>
      <c r="T169" s="23"/>
      <c r="U169" s="23"/>
      <c r="V169" s="23"/>
      <c r="W169" s="23"/>
      <c r="X169" s="23"/>
      <c r="Y169" s="23"/>
    </row>
    <row r="170" customFormat="false" ht="12" hidden="false" customHeight="true" outlineLevel="0" collapsed="false">
      <c r="B170" s="23"/>
      <c r="C170" s="23"/>
      <c r="D170" s="137"/>
      <c r="E170" s="75"/>
      <c r="F170" s="23"/>
      <c r="G170" s="23"/>
      <c r="H170" s="23"/>
      <c r="I170" s="23"/>
      <c r="J170" s="23"/>
      <c r="K170" s="119"/>
      <c r="L170" s="23"/>
      <c r="M170" s="23"/>
      <c r="N170" s="23"/>
      <c r="O170" s="23"/>
      <c r="P170" s="23"/>
      <c r="Q170" s="23"/>
      <c r="R170" s="23"/>
      <c r="S170" s="23"/>
      <c r="T170" s="23"/>
      <c r="U170" s="23"/>
      <c r="V170" s="23"/>
      <c r="W170" s="23"/>
      <c r="X170" s="23"/>
      <c r="Y170" s="23"/>
    </row>
    <row r="171" customFormat="false" ht="12" hidden="false" customHeight="true" outlineLevel="0" collapsed="false">
      <c r="B171" s="23"/>
      <c r="C171" s="23"/>
      <c r="D171" s="137"/>
      <c r="E171" s="75"/>
      <c r="F171" s="23"/>
      <c r="G171" s="23"/>
      <c r="H171" s="23"/>
      <c r="I171" s="23"/>
      <c r="J171" s="23"/>
      <c r="K171" s="119"/>
      <c r="L171" s="23"/>
      <c r="M171" s="23"/>
      <c r="N171" s="23"/>
      <c r="O171" s="23"/>
      <c r="P171" s="23"/>
      <c r="Q171" s="23"/>
      <c r="R171" s="23"/>
      <c r="S171" s="23"/>
      <c r="T171" s="23"/>
      <c r="U171" s="23"/>
      <c r="V171" s="23"/>
      <c r="W171" s="23"/>
      <c r="X171" s="23"/>
      <c r="Y171" s="23"/>
    </row>
    <row r="172" customFormat="false" ht="12" hidden="false" customHeight="true" outlineLevel="0" collapsed="false">
      <c r="B172" s="23"/>
      <c r="C172" s="23"/>
      <c r="D172" s="137"/>
      <c r="E172" s="75"/>
      <c r="F172" s="23"/>
      <c r="G172" s="23"/>
      <c r="H172" s="23"/>
      <c r="I172" s="23"/>
      <c r="J172" s="23"/>
      <c r="K172" s="119"/>
      <c r="L172" s="23"/>
      <c r="M172" s="23"/>
      <c r="N172" s="23"/>
      <c r="O172" s="23"/>
      <c r="P172" s="23"/>
      <c r="Q172" s="23"/>
      <c r="R172" s="23"/>
      <c r="S172" s="23"/>
      <c r="T172" s="23"/>
      <c r="U172" s="23"/>
      <c r="V172" s="23"/>
      <c r="W172" s="23"/>
      <c r="X172" s="23"/>
      <c r="Y172" s="23"/>
    </row>
    <row r="173" customFormat="false" ht="12" hidden="false" customHeight="true" outlineLevel="0" collapsed="false">
      <c r="B173" s="23"/>
      <c r="C173" s="23"/>
      <c r="D173" s="137"/>
      <c r="E173" s="75"/>
      <c r="F173" s="23"/>
      <c r="G173" s="23"/>
      <c r="H173" s="23"/>
      <c r="I173" s="23"/>
      <c r="J173" s="23"/>
      <c r="K173" s="119"/>
      <c r="L173" s="23"/>
      <c r="M173" s="23"/>
      <c r="N173" s="23"/>
      <c r="O173" s="23"/>
      <c r="P173" s="23"/>
      <c r="Q173" s="23"/>
      <c r="R173" s="23"/>
      <c r="S173" s="23"/>
      <c r="T173" s="23"/>
      <c r="U173" s="23"/>
      <c r="V173" s="23"/>
      <c r="W173" s="23"/>
      <c r="X173" s="23"/>
      <c r="Y173" s="23"/>
    </row>
    <row r="174" customFormat="false" ht="12" hidden="false" customHeight="true" outlineLevel="0" collapsed="false">
      <c r="B174" s="23"/>
      <c r="C174" s="23"/>
      <c r="D174" s="137"/>
      <c r="E174" s="75"/>
      <c r="F174" s="23"/>
      <c r="G174" s="23"/>
      <c r="H174" s="23"/>
      <c r="I174" s="23"/>
      <c r="J174" s="23"/>
      <c r="K174" s="119"/>
      <c r="L174" s="23"/>
      <c r="M174" s="23"/>
      <c r="N174" s="23"/>
      <c r="O174" s="23"/>
      <c r="P174" s="23"/>
      <c r="Q174" s="23"/>
      <c r="R174" s="23"/>
      <c r="S174" s="23"/>
      <c r="T174" s="23"/>
      <c r="U174" s="23"/>
      <c r="V174" s="23"/>
      <c r="W174" s="23"/>
      <c r="X174" s="23"/>
      <c r="Y174" s="23"/>
    </row>
    <row r="175" customFormat="false" ht="12" hidden="false" customHeight="true" outlineLevel="0" collapsed="false">
      <c r="B175" s="23"/>
      <c r="C175" s="23"/>
      <c r="D175" s="137"/>
      <c r="E175" s="75"/>
      <c r="F175" s="23"/>
      <c r="G175" s="23"/>
      <c r="H175" s="23"/>
      <c r="I175" s="23"/>
      <c r="J175" s="23"/>
      <c r="K175" s="119"/>
      <c r="L175" s="23"/>
      <c r="M175" s="23"/>
      <c r="N175" s="23"/>
      <c r="O175" s="23"/>
      <c r="P175" s="23"/>
      <c r="Q175" s="23"/>
      <c r="R175" s="23"/>
      <c r="S175" s="23"/>
      <c r="T175" s="23"/>
      <c r="U175" s="23"/>
      <c r="V175" s="23"/>
      <c r="W175" s="23"/>
      <c r="X175" s="23"/>
      <c r="Y175" s="23"/>
    </row>
    <row r="176" customFormat="false" ht="12" hidden="false" customHeight="true" outlineLevel="0" collapsed="false">
      <c r="B176" s="23"/>
      <c r="C176" s="23"/>
      <c r="D176" s="137"/>
      <c r="E176" s="75"/>
      <c r="F176" s="23"/>
      <c r="G176" s="23"/>
      <c r="H176" s="23"/>
      <c r="I176" s="23"/>
      <c r="J176" s="23"/>
      <c r="K176" s="119"/>
      <c r="L176" s="23"/>
      <c r="M176" s="23"/>
      <c r="N176" s="23"/>
      <c r="O176" s="23"/>
      <c r="P176" s="23"/>
      <c r="Q176" s="23"/>
      <c r="R176" s="23"/>
      <c r="S176" s="23"/>
      <c r="T176" s="23"/>
      <c r="U176" s="23"/>
      <c r="V176" s="23"/>
      <c r="W176" s="23"/>
      <c r="X176" s="23"/>
      <c r="Y176" s="23"/>
    </row>
    <row r="177" customFormat="false" ht="12" hidden="false" customHeight="true" outlineLevel="0" collapsed="false">
      <c r="B177" s="23"/>
      <c r="C177" s="23"/>
      <c r="D177" s="137"/>
      <c r="E177" s="75"/>
      <c r="F177" s="23"/>
      <c r="G177" s="23"/>
      <c r="H177" s="23"/>
      <c r="I177" s="23"/>
      <c r="J177" s="23"/>
      <c r="K177" s="119"/>
      <c r="L177" s="23"/>
      <c r="M177" s="23"/>
      <c r="N177" s="23"/>
      <c r="O177" s="23"/>
      <c r="P177" s="23"/>
      <c r="Q177" s="23"/>
      <c r="R177" s="23"/>
      <c r="S177" s="23"/>
      <c r="T177" s="23"/>
      <c r="U177" s="23"/>
      <c r="V177" s="23"/>
      <c r="W177" s="23"/>
      <c r="X177" s="23"/>
      <c r="Y177" s="23"/>
    </row>
    <row r="178" customFormat="false" ht="12" hidden="false" customHeight="true" outlineLevel="0" collapsed="false">
      <c r="B178" s="23"/>
      <c r="C178" s="23"/>
      <c r="D178" s="137"/>
      <c r="E178" s="75"/>
      <c r="F178" s="23"/>
      <c r="G178" s="23"/>
      <c r="H178" s="23"/>
      <c r="I178" s="23"/>
      <c r="J178" s="23"/>
      <c r="K178" s="119"/>
      <c r="L178" s="23"/>
      <c r="M178" s="23"/>
      <c r="N178" s="23"/>
      <c r="O178" s="23"/>
      <c r="P178" s="23"/>
      <c r="Q178" s="23"/>
      <c r="R178" s="23"/>
      <c r="S178" s="23"/>
      <c r="T178" s="23"/>
      <c r="U178" s="23"/>
      <c r="V178" s="23"/>
      <c r="W178" s="23"/>
      <c r="X178" s="23"/>
      <c r="Y178" s="23"/>
    </row>
    <row r="179" customFormat="false" ht="12" hidden="false" customHeight="true" outlineLevel="0" collapsed="false">
      <c r="B179" s="23"/>
      <c r="C179" s="23"/>
      <c r="D179" s="137"/>
      <c r="E179" s="75"/>
      <c r="F179" s="23"/>
      <c r="G179" s="23"/>
      <c r="H179" s="23"/>
      <c r="I179" s="23"/>
      <c r="J179" s="23"/>
      <c r="K179" s="119"/>
      <c r="L179" s="23"/>
      <c r="M179" s="23"/>
      <c r="N179" s="23"/>
      <c r="O179" s="23"/>
      <c r="P179" s="23"/>
      <c r="Q179" s="23"/>
      <c r="R179" s="23"/>
      <c r="S179" s="23"/>
      <c r="T179" s="23"/>
      <c r="U179" s="23"/>
      <c r="V179" s="23"/>
      <c r="W179" s="23"/>
      <c r="X179" s="23"/>
      <c r="Y179" s="23"/>
    </row>
    <row r="180" customFormat="false" ht="12" hidden="false" customHeight="true" outlineLevel="0" collapsed="false">
      <c r="B180" s="23"/>
      <c r="C180" s="23"/>
      <c r="D180" s="137"/>
      <c r="E180" s="75"/>
      <c r="F180" s="23"/>
      <c r="G180" s="23"/>
      <c r="H180" s="23"/>
      <c r="I180" s="23"/>
      <c r="J180" s="23"/>
      <c r="K180" s="119"/>
      <c r="L180" s="23"/>
      <c r="M180" s="23"/>
      <c r="N180" s="23"/>
      <c r="O180" s="23"/>
      <c r="P180" s="23"/>
      <c r="Q180" s="23"/>
      <c r="R180" s="23"/>
      <c r="S180" s="23"/>
      <c r="T180" s="23"/>
      <c r="U180" s="23"/>
      <c r="V180" s="23"/>
      <c r="W180" s="23"/>
      <c r="X180" s="23"/>
      <c r="Y180" s="23"/>
    </row>
    <row r="181" customFormat="false" ht="12" hidden="false" customHeight="true" outlineLevel="0" collapsed="false">
      <c r="B181" s="23"/>
      <c r="C181" s="23"/>
      <c r="D181" s="137"/>
      <c r="E181" s="75"/>
      <c r="F181" s="23"/>
      <c r="G181" s="23"/>
      <c r="H181" s="23"/>
      <c r="I181" s="23"/>
      <c r="J181" s="23"/>
      <c r="K181" s="119"/>
      <c r="L181" s="23"/>
      <c r="M181" s="23"/>
      <c r="N181" s="23"/>
      <c r="O181" s="23"/>
      <c r="P181" s="23"/>
      <c r="Q181" s="23"/>
      <c r="R181" s="23"/>
      <c r="S181" s="23"/>
      <c r="T181" s="23"/>
      <c r="U181" s="23"/>
      <c r="V181" s="23"/>
      <c r="W181" s="23"/>
      <c r="X181" s="23"/>
      <c r="Y181" s="23"/>
    </row>
    <row r="182" customFormat="false" ht="12" hidden="false" customHeight="true" outlineLevel="0" collapsed="false">
      <c r="B182" s="23"/>
      <c r="C182" s="23"/>
      <c r="D182" s="137"/>
      <c r="E182" s="75"/>
      <c r="F182" s="23"/>
      <c r="G182" s="23"/>
      <c r="H182" s="23"/>
      <c r="I182" s="23"/>
      <c r="J182" s="23"/>
      <c r="K182" s="119"/>
      <c r="L182" s="23"/>
      <c r="M182" s="23"/>
      <c r="N182" s="23"/>
      <c r="O182" s="23"/>
      <c r="P182" s="23"/>
      <c r="Q182" s="23"/>
      <c r="R182" s="23"/>
      <c r="S182" s="23"/>
      <c r="T182" s="23"/>
      <c r="U182" s="23"/>
      <c r="V182" s="23"/>
      <c r="W182" s="23"/>
      <c r="X182" s="23"/>
      <c r="Y182" s="23"/>
    </row>
    <row r="183" customFormat="false" ht="12" hidden="false" customHeight="true" outlineLevel="0" collapsed="false">
      <c r="B183" s="23"/>
      <c r="C183" s="23"/>
      <c r="D183" s="137"/>
      <c r="E183" s="75"/>
      <c r="F183" s="23"/>
      <c r="G183" s="23"/>
      <c r="H183" s="23"/>
      <c r="I183" s="23"/>
      <c r="J183" s="23"/>
      <c r="K183" s="119"/>
      <c r="L183" s="23"/>
      <c r="M183" s="23"/>
      <c r="N183" s="23"/>
      <c r="O183" s="23"/>
      <c r="P183" s="23"/>
      <c r="Q183" s="23"/>
      <c r="R183" s="23"/>
      <c r="S183" s="23"/>
      <c r="T183" s="23"/>
      <c r="U183" s="23"/>
      <c r="V183" s="23"/>
      <c r="W183" s="23"/>
      <c r="X183" s="23"/>
      <c r="Y183" s="23"/>
    </row>
    <row r="184" customFormat="false" ht="12" hidden="false" customHeight="true" outlineLevel="0" collapsed="false">
      <c r="B184" s="23"/>
      <c r="C184" s="23"/>
      <c r="D184" s="137"/>
      <c r="E184" s="75"/>
      <c r="F184" s="23"/>
      <c r="G184" s="23"/>
      <c r="H184" s="23"/>
      <c r="I184" s="23"/>
      <c r="J184" s="23"/>
      <c r="K184" s="119"/>
      <c r="L184" s="23"/>
      <c r="M184" s="23"/>
      <c r="N184" s="23"/>
      <c r="O184" s="23"/>
      <c r="P184" s="23"/>
      <c r="Q184" s="23"/>
      <c r="R184" s="23"/>
      <c r="S184" s="23"/>
      <c r="T184" s="23"/>
      <c r="U184" s="23"/>
      <c r="V184" s="23"/>
      <c r="W184" s="23"/>
      <c r="X184" s="23"/>
      <c r="Y184" s="23"/>
    </row>
    <row r="185" customFormat="false" ht="12" hidden="false" customHeight="true" outlineLevel="0" collapsed="false">
      <c r="B185" s="23"/>
      <c r="C185" s="23"/>
      <c r="D185" s="137"/>
      <c r="E185" s="75"/>
      <c r="F185" s="23"/>
      <c r="G185" s="23"/>
      <c r="H185" s="23"/>
      <c r="I185" s="23"/>
      <c r="J185" s="23"/>
      <c r="K185" s="119"/>
      <c r="L185" s="23"/>
      <c r="M185" s="23"/>
      <c r="N185" s="23"/>
      <c r="O185" s="23"/>
      <c r="P185" s="23"/>
      <c r="Q185" s="23"/>
      <c r="R185" s="23"/>
      <c r="S185" s="23"/>
      <c r="T185" s="23"/>
      <c r="U185" s="23"/>
      <c r="V185" s="23"/>
      <c r="W185" s="23"/>
      <c r="X185" s="23"/>
      <c r="Y185" s="23"/>
    </row>
    <row r="186" customFormat="false" ht="12" hidden="false" customHeight="true" outlineLevel="0" collapsed="false">
      <c r="B186" s="23"/>
      <c r="C186" s="23"/>
      <c r="D186" s="137"/>
      <c r="E186" s="75"/>
      <c r="F186" s="23"/>
      <c r="G186" s="23"/>
      <c r="H186" s="23"/>
      <c r="I186" s="23"/>
      <c r="J186" s="23"/>
      <c r="K186" s="119"/>
      <c r="L186" s="23"/>
      <c r="M186" s="23"/>
      <c r="N186" s="23"/>
      <c r="O186" s="23"/>
      <c r="P186" s="23"/>
      <c r="Q186" s="23"/>
      <c r="R186" s="23"/>
      <c r="S186" s="23"/>
      <c r="T186" s="23"/>
      <c r="U186" s="23"/>
      <c r="V186" s="23"/>
      <c r="W186" s="23"/>
      <c r="X186" s="23"/>
      <c r="Y186" s="23"/>
    </row>
    <row r="187" customFormat="false" ht="12" hidden="false" customHeight="true" outlineLevel="0" collapsed="false">
      <c r="B187" s="23"/>
      <c r="C187" s="23"/>
      <c r="D187" s="137"/>
      <c r="E187" s="75"/>
      <c r="F187" s="23"/>
      <c r="G187" s="23"/>
      <c r="H187" s="23"/>
      <c r="I187" s="23"/>
      <c r="J187" s="23"/>
      <c r="K187" s="119"/>
      <c r="L187" s="23"/>
      <c r="M187" s="23"/>
      <c r="N187" s="23"/>
      <c r="O187" s="23"/>
      <c r="P187" s="23"/>
      <c r="Q187" s="23"/>
      <c r="R187" s="23"/>
      <c r="S187" s="23"/>
      <c r="T187" s="23"/>
      <c r="U187" s="23"/>
      <c r="V187" s="23"/>
      <c r="W187" s="23"/>
      <c r="X187" s="23"/>
      <c r="Y187" s="23"/>
    </row>
    <row r="188" customFormat="false" ht="12" hidden="false" customHeight="true" outlineLevel="0" collapsed="false">
      <c r="B188" s="23"/>
      <c r="C188" s="23"/>
      <c r="D188" s="137"/>
      <c r="E188" s="75"/>
      <c r="F188" s="23"/>
      <c r="G188" s="23"/>
      <c r="H188" s="23"/>
      <c r="I188" s="23"/>
      <c r="J188" s="23"/>
      <c r="K188" s="119"/>
      <c r="L188" s="23"/>
      <c r="M188" s="23"/>
      <c r="N188" s="23"/>
      <c r="O188" s="23"/>
      <c r="P188" s="23"/>
      <c r="Q188" s="23"/>
      <c r="R188" s="23"/>
      <c r="S188" s="23"/>
      <c r="T188" s="23"/>
      <c r="U188" s="23"/>
      <c r="V188" s="23"/>
      <c r="W188" s="23"/>
      <c r="X188" s="23"/>
      <c r="Y188" s="23"/>
    </row>
    <row r="189" customFormat="false" ht="12" hidden="false" customHeight="true" outlineLevel="0" collapsed="false">
      <c r="B189" s="23"/>
      <c r="C189" s="23"/>
      <c r="D189" s="137"/>
      <c r="E189" s="75"/>
      <c r="F189" s="23"/>
      <c r="G189" s="23"/>
      <c r="H189" s="23"/>
      <c r="I189" s="23"/>
      <c r="J189" s="23"/>
      <c r="K189" s="119"/>
      <c r="L189" s="23"/>
      <c r="M189" s="23"/>
      <c r="N189" s="23"/>
      <c r="O189" s="23"/>
      <c r="P189" s="23"/>
      <c r="Q189" s="23"/>
      <c r="R189" s="23"/>
      <c r="S189" s="23"/>
      <c r="T189" s="23"/>
      <c r="U189" s="23"/>
      <c r="V189" s="23"/>
      <c r="W189" s="23"/>
      <c r="X189" s="23"/>
      <c r="Y189" s="23"/>
    </row>
    <row r="190" customFormat="false" ht="12" hidden="false" customHeight="true" outlineLevel="0" collapsed="false">
      <c r="B190" s="23"/>
      <c r="C190" s="23"/>
      <c r="D190" s="137"/>
      <c r="E190" s="75"/>
      <c r="F190" s="23"/>
      <c r="G190" s="23"/>
      <c r="H190" s="23"/>
      <c r="I190" s="23"/>
      <c r="J190" s="23"/>
      <c r="K190" s="119"/>
      <c r="L190" s="23"/>
      <c r="M190" s="23"/>
      <c r="N190" s="23"/>
      <c r="O190" s="23"/>
      <c r="P190" s="23"/>
      <c r="Q190" s="23"/>
      <c r="R190" s="23"/>
      <c r="S190" s="23"/>
      <c r="T190" s="23"/>
      <c r="U190" s="23"/>
      <c r="V190" s="23"/>
      <c r="W190" s="23"/>
      <c r="X190" s="23"/>
      <c r="Y190" s="23"/>
    </row>
    <row r="191" customFormat="false" ht="12" hidden="false" customHeight="true" outlineLevel="0" collapsed="false">
      <c r="B191" s="23"/>
      <c r="C191" s="23"/>
      <c r="D191" s="137"/>
      <c r="E191" s="75"/>
      <c r="F191" s="23"/>
      <c r="G191" s="23"/>
      <c r="H191" s="23"/>
      <c r="I191" s="23"/>
      <c r="J191" s="23"/>
      <c r="K191" s="119"/>
      <c r="L191" s="23"/>
      <c r="M191" s="23"/>
      <c r="N191" s="23"/>
      <c r="O191" s="23"/>
      <c r="P191" s="23"/>
      <c r="Q191" s="23"/>
      <c r="R191" s="23"/>
      <c r="S191" s="23"/>
      <c r="T191" s="23"/>
      <c r="U191" s="23"/>
      <c r="V191" s="23"/>
      <c r="W191" s="23"/>
      <c r="X191" s="23"/>
      <c r="Y191" s="23"/>
    </row>
    <row r="192" customFormat="false" ht="12" hidden="false" customHeight="true" outlineLevel="0" collapsed="false">
      <c r="B192" s="23"/>
      <c r="C192" s="23"/>
      <c r="D192" s="137"/>
      <c r="E192" s="75"/>
      <c r="F192" s="23"/>
      <c r="G192" s="23"/>
      <c r="H192" s="23"/>
      <c r="I192" s="23"/>
      <c r="J192" s="23"/>
      <c r="K192" s="119"/>
      <c r="L192" s="23"/>
      <c r="M192" s="23"/>
      <c r="N192" s="23"/>
      <c r="O192" s="23"/>
      <c r="P192" s="23"/>
      <c r="Q192" s="23"/>
      <c r="R192" s="23"/>
      <c r="S192" s="23"/>
      <c r="T192" s="23"/>
      <c r="U192" s="23"/>
      <c r="V192" s="23"/>
      <c r="W192" s="23"/>
      <c r="X192" s="23"/>
      <c r="Y192" s="23"/>
    </row>
    <row r="193" customFormat="false" ht="12" hidden="false" customHeight="true" outlineLevel="0" collapsed="false">
      <c r="B193" s="23"/>
      <c r="C193" s="23"/>
      <c r="D193" s="137"/>
      <c r="E193" s="75"/>
      <c r="F193" s="23"/>
      <c r="G193" s="23"/>
      <c r="H193" s="23"/>
      <c r="I193" s="23"/>
      <c r="J193" s="23"/>
      <c r="K193" s="119"/>
      <c r="L193" s="23"/>
      <c r="M193" s="23"/>
      <c r="N193" s="23"/>
      <c r="O193" s="23"/>
      <c r="P193" s="23"/>
      <c r="Q193" s="23"/>
      <c r="R193" s="23"/>
      <c r="S193" s="23"/>
      <c r="T193" s="23"/>
      <c r="U193" s="23"/>
      <c r="V193" s="23"/>
      <c r="W193" s="23"/>
      <c r="X193" s="23"/>
      <c r="Y193" s="23"/>
    </row>
    <row r="194" customFormat="false" ht="12" hidden="false" customHeight="true" outlineLevel="0" collapsed="false">
      <c r="B194" s="23"/>
      <c r="C194" s="23"/>
      <c r="D194" s="137"/>
      <c r="E194" s="75"/>
      <c r="F194" s="23"/>
      <c r="G194" s="23"/>
      <c r="H194" s="23"/>
      <c r="I194" s="23"/>
      <c r="J194" s="23"/>
      <c r="K194" s="119"/>
      <c r="L194" s="23"/>
      <c r="M194" s="23"/>
      <c r="N194" s="23"/>
      <c r="O194" s="23"/>
      <c r="P194" s="23"/>
      <c r="Q194" s="23"/>
      <c r="R194" s="23"/>
      <c r="S194" s="23"/>
      <c r="T194" s="23"/>
      <c r="U194" s="23"/>
      <c r="V194" s="23"/>
      <c r="W194" s="23"/>
      <c r="X194" s="23"/>
      <c r="Y194" s="23"/>
    </row>
    <row r="195" customFormat="false" ht="12" hidden="false" customHeight="true" outlineLevel="0" collapsed="false">
      <c r="B195" s="23"/>
      <c r="C195" s="23"/>
      <c r="D195" s="137"/>
      <c r="E195" s="75"/>
      <c r="F195" s="23"/>
      <c r="G195" s="23"/>
      <c r="H195" s="23"/>
      <c r="I195" s="23"/>
      <c r="J195" s="23"/>
      <c r="K195" s="119"/>
      <c r="L195" s="23"/>
      <c r="M195" s="23"/>
      <c r="N195" s="23"/>
      <c r="O195" s="23"/>
      <c r="P195" s="23"/>
      <c r="Q195" s="23"/>
      <c r="R195" s="23"/>
      <c r="S195" s="23"/>
      <c r="T195" s="23"/>
      <c r="U195" s="23"/>
      <c r="V195" s="23"/>
      <c r="W195" s="23"/>
      <c r="X195" s="23"/>
      <c r="Y195" s="23"/>
    </row>
    <row r="196" customFormat="false" ht="12" hidden="false" customHeight="true" outlineLevel="0" collapsed="false">
      <c r="B196" s="23"/>
      <c r="C196" s="23"/>
      <c r="D196" s="137"/>
      <c r="E196" s="75"/>
      <c r="F196" s="23"/>
      <c r="G196" s="23"/>
      <c r="H196" s="23"/>
      <c r="I196" s="23"/>
      <c r="J196" s="23"/>
      <c r="K196" s="119"/>
      <c r="L196" s="23"/>
      <c r="M196" s="23"/>
      <c r="N196" s="23"/>
      <c r="O196" s="23"/>
      <c r="P196" s="23"/>
      <c r="Q196" s="23"/>
      <c r="R196" s="23"/>
      <c r="S196" s="23"/>
      <c r="T196" s="23"/>
      <c r="U196" s="23"/>
      <c r="V196" s="23"/>
      <c r="W196" s="23"/>
      <c r="X196" s="23"/>
      <c r="Y196" s="23"/>
    </row>
    <row r="197" customFormat="false" ht="12" hidden="false" customHeight="true" outlineLevel="0" collapsed="false">
      <c r="B197" s="23"/>
      <c r="C197" s="23"/>
      <c r="D197" s="137"/>
      <c r="E197" s="75"/>
      <c r="F197" s="23"/>
      <c r="G197" s="23"/>
      <c r="H197" s="23"/>
      <c r="I197" s="23"/>
      <c r="J197" s="23"/>
      <c r="K197" s="119"/>
      <c r="L197" s="23"/>
      <c r="M197" s="23"/>
      <c r="N197" s="23"/>
      <c r="O197" s="23"/>
      <c r="P197" s="23"/>
      <c r="Q197" s="23"/>
      <c r="R197" s="23"/>
      <c r="S197" s="23"/>
      <c r="T197" s="23"/>
      <c r="U197" s="23"/>
      <c r="V197" s="23"/>
      <c r="W197" s="23"/>
      <c r="X197" s="23"/>
      <c r="Y197" s="23"/>
    </row>
    <row r="198" customFormat="false" ht="12" hidden="false" customHeight="true" outlineLevel="0" collapsed="false">
      <c r="B198" s="23"/>
      <c r="C198" s="23"/>
      <c r="D198" s="137"/>
      <c r="E198" s="75"/>
      <c r="F198" s="23"/>
      <c r="G198" s="23"/>
      <c r="H198" s="23"/>
      <c r="I198" s="23"/>
      <c r="J198" s="23"/>
      <c r="K198" s="119"/>
      <c r="L198" s="23"/>
      <c r="M198" s="23"/>
      <c r="N198" s="23"/>
      <c r="O198" s="23"/>
      <c r="P198" s="23"/>
      <c r="Q198" s="23"/>
      <c r="R198" s="23"/>
      <c r="S198" s="23"/>
      <c r="T198" s="23"/>
      <c r="U198" s="23"/>
      <c r="V198" s="23"/>
      <c r="W198" s="23"/>
      <c r="X198" s="23"/>
      <c r="Y198" s="23"/>
    </row>
    <row r="199" customFormat="false" ht="12" hidden="false" customHeight="true" outlineLevel="0" collapsed="false">
      <c r="B199" s="23"/>
      <c r="C199" s="23"/>
      <c r="D199" s="137"/>
      <c r="E199" s="75"/>
      <c r="F199" s="23"/>
      <c r="G199" s="23"/>
      <c r="H199" s="23"/>
      <c r="I199" s="23"/>
      <c r="J199" s="23"/>
      <c r="K199" s="119"/>
      <c r="L199" s="23"/>
      <c r="M199" s="23"/>
      <c r="N199" s="23"/>
      <c r="O199" s="23"/>
      <c r="P199" s="23"/>
      <c r="Q199" s="23"/>
      <c r="R199" s="23"/>
      <c r="S199" s="23"/>
      <c r="T199" s="23"/>
      <c r="U199" s="23"/>
      <c r="V199" s="23"/>
      <c r="W199" s="23"/>
      <c r="X199" s="23"/>
      <c r="Y199" s="23"/>
    </row>
    <row r="200" customFormat="false" ht="12" hidden="false" customHeight="true" outlineLevel="0" collapsed="false">
      <c r="B200" s="23"/>
      <c r="C200" s="23"/>
      <c r="D200" s="137"/>
      <c r="E200" s="75"/>
      <c r="F200" s="23"/>
      <c r="G200" s="23"/>
      <c r="H200" s="23"/>
      <c r="I200" s="23"/>
      <c r="J200" s="23"/>
      <c r="K200" s="119"/>
      <c r="L200" s="23"/>
      <c r="M200" s="23"/>
      <c r="N200" s="23"/>
      <c r="O200" s="23"/>
      <c r="P200" s="23"/>
      <c r="Q200" s="23"/>
      <c r="R200" s="23"/>
      <c r="S200" s="23"/>
      <c r="T200" s="23"/>
      <c r="U200" s="23"/>
      <c r="V200" s="23"/>
      <c r="W200" s="23"/>
      <c r="X200" s="23"/>
      <c r="Y200" s="23"/>
    </row>
    <row r="201" customFormat="false" ht="12" hidden="false" customHeight="true" outlineLevel="0" collapsed="false">
      <c r="B201" s="23"/>
      <c r="C201" s="23"/>
      <c r="D201" s="137"/>
      <c r="E201" s="75"/>
      <c r="F201" s="23"/>
      <c r="G201" s="23"/>
      <c r="H201" s="23"/>
      <c r="I201" s="23"/>
      <c r="J201" s="23"/>
      <c r="K201" s="119"/>
      <c r="L201" s="23"/>
      <c r="M201" s="23"/>
      <c r="N201" s="23"/>
      <c r="O201" s="23"/>
      <c r="P201" s="23"/>
      <c r="Q201" s="23"/>
      <c r="R201" s="23"/>
      <c r="S201" s="23"/>
      <c r="T201" s="23"/>
      <c r="U201" s="23"/>
      <c r="V201" s="23"/>
      <c r="W201" s="23"/>
      <c r="X201" s="23"/>
      <c r="Y201" s="23"/>
    </row>
    <row r="202" customFormat="false" ht="12" hidden="false" customHeight="true" outlineLevel="0" collapsed="false">
      <c r="B202" s="23"/>
      <c r="C202" s="23"/>
      <c r="D202" s="137"/>
      <c r="E202" s="75"/>
      <c r="F202" s="23"/>
      <c r="G202" s="23"/>
      <c r="H202" s="23"/>
      <c r="I202" s="23"/>
      <c r="J202" s="23"/>
      <c r="K202" s="119"/>
      <c r="L202" s="23"/>
      <c r="M202" s="23"/>
      <c r="N202" s="23"/>
      <c r="O202" s="23"/>
      <c r="P202" s="23"/>
      <c r="Q202" s="23"/>
      <c r="R202" s="23"/>
      <c r="S202" s="23"/>
      <c r="T202" s="23"/>
      <c r="U202" s="23"/>
      <c r="V202" s="23"/>
      <c r="W202" s="23"/>
      <c r="X202" s="23"/>
      <c r="Y202" s="23"/>
    </row>
    <row r="203" customFormat="false" ht="12" hidden="false" customHeight="true" outlineLevel="0" collapsed="false">
      <c r="B203" s="23"/>
      <c r="C203" s="23"/>
      <c r="D203" s="137"/>
      <c r="E203" s="75"/>
      <c r="F203" s="23"/>
      <c r="G203" s="23"/>
      <c r="H203" s="23"/>
      <c r="I203" s="23"/>
      <c r="J203" s="23"/>
      <c r="K203" s="119"/>
      <c r="L203" s="23"/>
      <c r="M203" s="23"/>
      <c r="N203" s="23"/>
      <c r="O203" s="23"/>
      <c r="P203" s="23"/>
      <c r="Q203" s="23"/>
      <c r="R203" s="23"/>
      <c r="S203" s="23"/>
      <c r="T203" s="23"/>
      <c r="U203" s="23"/>
      <c r="V203" s="23"/>
      <c r="W203" s="23"/>
      <c r="X203" s="23"/>
      <c r="Y203" s="23"/>
    </row>
    <row r="204" customFormat="false" ht="12" hidden="false" customHeight="true" outlineLevel="0" collapsed="false">
      <c r="B204" s="23"/>
      <c r="C204" s="23"/>
      <c r="D204" s="137"/>
      <c r="E204" s="75"/>
      <c r="F204" s="23"/>
      <c r="G204" s="23"/>
      <c r="H204" s="23"/>
      <c r="I204" s="23"/>
      <c r="J204" s="23"/>
      <c r="K204" s="119"/>
      <c r="L204" s="23"/>
      <c r="M204" s="23"/>
      <c r="N204" s="23"/>
      <c r="O204" s="23"/>
      <c r="P204" s="23"/>
      <c r="Q204" s="23"/>
      <c r="R204" s="23"/>
      <c r="S204" s="23"/>
      <c r="T204" s="23"/>
      <c r="U204" s="23"/>
      <c r="V204" s="23"/>
      <c r="W204" s="23"/>
      <c r="X204" s="23"/>
      <c r="Y204" s="23"/>
    </row>
    <row r="205" customFormat="false" ht="12" hidden="false" customHeight="true" outlineLevel="0" collapsed="false">
      <c r="B205" s="23"/>
      <c r="C205" s="23"/>
      <c r="D205" s="137"/>
      <c r="E205" s="75"/>
      <c r="F205" s="23"/>
      <c r="G205" s="23"/>
      <c r="H205" s="23"/>
      <c r="I205" s="23"/>
      <c r="J205" s="23"/>
      <c r="K205" s="119"/>
      <c r="L205" s="23"/>
      <c r="M205" s="23"/>
      <c r="N205" s="23"/>
      <c r="O205" s="23"/>
      <c r="P205" s="23"/>
      <c r="Q205" s="23"/>
      <c r="R205" s="23"/>
      <c r="S205" s="23"/>
      <c r="T205" s="23"/>
      <c r="U205" s="23"/>
      <c r="V205" s="23"/>
      <c r="W205" s="23"/>
      <c r="X205" s="23"/>
      <c r="Y205" s="23"/>
    </row>
    <row r="206" customFormat="false" ht="12" hidden="false" customHeight="true" outlineLevel="0" collapsed="false">
      <c r="B206" s="23"/>
      <c r="C206" s="23"/>
      <c r="D206" s="137"/>
      <c r="E206" s="75"/>
      <c r="F206" s="23"/>
      <c r="G206" s="23"/>
      <c r="H206" s="23"/>
      <c r="I206" s="23"/>
      <c r="J206" s="23"/>
      <c r="K206" s="119"/>
      <c r="L206" s="23"/>
      <c r="M206" s="23"/>
      <c r="N206" s="23"/>
      <c r="O206" s="23"/>
      <c r="P206" s="23"/>
      <c r="Q206" s="23"/>
      <c r="R206" s="23"/>
      <c r="S206" s="23"/>
      <c r="T206" s="23"/>
      <c r="U206" s="23"/>
      <c r="V206" s="23"/>
      <c r="W206" s="23"/>
      <c r="X206" s="23"/>
      <c r="Y206" s="23"/>
    </row>
    <row r="207" customFormat="false" ht="12" hidden="false" customHeight="true" outlineLevel="0" collapsed="false">
      <c r="B207" s="23"/>
      <c r="C207" s="23"/>
      <c r="D207" s="137"/>
      <c r="E207" s="75"/>
      <c r="F207" s="23"/>
      <c r="G207" s="23"/>
      <c r="H207" s="23"/>
      <c r="I207" s="23"/>
      <c r="J207" s="23"/>
      <c r="K207" s="119"/>
      <c r="L207" s="23"/>
      <c r="M207" s="23"/>
      <c r="N207" s="23"/>
      <c r="O207" s="23"/>
      <c r="P207" s="23"/>
      <c r="Q207" s="23"/>
      <c r="R207" s="23"/>
      <c r="S207" s="23"/>
      <c r="T207" s="23"/>
      <c r="U207" s="23"/>
      <c r="V207" s="23"/>
      <c r="W207" s="23"/>
      <c r="X207" s="23"/>
      <c r="Y207" s="23"/>
    </row>
    <row r="208" customFormat="false" ht="12" hidden="false" customHeight="true" outlineLevel="0" collapsed="false">
      <c r="B208" s="23"/>
      <c r="C208" s="23"/>
      <c r="D208" s="137"/>
      <c r="E208" s="75"/>
      <c r="F208" s="23"/>
      <c r="G208" s="23"/>
      <c r="H208" s="23"/>
      <c r="I208" s="23"/>
      <c r="J208" s="23"/>
      <c r="K208" s="119"/>
      <c r="L208" s="23"/>
      <c r="M208" s="23"/>
      <c r="N208" s="23"/>
      <c r="O208" s="23"/>
      <c r="P208" s="23"/>
      <c r="Q208" s="23"/>
      <c r="R208" s="23"/>
      <c r="S208" s="23"/>
      <c r="T208" s="23"/>
      <c r="U208" s="23"/>
      <c r="V208" s="23"/>
      <c r="W208" s="23"/>
      <c r="X208" s="23"/>
      <c r="Y208" s="23"/>
    </row>
    <row r="209" customFormat="false" ht="12" hidden="false" customHeight="true" outlineLevel="0" collapsed="false">
      <c r="B209" s="23"/>
      <c r="C209" s="23"/>
      <c r="D209" s="137"/>
      <c r="E209" s="75"/>
      <c r="F209" s="23"/>
      <c r="G209" s="23"/>
      <c r="H209" s="23"/>
      <c r="I209" s="23"/>
      <c r="J209" s="23"/>
      <c r="K209" s="119"/>
      <c r="L209" s="23"/>
      <c r="M209" s="23"/>
      <c r="N209" s="23"/>
      <c r="O209" s="23"/>
      <c r="P209" s="23"/>
      <c r="Q209" s="23"/>
      <c r="R209" s="23"/>
      <c r="S209" s="23"/>
      <c r="T209" s="23"/>
      <c r="U209" s="23"/>
      <c r="V209" s="23"/>
      <c r="W209" s="23"/>
      <c r="X209" s="23"/>
      <c r="Y209" s="23"/>
    </row>
    <row r="210" customFormat="false" ht="12" hidden="false" customHeight="true" outlineLevel="0" collapsed="false">
      <c r="B210" s="23"/>
      <c r="C210" s="23"/>
      <c r="D210" s="137"/>
      <c r="E210" s="75"/>
      <c r="F210" s="23"/>
      <c r="G210" s="23"/>
      <c r="H210" s="23"/>
      <c r="I210" s="23"/>
      <c r="J210" s="23"/>
      <c r="K210" s="119"/>
      <c r="L210" s="23"/>
      <c r="M210" s="23"/>
      <c r="N210" s="23"/>
      <c r="O210" s="23"/>
      <c r="P210" s="23"/>
      <c r="Q210" s="23"/>
      <c r="R210" s="23"/>
      <c r="S210" s="23"/>
      <c r="T210" s="23"/>
      <c r="U210" s="23"/>
      <c r="V210" s="23"/>
      <c r="W210" s="23"/>
      <c r="X210" s="23"/>
      <c r="Y210" s="23"/>
    </row>
    <row r="211" customFormat="false" ht="12" hidden="false" customHeight="true" outlineLevel="0" collapsed="false">
      <c r="B211" s="23"/>
      <c r="C211" s="23"/>
      <c r="D211" s="137"/>
      <c r="E211" s="75"/>
      <c r="F211" s="23"/>
      <c r="G211" s="23"/>
      <c r="H211" s="23"/>
      <c r="I211" s="23"/>
      <c r="J211" s="23"/>
      <c r="K211" s="119"/>
      <c r="L211" s="23"/>
      <c r="M211" s="23"/>
      <c r="N211" s="23"/>
      <c r="O211" s="23"/>
      <c r="P211" s="23"/>
      <c r="Q211" s="23"/>
      <c r="R211" s="23"/>
      <c r="S211" s="23"/>
      <c r="T211" s="23"/>
      <c r="U211" s="23"/>
      <c r="V211" s="23"/>
      <c r="W211" s="23"/>
      <c r="X211" s="23"/>
      <c r="Y211" s="23"/>
    </row>
    <row r="212" customFormat="false" ht="12" hidden="false" customHeight="true" outlineLevel="0" collapsed="false">
      <c r="B212" s="23"/>
      <c r="C212" s="23"/>
      <c r="D212" s="137"/>
      <c r="E212" s="75"/>
      <c r="F212" s="23"/>
      <c r="G212" s="23"/>
      <c r="H212" s="23"/>
      <c r="I212" s="23"/>
      <c r="J212" s="23"/>
      <c r="K212" s="119"/>
      <c r="L212" s="23"/>
      <c r="M212" s="23"/>
      <c r="N212" s="23"/>
      <c r="O212" s="23"/>
      <c r="P212" s="23"/>
      <c r="Q212" s="23"/>
      <c r="R212" s="23"/>
      <c r="S212" s="23"/>
      <c r="T212" s="23"/>
      <c r="U212" s="23"/>
      <c r="V212" s="23"/>
      <c r="W212" s="23"/>
      <c r="X212" s="23"/>
      <c r="Y212" s="23"/>
    </row>
    <row r="213" customFormat="false" ht="12" hidden="false" customHeight="true" outlineLevel="0" collapsed="false">
      <c r="B213" s="23"/>
      <c r="C213" s="23"/>
      <c r="D213" s="137"/>
      <c r="E213" s="75"/>
      <c r="F213" s="23"/>
      <c r="G213" s="23"/>
      <c r="H213" s="23"/>
      <c r="I213" s="23"/>
      <c r="J213" s="23"/>
      <c r="K213" s="119"/>
      <c r="L213" s="23"/>
      <c r="M213" s="23"/>
      <c r="N213" s="23"/>
      <c r="O213" s="23"/>
      <c r="P213" s="23"/>
      <c r="Q213" s="23"/>
      <c r="R213" s="23"/>
      <c r="S213" s="23"/>
      <c r="T213" s="23"/>
      <c r="U213" s="23"/>
      <c r="V213" s="23"/>
      <c r="W213" s="23"/>
      <c r="X213" s="23"/>
      <c r="Y213" s="23"/>
    </row>
    <row r="214" customFormat="false" ht="12" hidden="false" customHeight="true" outlineLevel="0" collapsed="false">
      <c r="B214" s="23"/>
      <c r="C214" s="23"/>
      <c r="D214" s="137"/>
      <c r="E214" s="75"/>
      <c r="F214" s="23"/>
      <c r="G214" s="23"/>
      <c r="H214" s="23"/>
      <c r="I214" s="23"/>
      <c r="J214" s="23"/>
      <c r="K214" s="119"/>
      <c r="L214" s="23"/>
      <c r="M214" s="23"/>
      <c r="N214" s="23"/>
      <c r="O214" s="23"/>
      <c r="P214" s="23"/>
      <c r="Q214" s="23"/>
      <c r="R214" s="23"/>
      <c r="S214" s="23"/>
      <c r="T214" s="23"/>
      <c r="U214" s="23"/>
      <c r="V214" s="23"/>
      <c r="W214" s="23"/>
      <c r="X214" s="23"/>
      <c r="Y214" s="23"/>
    </row>
    <row r="215" customFormat="false" ht="12" hidden="false" customHeight="true" outlineLevel="0" collapsed="false">
      <c r="B215" s="23"/>
      <c r="C215" s="23"/>
      <c r="D215" s="137"/>
      <c r="E215" s="75"/>
      <c r="F215" s="23"/>
      <c r="G215" s="23"/>
      <c r="H215" s="23"/>
      <c r="I215" s="23"/>
      <c r="J215" s="23"/>
      <c r="K215" s="119"/>
      <c r="L215" s="23"/>
      <c r="M215" s="23"/>
      <c r="N215" s="23"/>
      <c r="O215" s="23"/>
      <c r="P215" s="23"/>
      <c r="Q215" s="23"/>
      <c r="R215" s="23"/>
      <c r="S215" s="23"/>
      <c r="T215" s="23"/>
      <c r="U215" s="23"/>
      <c r="V215" s="23"/>
      <c r="W215" s="23"/>
      <c r="X215" s="23"/>
      <c r="Y215" s="23"/>
    </row>
    <row r="216" customFormat="false" ht="12" hidden="false" customHeight="true" outlineLevel="0" collapsed="false">
      <c r="B216" s="23"/>
      <c r="C216" s="23"/>
      <c r="D216" s="137"/>
      <c r="E216" s="75"/>
      <c r="F216" s="23"/>
      <c r="G216" s="23"/>
      <c r="H216" s="23"/>
      <c r="I216" s="23"/>
      <c r="J216" s="23"/>
      <c r="K216" s="119"/>
      <c r="L216" s="23"/>
      <c r="M216" s="23"/>
      <c r="N216" s="23"/>
      <c r="O216" s="23"/>
      <c r="P216" s="23"/>
      <c r="Q216" s="23"/>
      <c r="R216" s="23"/>
      <c r="S216" s="23"/>
      <c r="T216" s="23"/>
      <c r="U216" s="23"/>
      <c r="V216" s="23"/>
      <c r="W216" s="23"/>
      <c r="X216" s="23"/>
      <c r="Y216" s="23"/>
    </row>
    <row r="217" customFormat="false" ht="12" hidden="false" customHeight="true" outlineLevel="0" collapsed="false">
      <c r="B217" s="23"/>
      <c r="C217" s="23"/>
      <c r="D217" s="137"/>
      <c r="E217" s="75"/>
      <c r="F217" s="23"/>
      <c r="G217" s="23"/>
      <c r="H217" s="23"/>
      <c r="I217" s="23"/>
      <c r="J217" s="23"/>
      <c r="K217" s="119"/>
      <c r="L217" s="23"/>
      <c r="M217" s="23"/>
      <c r="N217" s="23"/>
      <c r="O217" s="23"/>
      <c r="P217" s="23"/>
      <c r="Q217" s="23"/>
      <c r="R217" s="23"/>
      <c r="S217" s="23"/>
      <c r="T217" s="23"/>
      <c r="U217" s="23"/>
      <c r="V217" s="23"/>
      <c r="W217" s="23"/>
      <c r="X217" s="23"/>
      <c r="Y217" s="23"/>
    </row>
    <row r="218" customFormat="false" ht="12" hidden="false" customHeight="true" outlineLevel="0" collapsed="false">
      <c r="B218" s="23"/>
      <c r="C218" s="23"/>
      <c r="D218" s="137"/>
      <c r="E218" s="75"/>
      <c r="F218" s="23"/>
      <c r="G218" s="23"/>
      <c r="H218" s="23"/>
      <c r="I218" s="23"/>
      <c r="J218" s="23"/>
      <c r="K218" s="119"/>
      <c r="L218" s="23"/>
      <c r="M218" s="23"/>
      <c r="N218" s="23"/>
      <c r="O218" s="23"/>
      <c r="P218" s="23"/>
      <c r="Q218" s="23"/>
      <c r="R218" s="23"/>
      <c r="S218" s="23"/>
      <c r="T218" s="23"/>
      <c r="U218" s="23"/>
      <c r="V218" s="23"/>
      <c r="W218" s="23"/>
      <c r="X218" s="23"/>
      <c r="Y218" s="23"/>
    </row>
    <row r="219" customFormat="false" ht="12" hidden="false" customHeight="true" outlineLevel="0" collapsed="false">
      <c r="B219" s="23"/>
      <c r="C219" s="23"/>
      <c r="D219" s="137"/>
      <c r="E219" s="75"/>
      <c r="F219" s="23"/>
      <c r="G219" s="23"/>
      <c r="H219" s="23"/>
      <c r="I219" s="23"/>
      <c r="J219" s="23"/>
      <c r="K219" s="119"/>
      <c r="L219" s="23"/>
      <c r="M219" s="23"/>
      <c r="N219" s="23"/>
      <c r="O219" s="23"/>
      <c r="P219" s="23"/>
      <c r="Q219" s="23"/>
      <c r="R219" s="23"/>
      <c r="S219" s="23"/>
      <c r="T219" s="23"/>
      <c r="U219" s="23"/>
      <c r="V219" s="23"/>
      <c r="W219" s="23"/>
      <c r="X219" s="23"/>
      <c r="Y219" s="23"/>
    </row>
    <row r="220" customFormat="false" ht="12" hidden="false" customHeight="true" outlineLevel="0" collapsed="false">
      <c r="B220" s="23"/>
      <c r="C220" s="23"/>
      <c r="D220" s="137"/>
      <c r="E220" s="75"/>
      <c r="F220" s="23"/>
      <c r="G220" s="23"/>
      <c r="H220" s="23"/>
      <c r="I220" s="23"/>
      <c r="J220" s="23"/>
      <c r="K220" s="119"/>
      <c r="L220" s="23"/>
      <c r="M220" s="23"/>
      <c r="N220" s="23"/>
      <c r="O220" s="23"/>
      <c r="P220" s="23"/>
      <c r="Q220" s="23"/>
      <c r="R220" s="23"/>
      <c r="S220" s="23"/>
      <c r="T220" s="23"/>
      <c r="U220" s="23"/>
      <c r="V220" s="23"/>
      <c r="W220" s="23"/>
      <c r="X220" s="23"/>
      <c r="Y220" s="23"/>
    </row>
    <row r="221" customFormat="false" ht="12" hidden="false" customHeight="true" outlineLevel="0" collapsed="false">
      <c r="B221" s="23"/>
      <c r="C221" s="23"/>
      <c r="D221" s="137"/>
      <c r="E221" s="75"/>
      <c r="F221" s="23"/>
      <c r="G221" s="23"/>
      <c r="H221" s="23"/>
      <c r="I221" s="23"/>
      <c r="J221" s="23"/>
      <c r="K221" s="119"/>
      <c r="L221" s="23"/>
      <c r="M221" s="23"/>
      <c r="N221" s="23"/>
      <c r="O221" s="23"/>
      <c r="P221" s="23"/>
      <c r="Q221" s="23"/>
      <c r="R221" s="23"/>
      <c r="S221" s="23"/>
      <c r="T221" s="23"/>
      <c r="U221" s="23"/>
      <c r="V221" s="23"/>
      <c r="W221" s="23"/>
      <c r="X221" s="23"/>
      <c r="Y221" s="23"/>
    </row>
    <row r="222" customFormat="false" ht="12" hidden="false" customHeight="true" outlineLevel="0" collapsed="false">
      <c r="B222" s="23"/>
      <c r="C222" s="23"/>
      <c r="D222" s="137"/>
      <c r="E222" s="75"/>
      <c r="F222" s="23"/>
      <c r="G222" s="23"/>
      <c r="H222" s="23"/>
      <c r="I222" s="23"/>
      <c r="J222" s="23"/>
      <c r="K222" s="119"/>
      <c r="L222" s="23"/>
      <c r="M222" s="23"/>
      <c r="N222" s="23"/>
      <c r="O222" s="23"/>
      <c r="P222" s="23"/>
      <c r="Q222" s="23"/>
      <c r="R222" s="23"/>
      <c r="S222" s="23"/>
      <c r="T222" s="23"/>
      <c r="U222" s="23"/>
      <c r="V222" s="23"/>
      <c r="W222" s="23"/>
      <c r="X222" s="23"/>
      <c r="Y222" s="23"/>
    </row>
    <row r="223" customFormat="false" ht="12" hidden="false" customHeight="true" outlineLevel="0" collapsed="false">
      <c r="B223" s="23"/>
      <c r="C223" s="23"/>
      <c r="D223" s="137"/>
      <c r="E223" s="75"/>
      <c r="F223" s="23"/>
      <c r="G223" s="23"/>
      <c r="H223" s="23"/>
      <c r="I223" s="23"/>
      <c r="J223" s="23"/>
      <c r="K223" s="119"/>
      <c r="L223" s="23"/>
      <c r="M223" s="23"/>
      <c r="N223" s="23"/>
      <c r="O223" s="23"/>
      <c r="P223" s="23"/>
      <c r="Q223" s="23"/>
      <c r="R223" s="23"/>
      <c r="S223" s="23"/>
      <c r="T223" s="23"/>
      <c r="U223" s="23"/>
      <c r="V223" s="23"/>
      <c r="W223" s="23"/>
      <c r="X223" s="23"/>
      <c r="Y223" s="23"/>
    </row>
    <row r="224" customFormat="false" ht="12" hidden="false" customHeight="true" outlineLevel="0" collapsed="false">
      <c r="B224" s="23"/>
      <c r="C224" s="23"/>
      <c r="D224" s="137"/>
      <c r="E224" s="75"/>
      <c r="F224" s="23"/>
      <c r="G224" s="23"/>
      <c r="H224" s="23"/>
      <c r="I224" s="23"/>
      <c r="J224" s="23"/>
      <c r="K224" s="119"/>
      <c r="L224" s="23"/>
      <c r="M224" s="23"/>
      <c r="N224" s="23"/>
      <c r="O224" s="23"/>
      <c r="P224" s="23"/>
      <c r="Q224" s="23"/>
      <c r="R224" s="23"/>
      <c r="S224" s="23"/>
      <c r="T224" s="23"/>
      <c r="U224" s="23"/>
      <c r="V224" s="23"/>
      <c r="W224" s="23"/>
      <c r="X224" s="23"/>
      <c r="Y224" s="23"/>
    </row>
    <row r="225" customFormat="false" ht="12" hidden="false" customHeight="true" outlineLevel="0" collapsed="false">
      <c r="B225" s="23"/>
      <c r="C225" s="23"/>
      <c r="D225" s="137"/>
      <c r="E225" s="75"/>
      <c r="F225" s="23"/>
      <c r="G225" s="23"/>
      <c r="H225" s="23"/>
      <c r="I225" s="23"/>
      <c r="J225" s="23"/>
      <c r="K225" s="119"/>
      <c r="L225" s="23"/>
      <c r="M225" s="23"/>
      <c r="N225" s="23"/>
      <c r="O225" s="23"/>
      <c r="P225" s="23"/>
      <c r="Q225" s="23"/>
      <c r="R225" s="23"/>
      <c r="S225" s="23"/>
      <c r="T225" s="23"/>
      <c r="U225" s="23"/>
      <c r="V225" s="23"/>
      <c r="W225" s="23"/>
      <c r="X225" s="23"/>
      <c r="Y225" s="23"/>
    </row>
    <row r="226" customFormat="false" ht="12" hidden="false" customHeight="true" outlineLevel="0" collapsed="false">
      <c r="B226" s="23"/>
      <c r="C226" s="23"/>
      <c r="D226" s="137"/>
      <c r="E226" s="75"/>
      <c r="F226" s="23"/>
      <c r="G226" s="23"/>
      <c r="H226" s="23"/>
      <c r="I226" s="23"/>
      <c r="J226" s="23"/>
      <c r="K226" s="119"/>
      <c r="L226" s="23"/>
      <c r="M226" s="23"/>
      <c r="N226" s="23"/>
      <c r="O226" s="23"/>
      <c r="P226" s="23"/>
      <c r="Q226" s="23"/>
      <c r="R226" s="23"/>
      <c r="S226" s="23"/>
      <c r="T226" s="23"/>
      <c r="U226" s="23"/>
      <c r="V226" s="23"/>
      <c r="W226" s="23"/>
      <c r="X226" s="23"/>
      <c r="Y226" s="23"/>
    </row>
    <row r="227" customFormat="false" ht="12" hidden="false" customHeight="true" outlineLevel="0" collapsed="false">
      <c r="B227" s="23"/>
      <c r="C227" s="23"/>
      <c r="D227" s="137"/>
      <c r="E227" s="75"/>
      <c r="F227" s="23"/>
      <c r="G227" s="23"/>
      <c r="H227" s="23"/>
      <c r="I227" s="23"/>
      <c r="J227" s="23"/>
      <c r="K227" s="119"/>
      <c r="L227" s="23"/>
      <c r="M227" s="23"/>
      <c r="N227" s="23"/>
      <c r="O227" s="23"/>
      <c r="P227" s="23"/>
      <c r="Q227" s="23"/>
      <c r="R227" s="23"/>
      <c r="S227" s="23"/>
      <c r="T227" s="23"/>
      <c r="U227" s="23"/>
      <c r="V227" s="23"/>
      <c r="W227" s="23"/>
      <c r="X227" s="23"/>
      <c r="Y227" s="23"/>
    </row>
    <row r="228" customFormat="false" ht="12" hidden="false" customHeight="true" outlineLevel="0" collapsed="false">
      <c r="B228" s="23"/>
      <c r="C228" s="23"/>
      <c r="D228" s="137"/>
      <c r="E228" s="75"/>
      <c r="F228" s="23"/>
      <c r="G228" s="23"/>
      <c r="H228" s="23"/>
      <c r="I228" s="23"/>
      <c r="J228" s="23"/>
      <c r="K228" s="119"/>
      <c r="L228" s="23"/>
      <c r="M228" s="23"/>
      <c r="N228" s="23"/>
      <c r="O228" s="23"/>
      <c r="P228" s="23"/>
      <c r="Q228" s="23"/>
      <c r="R228" s="23"/>
      <c r="S228" s="23"/>
      <c r="T228" s="23"/>
      <c r="U228" s="23"/>
      <c r="V228" s="23"/>
      <c r="W228" s="23"/>
      <c r="X228" s="23"/>
      <c r="Y228" s="23"/>
    </row>
    <row r="229" customFormat="false" ht="12" hidden="false" customHeight="true" outlineLevel="0" collapsed="false">
      <c r="B229" s="23"/>
      <c r="C229" s="23"/>
      <c r="D229" s="137"/>
      <c r="E229" s="75"/>
      <c r="F229" s="23"/>
      <c r="G229" s="23"/>
      <c r="H229" s="23"/>
      <c r="I229" s="23"/>
      <c r="J229" s="23"/>
      <c r="K229" s="119"/>
      <c r="L229" s="23"/>
      <c r="M229" s="23"/>
      <c r="N229" s="23"/>
      <c r="O229" s="23"/>
      <c r="P229" s="23"/>
      <c r="Q229" s="23"/>
      <c r="R229" s="23"/>
      <c r="S229" s="23"/>
      <c r="T229" s="23"/>
      <c r="U229" s="23"/>
      <c r="V229" s="23"/>
      <c r="W229" s="23"/>
      <c r="X229" s="23"/>
      <c r="Y229" s="23"/>
    </row>
    <row r="230" customFormat="false" ht="12" hidden="false" customHeight="true" outlineLevel="0" collapsed="false">
      <c r="B230" s="23"/>
      <c r="C230" s="23"/>
      <c r="D230" s="137"/>
      <c r="E230" s="75"/>
      <c r="F230" s="23"/>
      <c r="G230" s="23"/>
      <c r="H230" s="23"/>
      <c r="I230" s="23"/>
      <c r="J230" s="23"/>
      <c r="K230" s="119"/>
      <c r="L230" s="23"/>
      <c r="M230" s="23"/>
      <c r="N230" s="23"/>
      <c r="O230" s="23"/>
      <c r="P230" s="23"/>
      <c r="Q230" s="23"/>
      <c r="R230" s="23"/>
      <c r="S230" s="23"/>
      <c r="T230" s="23"/>
      <c r="U230" s="23"/>
      <c r="V230" s="23"/>
      <c r="W230" s="23"/>
      <c r="X230" s="23"/>
      <c r="Y230" s="23"/>
    </row>
    <row r="231" customFormat="false" ht="12" hidden="false" customHeight="true" outlineLevel="0" collapsed="false">
      <c r="B231" s="23"/>
      <c r="C231" s="23"/>
      <c r="D231" s="137"/>
      <c r="E231" s="75"/>
      <c r="F231" s="23"/>
      <c r="G231" s="23"/>
      <c r="H231" s="23"/>
      <c r="I231" s="23"/>
      <c r="J231" s="23"/>
      <c r="K231" s="119"/>
      <c r="L231" s="23"/>
      <c r="M231" s="23"/>
      <c r="N231" s="23"/>
      <c r="O231" s="23"/>
      <c r="P231" s="23"/>
      <c r="Q231" s="23"/>
      <c r="R231" s="23"/>
      <c r="S231" s="23"/>
      <c r="T231" s="23"/>
      <c r="U231" s="23"/>
      <c r="V231" s="23"/>
      <c r="W231" s="23"/>
      <c r="X231" s="23"/>
      <c r="Y231" s="23"/>
    </row>
    <row r="232" customFormat="false" ht="12" hidden="false" customHeight="true" outlineLevel="0" collapsed="false">
      <c r="B232" s="23"/>
      <c r="C232" s="23"/>
      <c r="D232" s="137"/>
      <c r="E232" s="75"/>
      <c r="F232" s="23"/>
      <c r="G232" s="23"/>
      <c r="H232" s="23"/>
      <c r="I232" s="23"/>
      <c r="J232" s="23"/>
      <c r="K232" s="119"/>
      <c r="L232" s="23"/>
      <c r="M232" s="23"/>
      <c r="N232" s="23"/>
      <c r="O232" s="23"/>
      <c r="P232" s="23"/>
      <c r="Q232" s="23"/>
      <c r="R232" s="23"/>
      <c r="S232" s="23"/>
      <c r="T232" s="23"/>
      <c r="U232" s="23"/>
      <c r="V232" s="23"/>
      <c r="W232" s="23"/>
      <c r="X232" s="23"/>
      <c r="Y232" s="23"/>
    </row>
    <row r="233" customFormat="false" ht="12" hidden="false" customHeight="true" outlineLevel="0" collapsed="false">
      <c r="B233" s="23"/>
      <c r="C233" s="23"/>
      <c r="D233" s="137"/>
      <c r="E233" s="75"/>
      <c r="F233" s="23"/>
      <c r="G233" s="23"/>
      <c r="H233" s="23"/>
      <c r="I233" s="23"/>
      <c r="J233" s="23"/>
      <c r="K233" s="119"/>
      <c r="L233" s="23"/>
      <c r="M233" s="23"/>
      <c r="N233" s="23"/>
      <c r="O233" s="23"/>
      <c r="P233" s="23"/>
      <c r="Q233" s="23"/>
      <c r="R233" s="23"/>
      <c r="S233" s="23"/>
      <c r="T233" s="23"/>
      <c r="U233" s="23"/>
      <c r="V233" s="23"/>
      <c r="W233" s="23"/>
      <c r="X233" s="23"/>
      <c r="Y233" s="23"/>
    </row>
    <row r="234" customFormat="false" ht="12" hidden="false" customHeight="true" outlineLevel="0" collapsed="false">
      <c r="B234" s="23"/>
      <c r="C234" s="23"/>
      <c r="D234" s="137"/>
      <c r="E234" s="75"/>
      <c r="F234" s="23"/>
      <c r="G234" s="23"/>
      <c r="H234" s="23"/>
      <c r="I234" s="23"/>
      <c r="J234" s="23"/>
      <c r="K234" s="119"/>
      <c r="L234" s="23"/>
      <c r="M234" s="23"/>
      <c r="N234" s="23"/>
      <c r="O234" s="23"/>
      <c r="P234" s="23"/>
      <c r="Q234" s="23"/>
      <c r="R234" s="23"/>
      <c r="S234" s="23"/>
      <c r="T234" s="23"/>
      <c r="U234" s="23"/>
      <c r="V234" s="23"/>
      <c r="W234" s="23"/>
      <c r="X234" s="23"/>
      <c r="Y234" s="23"/>
    </row>
    <row r="235" customFormat="false" ht="12" hidden="false" customHeight="true" outlineLevel="0" collapsed="false">
      <c r="B235" s="23"/>
      <c r="C235" s="23"/>
      <c r="D235" s="137"/>
      <c r="E235" s="75"/>
      <c r="F235" s="23"/>
      <c r="G235" s="23"/>
      <c r="H235" s="23"/>
      <c r="I235" s="23"/>
      <c r="J235" s="23"/>
      <c r="K235" s="119"/>
      <c r="L235" s="23"/>
      <c r="M235" s="23"/>
      <c r="N235" s="23"/>
      <c r="O235" s="23"/>
      <c r="P235" s="23"/>
      <c r="Q235" s="23"/>
      <c r="R235" s="23"/>
      <c r="S235" s="23"/>
      <c r="T235" s="23"/>
      <c r="U235" s="23"/>
      <c r="V235" s="23"/>
      <c r="W235" s="23"/>
      <c r="X235" s="23"/>
      <c r="Y235" s="23"/>
    </row>
    <row r="236" customFormat="false" ht="12" hidden="false" customHeight="true" outlineLevel="0" collapsed="false">
      <c r="B236" s="23"/>
      <c r="C236" s="23"/>
      <c r="D236" s="137"/>
      <c r="E236" s="75"/>
      <c r="F236" s="23"/>
      <c r="G236" s="23"/>
      <c r="H236" s="23"/>
      <c r="I236" s="23"/>
      <c r="J236" s="23"/>
      <c r="K236" s="119"/>
      <c r="L236" s="23"/>
      <c r="M236" s="23"/>
      <c r="N236" s="23"/>
      <c r="O236" s="23"/>
      <c r="P236" s="23"/>
      <c r="Q236" s="23"/>
      <c r="R236" s="23"/>
      <c r="S236" s="23"/>
      <c r="T236" s="23"/>
      <c r="U236" s="23"/>
      <c r="V236" s="23"/>
      <c r="W236" s="23"/>
      <c r="X236" s="23"/>
      <c r="Y236" s="23"/>
    </row>
    <row r="237" customFormat="false" ht="12" hidden="false" customHeight="true" outlineLevel="0" collapsed="false">
      <c r="B237" s="23"/>
      <c r="C237" s="23"/>
      <c r="D237" s="137"/>
      <c r="E237" s="75"/>
      <c r="F237" s="23"/>
      <c r="G237" s="23"/>
      <c r="H237" s="23"/>
      <c r="I237" s="23"/>
      <c r="J237" s="23"/>
      <c r="K237" s="119"/>
      <c r="L237" s="23"/>
      <c r="M237" s="23"/>
      <c r="N237" s="23"/>
      <c r="O237" s="23"/>
      <c r="P237" s="23"/>
      <c r="Q237" s="23"/>
      <c r="R237" s="23"/>
      <c r="S237" s="23"/>
      <c r="T237" s="23"/>
      <c r="U237" s="23"/>
      <c r="V237" s="23"/>
      <c r="W237" s="23"/>
      <c r="X237" s="23"/>
      <c r="Y237" s="23"/>
    </row>
    <row r="238" customFormat="false" ht="12" hidden="false" customHeight="true" outlineLevel="0" collapsed="false">
      <c r="B238" s="23"/>
      <c r="C238" s="23"/>
      <c r="D238" s="137"/>
      <c r="E238" s="75"/>
      <c r="F238" s="23"/>
      <c r="G238" s="23"/>
      <c r="H238" s="23"/>
      <c r="I238" s="23"/>
      <c r="J238" s="23"/>
      <c r="K238" s="119"/>
      <c r="L238" s="23"/>
      <c r="M238" s="23"/>
      <c r="N238" s="23"/>
      <c r="O238" s="23"/>
      <c r="P238" s="23"/>
      <c r="Q238" s="23"/>
      <c r="R238" s="23"/>
      <c r="S238" s="23"/>
      <c r="T238" s="23"/>
      <c r="U238" s="23"/>
      <c r="V238" s="23"/>
      <c r="W238" s="23"/>
      <c r="X238" s="23"/>
      <c r="Y238" s="23"/>
    </row>
    <row r="239" customFormat="false" ht="12" hidden="false" customHeight="true" outlineLevel="0" collapsed="false">
      <c r="B239" s="23"/>
      <c r="C239" s="23"/>
      <c r="D239" s="137"/>
      <c r="E239" s="75"/>
      <c r="F239" s="23"/>
      <c r="G239" s="23"/>
      <c r="H239" s="23"/>
      <c r="I239" s="23"/>
      <c r="J239" s="23"/>
      <c r="K239" s="119"/>
      <c r="L239" s="23"/>
      <c r="M239" s="23"/>
      <c r="N239" s="23"/>
      <c r="O239" s="23"/>
      <c r="P239" s="23"/>
      <c r="Q239" s="23"/>
      <c r="R239" s="23"/>
      <c r="S239" s="23"/>
      <c r="T239" s="23"/>
      <c r="U239" s="23"/>
      <c r="V239" s="23"/>
      <c r="W239" s="23"/>
      <c r="X239" s="23"/>
      <c r="Y239" s="23"/>
    </row>
    <row r="240" customFormat="false" ht="12" hidden="false" customHeight="true" outlineLevel="0" collapsed="false">
      <c r="B240" s="23"/>
      <c r="C240" s="23"/>
      <c r="D240" s="137"/>
      <c r="E240" s="75"/>
      <c r="F240" s="23"/>
      <c r="G240" s="23"/>
      <c r="H240" s="23"/>
      <c r="I240" s="23"/>
      <c r="J240" s="23"/>
      <c r="K240" s="119"/>
      <c r="L240" s="23"/>
      <c r="M240" s="23"/>
      <c r="N240" s="23"/>
      <c r="O240" s="23"/>
      <c r="P240" s="23"/>
      <c r="Q240" s="23"/>
      <c r="R240" s="23"/>
      <c r="S240" s="23"/>
      <c r="T240" s="23"/>
      <c r="U240" s="23"/>
      <c r="V240" s="23"/>
      <c r="W240" s="23"/>
      <c r="X240" s="23"/>
      <c r="Y240" s="23"/>
    </row>
    <row r="241" customFormat="false" ht="12" hidden="false" customHeight="true" outlineLevel="0" collapsed="false">
      <c r="B241" s="23"/>
      <c r="C241" s="23"/>
      <c r="D241" s="137"/>
      <c r="E241" s="75"/>
      <c r="F241" s="23"/>
      <c r="G241" s="23"/>
      <c r="H241" s="23"/>
      <c r="I241" s="23"/>
      <c r="J241" s="23"/>
      <c r="K241" s="119"/>
      <c r="L241" s="23"/>
      <c r="M241" s="23"/>
      <c r="N241" s="23"/>
      <c r="O241" s="23"/>
      <c r="P241" s="23"/>
      <c r="Q241" s="23"/>
      <c r="R241" s="23"/>
      <c r="S241" s="23"/>
      <c r="T241" s="23"/>
      <c r="U241" s="23"/>
      <c r="V241" s="23"/>
      <c r="W241" s="23"/>
      <c r="X241" s="23"/>
      <c r="Y241" s="23"/>
    </row>
    <row r="242" customFormat="false" ht="12" hidden="false" customHeight="true" outlineLevel="0" collapsed="false">
      <c r="B242" s="23"/>
      <c r="C242" s="23"/>
      <c r="D242" s="137"/>
      <c r="E242" s="75"/>
      <c r="F242" s="23"/>
      <c r="G242" s="23"/>
      <c r="H242" s="23"/>
      <c r="I242" s="23"/>
      <c r="J242" s="23"/>
      <c r="K242" s="119"/>
      <c r="L242" s="23"/>
      <c r="M242" s="23"/>
      <c r="N242" s="23"/>
      <c r="O242" s="23"/>
      <c r="P242" s="23"/>
      <c r="Q242" s="23"/>
      <c r="R242" s="23"/>
      <c r="S242" s="23"/>
      <c r="T242" s="23"/>
      <c r="U242" s="23"/>
      <c r="V242" s="23"/>
      <c r="W242" s="23"/>
      <c r="X242" s="23"/>
      <c r="Y242" s="23"/>
    </row>
    <row r="243" customFormat="false" ht="12" hidden="false" customHeight="true" outlineLevel="0" collapsed="false">
      <c r="B243" s="23"/>
      <c r="C243" s="23"/>
      <c r="D243" s="137"/>
      <c r="E243" s="75"/>
      <c r="F243" s="23"/>
      <c r="G243" s="23"/>
      <c r="H243" s="23"/>
      <c r="I243" s="23"/>
      <c r="J243" s="23"/>
      <c r="K243" s="119"/>
      <c r="L243" s="23"/>
      <c r="M243" s="23"/>
      <c r="N243" s="23"/>
      <c r="O243" s="23"/>
      <c r="P243" s="23"/>
      <c r="Q243" s="23"/>
      <c r="R243" s="23"/>
      <c r="S243" s="23"/>
      <c r="T243" s="23"/>
      <c r="U243" s="23"/>
      <c r="V243" s="23"/>
      <c r="W243" s="23"/>
      <c r="X243" s="23"/>
      <c r="Y243" s="23"/>
    </row>
    <row r="244" customFormat="false" ht="12" hidden="false" customHeight="true" outlineLevel="0" collapsed="false">
      <c r="B244" s="23"/>
      <c r="C244" s="23"/>
      <c r="D244" s="137"/>
      <c r="E244" s="75"/>
      <c r="F244" s="23"/>
      <c r="G244" s="23"/>
      <c r="H244" s="23"/>
      <c r="I244" s="23"/>
      <c r="J244" s="23"/>
      <c r="K244" s="119"/>
      <c r="L244" s="23"/>
      <c r="M244" s="23"/>
      <c r="N244" s="23"/>
      <c r="O244" s="23"/>
      <c r="P244" s="23"/>
      <c r="Q244" s="23"/>
      <c r="R244" s="23"/>
      <c r="S244" s="23"/>
      <c r="T244" s="23"/>
      <c r="U244" s="23"/>
      <c r="V244" s="23"/>
      <c r="W244" s="23"/>
      <c r="X244" s="23"/>
      <c r="Y244" s="23"/>
    </row>
    <row r="245" customFormat="false" ht="12" hidden="false" customHeight="true" outlineLevel="0" collapsed="false">
      <c r="B245" s="23"/>
      <c r="C245" s="23"/>
      <c r="D245" s="137"/>
      <c r="E245" s="75"/>
      <c r="F245" s="23"/>
      <c r="G245" s="23"/>
      <c r="H245" s="23"/>
      <c r="I245" s="23"/>
      <c r="J245" s="23"/>
      <c r="K245" s="119"/>
      <c r="L245" s="23"/>
      <c r="M245" s="23"/>
      <c r="N245" s="23"/>
      <c r="O245" s="23"/>
      <c r="P245" s="23"/>
      <c r="Q245" s="23"/>
      <c r="R245" s="23"/>
      <c r="S245" s="23"/>
      <c r="T245" s="23"/>
      <c r="U245" s="23"/>
      <c r="V245" s="23"/>
      <c r="W245" s="23"/>
      <c r="X245" s="23"/>
      <c r="Y245" s="23"/>
    </row>
    <row r="246" customFormat="false" ht="12" hidden="false" customHeight="true" outlineLevel="0" collapsed="false">
      <c r="B246" s="23"/>
      <c r="C246" s="23"/>
      <c r="D246" s="137"/>
      <c r="E246" s="75"/>
      <c r="F246" s="23"/>
      <c r="G246" s="23"/>
      <c r="H246" s="23"/>
      <c r="I246" s="23"/>
      <c r="J246" s="23"/>
      <c r="K246" s="119"/>
      <c r="L246" s="23"/>
      <c r="M246" s="23"/>
      <c r="N246" s="23"/>
      <c r="O246" s="23"/>
      <c r="P246" s="23"/>
      <c r="Q246" s="23"/>
      <c r="R246" s="23"/>
      <c r="S246" s="23"/>
      <c r="T246" s="23"/>
      <c r="U246" s="23"/>
      <c r="V246" s="23"/>
      <c r="W246" s="23"/>
      <c r="X246" s="23"/>
      <c r="Y246" s="23"/>
    </row>
    <row r="247" customFormat="false" ht="12" hidden="false" customHeight="true" outlineLevel="0" collapsed="false">
      <c r="B247" s="23"/>
      <c r="C247" s="23"/>
      <c r="D247" s="137"/>
      <c r="E247" s="75"/>
      <c r="F247" s="23"/>
      <c r="G247" s="23"/>
      <c r="H247" s="23"/>
      <c r="I247" s="23"/>
      <c r="J247" s="23"/>
      <c r="K247" s="119"/>
      <c r="L247" s="23"/>
      <c r="M247" s="23"/>
      <c r="N247" s="23"/>
      <c r="O247" s="23"/>
      <c r="P247" s="23"/>
      <c r="Q247" s="23"/>
      <c r="R247" s="23"/>
      <c r="S247" s="23"/>
      <c r="T247" s="23"/>
      <c r="U247" s="23"/>
      <c r="V247" s="23"/>
      <c r="W247" s="23"/>
      <c r="X247" s="23"/>
      <c r="Y247" s="23"/>
    </row>
    <row r="248" customFormat="false" ht="12" hidden="false" customHeight="true" outlineLevel="0" collapsed="false">
      <c r="B248" s="23"/>
      <c r="C248" s="23"/>
      <c r="D248" s="137"/>
      <c r="E248" s="75"/>
      <c r="F248" s="23"/>
      <c r="G248" s="23"/>
      <c r="H248" s="23"/>
      <c r="I248" s="23"/>
      <c r="J248" s="23"/>
      <c r="K248" s="119"/>
      <c r="L248" s="23"/>
      <c r="M248" s="23"/>
      <c r="N248" s="23"/>
      <c r="O248" s="23"/>
      <c r="P248" s="23"/>
      <c r="Q248" s="23"/>
      <c r="R248" s="23"/>
      <c r="S248" s="23"/>
      <c r="T248" s="23"/>
      <c r="U248" s="23"/>
      <c r="V248" s="23"/>
      <c r="W248" s="23"/>
      <c r="X248" s="23"/>
      <c r="Y248" s="23"/>
    </row>
    <row r="249" customFormat="false" ht="12" hidden="false" customHeight="true" outlineLevel="0" collapsed="false">
      <c r="B249" s="23"/>
      <c r="C249" s="23"/>
      <c r="D249" s="137"/>
      <c r="E249" s="75"/>
      <c r="F249" s="23"/>
      <c r="G249" s="23"/>
      <c r="H249" s="23"/>
      <c r="I249" s="23"/>
      <c r="J249" s="23"/>
      <c r="K249" s="119"/>
      <c r="L249" s="23"/>
      <c r="M249" s="23"/>
      <c r="N249" s="23"/>
      <c r="O249" s="23"/>
      <c r="P249" s="23"/>
      <c r="Q249" s="23"/>
      <c r="R249" s="23"/>
      <c r="S249" s="23"/>
      <c r="T249" s="23"/>
      <c r="U249" s="23"/>
      <c r="V249" s="23"/>
      <c r="W249" s="23"/>
      <c r="X249" s="23"/>
      <c r="Y249" s="23"/>
    </row>
    <row r="250" customFormat="false" ht="12" hidden="false" customHeight="true" outlineLevel="0" collapsed="false">
      <c r="B250" s="23"/>
      <c r="C250" s="23"/>
      <c r="D250" s="137"/>
      <c r="E250" s="75"/>
      <c r="F250" s="23"/>
      <c r="G250" s="23"/>
      <c r="H250" s="23"/>
      <c r="I250" s="23"/>
      <c r="J250" s="23"/>
      <c r="K250" s="119"/>
      <c r="L250" s="23"/>
      <c r="M250" s="23"/>
      <c r="N250" s="23"/>
      <c r="O250" s="23"/>
      <c r="P250" s="23"/>
      <c r="Q250" s="23"/>
      <c r="R250" s="23"/>
      <c r="S250" s="23"/>
      <c r="T250" s="23"/>
      <c r="U250" s="23"/>
      <c r="V250" s="23"/>
      <c r="W250" s="23"/>
      <c r="X250" s="23"/>
      <c r="Y250" s="23"/>
    </row>
    <row r="251" customFormat="false" ht="12" hidden="false" customHeight="true" outlineLevel="0" collapsed="false">
      <c r="B251" s="23"/>
      <c r="C251" s="23"/>
      <c r="D251" s="137"/>
      <c r="E251" s="75"/>
      <c r="F251" s="23"/>
      <c r="G251" s="23"/>
      <c r="H251" s="23"/>
      <c r="I251" s="23"/>
      <c r="J251" s="23"/>
      <c r="K251" s="119"/>
      <c r="L251" s="23"/>
      <c r="M251" s="23"/>
      <c r="N251" s="23"/>
      <c r="O251" s="23"/>
      <c r="P251" s="23"/>
      <c r="Q251" s="23"/>
      <c r="R251" s="23"/>
      <c r="S251" s="23"/>
      <c r="T251" s="23"/>
      <c r="U251" s="23"/>
      <c r="V251" s="23"/>
      <c r="W251" s="23"/>
      <c r="X251" s="23"/>
      <c r="Y251" s="23"/>
    </row>
    <row r="252" customFormat="false" ht="12" hidden="false" customHeight="true" outlineLevel="0" collapsed="false">
      <c r="B252" s="23"/>
      <c r="C252" s="23"/>
      <c r="D252" s="137"/>
      <c r="E252" s="75"/>
      <c r="F252" s="23"/>
      <c r="G252" s="23"/>
      <c r="H252" s="23"/>
      <c r="I252" s="23"/>
      <c r="J252" s="23"/>
      <c r="K252" s="119"/>
      <c r="L252" s="23"/>
      <c r="M252" s="23"/>
      <c r="N252" s="23"/>
      <c r="O252" s="23"/>
      <c r="P252" s="23"/>
      <c r="Q252" s="23"/>
      <c r="R252" s="23"/>
      <c r="S252" s="23"/>
      <c r="T252" s="23"/>
      <c r="U252" s="23"/>
      <c r="V252" s="23"/>
      <c r="W252" s="23"/>
      <c r="X252" s="23"/>
      <c r="Y252" s="23"/>
    </row>
    <row r="253" customFormat="false" ht="12" hidden="false" customHeight="true" outlineLevel="0" collapsed="false">
      <c r="B253" s="23"/>
      <c r="C253" s="23"/>
      <c r="D253" s="137"/>
      <c r="E253" s="75"/>
      <c r="F253" s="23"/>
      <c r="G253" s="23"/>
      <c r="H253" s="23"/>
      <c r="I253" s="23"/>
      <c r="J253" s="23"/>
      <c r="K253" s="119"/>
      <c r="L253" s="23"/>
      <c r="M253" s="23"/>
      <c r="N253" s="23"/>
      <c r="O253" s="23"/>
      <c r="P253" s="23"/>
      <c r="Q253" s="23"/>
      <c r="R253" s="23"/>
      <c r="S253" s="23"/>
      <c r="T253" s="23"/>
      <c r="U253" s="23"/>
      <c r="V253" s="23"/>
      <c r="W253" s="23"/>
      <c r="X253" s="23"/>
      <c r="Y253" s="23"/>
    </row>
    <row r="254" customFormat="false" ht="12" hidden="false" customHeight="true" outlineLevel="0" collapsed="false">
      <c r="B254" s="23"/>
      <c r="C254" s="23"/>
      <c r="D254" s="137"/>
      <c r="E254" s="75"/>
      <c r="F254" s="23"/>
      <c r="G254" s="23"/>
      <c r="H254" s="23"/>
      <c r="I254" s="23"/>
      <c r="J254" s="23"/>
      <c r="K254" s="119"/>
      <c r="L254" s="23"/>
      <c r="M254" s="23"/>
      <c r="N254" s="23"/>
      <c r="O254" s="23"/>
      <c r="P254" s="23"/>
      <c r="Q254" s="23"/>
      <c r="R254" s="23"/>
      <c r="S254" s="23"/>
      <c r="T254" s="23"/>
      <c r="U254" s="23"/>
      <c r="V254" s="23"/>
      <c r="W254" s="23"/>
      <c r="X254" s="23"/>
      <c r="Y254" s="23"/>
    </row>
    <row r="255" customFormat="false" ht="12" hidden="false" customHeight="true" outlineLevel="0" collapsed="false">
      <c r="B255" s="23"/>
      <c r="C255" s="23"/>
      <c r="D255" s="137"/>
      <c r="E255" s="75"/>
      <c r="F255" s="23"/>
      <c r="G255" s="23"/>
      <c r="H255" s="23"/>
      <c r="I255" s="23"/>
      <c r="J255" s="23"/>
      <c r="K255" s="119"/>
      <c r="L255" s="23"/>
      <c r="M255" s="23"/>
      <c r="N255" s="23"/>
      <c r="O255" s="23"/>
      <c r="P255" s="23"/>
      <c r="Q255" s="23"/>
      <c r="R255" s="23"/>
      <c r="S255" s="23"/>
      <c r="T255" s="23"/>
      <c r="U255" s="23"/>
      <c r="V255" s="23"/>
      <c r="W255" s="23"/>
      <c r="X255" s="23"/>
      <c r="Y255" s="23"/>
    </row>
    <row r="256" customFormat="false" ht="12" hidden="false" customHeight="true" outlineLevel="0" collapsed="false">
      <c r="B256" s="23"/>
      <c r="C256" s="23"/>
      <c r="D256" s="137"/>
      <c r="E256" s="75"/>
      <c r="F256" s="23"/>
      <c r="G256" s="23"/>
      <c r="H256" s="23"/>
      <c r="I256" s="23"/>
      <c r="J256" s="23"/>
      <c r="K256" s="119"/>
      <c r="L256" s="23"/>
      <c r="M256" s="23"/>
      <c r="N256" s="23"/>
      <c r="O256" s="23"/>
      <c r="P256" s="23"/>
      <c r="Q256" s="23"/>
      <c r="R256" s="23"/>
      <c r="S256" s="23"/>
      <c r="T256" s="23"/>
      <c r="U256" s="23"/>
      <c r="V256" s="23"/>
      <c r="W256" s="23"/>
      <c r="X256" s="23"/>
      <c r="Y256" s="23"/>
    </row>
    <row r="257" customFormat="false" ht="12" hidden="false" customHeight="true" outlineLevel="0" collapsed="false">
      <c r="B257" s="23"/>
      <c r="C257" s="23"/>
      <c r="D257" s="137"/>
      <c r="E257" s="75"/>
      <c r="F257" s="23"/>
      <c r="G257" s="23"/>
      <c r="H257" s="23"/>
      <c r="I257" s="23"/>
      <c r="J257" s="23"/>
      <c r="K257" s="119"/>
      <c r="L257" s="23"/>
      <c r="M257" s="23"/>
      <c r="N257" s="23"/>
      <c r="O257" s="23"/>
      <c r="P257" s="23"/>
      <c r="Q257" s="23"/>
      <c r="R257" s="23"/>
      <c r="S257" s="23"/>
      <c r="T257" s="23"/>
      <c r="U257" s="23"/>
      <c r="V257" s="23"/>
      <c r="W257" s="23"/>
      <c r="X257" s="23"/>
      <c r="Y257" s="23"/>
    </row>
    <row r="258" customFormat="false" ht="12" hidden="false" customHeight="true" outlineLevel="0" collapsed="false">
      <c r="B258" s="23"/>
      <c r="C258" s="23"/>
      <c r="D258" s="137"/>
      <c r="E258" s="75"/>
      <c r="F258" s="23"/>
      <c r="G258" s="23"/>
      <c r="H258" s="23"/>
      <c r="I258" s="23"/>
      <c r="J258" s="23"/>
      <c r="K258" s="119"/>
      <c r="L258" s="23"/>
      <c r="M258" s="23"/>
      <c r="N258" s="23"/>
      <c r="O258" s="23"/>
      <c r="P258" s="23"/>
      <c r="Q258" s="23"/>
      <c r="R258" s="23"/>
      <c r="S258" s="23"/>
      <c r="T258" s="23"/>
      <c r="U258" s="23"/>
      <c r="V258" s="23"/>
      <c r="W258" s="23"/>
      <c r="X258" s="23"/>
      <c r="Y258" s="23"/>
    </row>
    <row r="259" customFormat="false" ht="12" hidden="false" customHeight="true" outlineLevel="0" collapsed="false">
      <c r="B259" s="23"/>
      <c r="C259" s="23"/>
      <c r="D259" s="137"/>
      <c r="E259" s="75"/>
      <c r="F259" s="23"/>
      <c r="G259" s="23"/>
      <c r="H259" s="23"/>
      <c r="I259" s="23"/>
      <c r="J259" s="23"/>
      <c r="K259" s="119"/>
      <c r="L259" s="23"/>
      <c r="M259" s="23"/>
      <c r="N259" s="23"/>
      <c r="O259" s="23"/>
      <c r="P259" s="23"/>
      <c r="Q259" s="23"/>
      <c r="R259" s="23"/>
      <c r="S259" s="23"/>
      <c r="T259" s="23"/>
      <c r="U259" s="23"/>
      <c r="V259" s="23"/>
      <c r="W259" s="23"/>
      <c r="X259" s="23"/>
      <c r="Y259" s="23"/>
    </row>
    <row r="260" customFormat="false" ht="12" hidden="false" customHeight="true" outlineLevel="0" collapsed="false">
      <c r="B260" s="23"/>
      <c r="C260" s="23"/>
      <c r="D260" s="137"/>
      <c r="E260" s="75"/>
      <c r="F260" s="23"/>
      <c r="G260" s="23"/>
      <c r="H260" s="23"/>
      <c r="I260" s="23"/>
      <c r="J260" s="23"/>
      <c r="K260" s="119"/>
      <c r="L260" s="23"/>
      <c r="M260" s="23"/>
      <c r="N260" s="23"/>
      <c r="O260" s="23"/>
      <c r="P260" s="23"/>
      <c r="Q260" s="23"/>
      <c r="R260" s="23"/>
      <c r="S260" s="23"/>
      <c r="T260" s="23"/>
      <c r="U260" s="23"/>
      <c r="V260" s="23"/>
      <c r="W260" s="23"/>
      <c r="X260" s="23"/>
      <c r="Y260" s="23"/>
    </row>
    <row r="261" customFormat="false" ht="12" hidden="false" customHeight="true" outlineLevel="0" collapsed="false">
      <c r="B261" s="23"/>
      <c r="C261" s="23"/>
      <c r="D261" s="137"/>
      <c r="E261" s="75"/>
      <c r="F261" s="23"/>
      <c r="G261" s="23"/>
      <c r="H261" s="23"/>
      <c r="I261" s="23"/>
      <c r="J261" s="23"/>
      <c r="K261" s="119"/>
      <c r="L261" s="23"/>
      <c r="M261" s="23"/>
      <c r="N261" s="23"/>
      <c r="O261" s="23"/>
      <c r="P261" s="23"/>
      <c r="Q261" s="23"/>
      <c r="R261" s="23"/>
      <c r="S261" s="23"/>
      <c r="T261" s="23"/>
      <c r="U261" s="23"/>
      <c r="V261" s="23"/>
      <c r="W261" s="23"/>
      <c r="X261" s="23"/>
      <c r="Y261" s="23"/>
    </row>
    <row r="262" customFormat="false" ht="12" hidden="false" customHeight="true" outlineLevel="0" collapsed="false">
      <c r="B262" s="23"/>
      <c r="C262" s="23"/>
      <c r="D262" s="137"/>
      <c r="E262" s="75"/>
      <c r="F262" s="23"/>
      <c r="G262" s="23"/>
      <c r="H262" s="23"/>
      <c r="I262" s="23"/>
      <c r="J262" s="23"/>
      <c r="K262" s="119"/>
      <c r="L262" s="23"/>
      <c r="M262" s="23"/>
      <c r="N262" s="23"/>
      <c r="O262" s="23"/>
      <c r="P262" s="23"/>
      <c r="Q262" s="23"/>
      <c r="R262" s="23"/>
      <c r="S262" s="23"/>
      <c r="T262" s="23"/>
      <c r="U262" s="23"/>
      <c r="V262" s="23"/>
      <c r="W262" s="23"/>
      <c r="X262" s="23"/>
      <c r="Y262" s="23"/>
    </row>
    <row r="263" customFormat="false" ht="12" hidden="false" customHeight="true" outlineLevel="0" collapsed="false">
      <c r="B263" s="23"/>
      <c r="C263" s="23"/>
      <c r="D263" s="137"/>
      <c r="E263" s="75"/>
      <c r="F263" s="23"/>
      <c r="G263" s="23"/>
      <c r="H263" s="23"/>
      <c r="I263" s="23"/>
      <c r="J263" s="23"/>
      <c r="K263" s="119"/>
      <c r="L263" s="23"/>
      <c r="M263" s="23"/>
      <c r="N263" s="23"/>
      <c r="O263" s="23"/>
      <c r="P263" s="23"/>
      <c r="Q263" s="23"/>
      <c r="R263" s="23"/>
      <c r="S263" s="23"/>
      <c r="T263" s="23"/>
      <c r="U263" s="23"/>
      <c r="V263" s="23"/>
      <c r="W263" s="23"/>
      <c r="X263" s="23"/>
      <c r="Y263" s="23"/>
    </row>
    <row r="264" customFormat="false" ht="12" hidden="false" customHeight="true" outlineLevel="0" collapsed="false">
      <c r="B264" s="23"/>
      <c r="C264" s="23"/>
      <c r="D264" s="137"/>
      <c r="E264" s="75"/>
      <c r="F264" s="23"/>
      <c r="G264" s="23"/>
      <c r="H264" s="23"/>
      <c r="I264" s="23"/>
      <c r="J264" s="23"/>
      <c r="K264" s="119"/>
      <c r="L264" s="23"/>
      <c r="M264" s="23"/>
      <c r="N264" s="23"/>
      <c r="O264" s="23"/>
      <c r="P264" s="23"/>
      <c r="Q264" s="23"/>
      <c r="R264" s="23"/>
      <c r="S264" s="23"/>
      <c r="T264" s="23"/>
      <c r="U264" s="23"/>
      <c r="V264" s="23"/>
      <c r="W264" s="23"/>
      <c r="X264" s="23"/>
      <c r="Y264" s="23"/>
    </row>
    <row r="265" customFormat="false" ht="12" hidden="false" customHeight="true" outlineLevel="0" collapsed="false">
      <c r="B265" s="23"/>
      <c r="C265" s="23"/>
      <c r="D265" s="137"/>
      <c r="E265" s="75"/>
      <c r="F265" s="23"/>
      <c r="G265" s="23"/>
      <c r="H265" s="23"/>
      <c r="I265" s="23"/>
      <c r="J265" s="23"/>
      <c r="K265" s="119"/>
      <c r="L265" s="23"/>
      <c r="M265" s="23"/>
      <c r="N265" s="23"/>
      <c r="O265" s="23"/>
      <c r="P265" s="23"/>
      <c r="Q265" s="23"/>
      <c r="R265" s="23"/>
      <c r="S265" s="23"/>
      <c r="T265" s="23"/>
      <c r="U265" s="23"/>
      <c r="V265" s="23"/>
      <c r="W265" s="23"/>
      <c r="X265" s="23"/>
      <c r="Y265" s="23"/>
    </row>
    <row r="266" customFormat="false" ht="12" hidden="false" customHeight="true" outlineLevel="0" collapsed="false">
      <c r="B266" s="23"/>
      <c r="C266" s="23"/>
      <c r="D266" s="137"/>
      <c r="E266" s="75"/>
      <c r="F266" s="23"/>
      <c r="G266" s="23"/>
      <c r="H266" s="23"/>
      <c r="I266" s="23"/>
      <c r="J266" s="23"/>
      <c r="K266" s="119"/>
      <c r="L266" s="23"/>
      <c r="M266" s="23"/>
      <c r="N266" s="23"/>
      <c r="O266" s="23"/>
      <c r="P266" s="23"/>
      <c r="Q266" s="23"/>
      <c r="R266" s="23"/>
      <c r="S266" s="23"/>
      <c r="T266" s="23"/>
      <c r="U266" s="23"/>
      <c r="V266" s="23"/>
      <c r="W266" s="23"/>
      <c r="X266" s="23"/>
      <c r="Y266" s="23"/>
    </row>
    <row r="267" customFormat="false" ht="12" hidden="false" customHeight="true" outlineLevel="0" collapsed="false">
      <c r="B267" s="23"/>
      <c r="C267" s="23"/>
      <c r="D267" s="137"/>
      <c r="E267" s="75"/>
      <c r="F267" s="23"/>
      <c r="G267" s="23"/>
      <c r="H267" s="23"/>
      <c r="I267" s="23"/>
      <c r="J267" s="23"/>
      <c r="K267" s="119"/>
      <c r="L267" s="23"/>
      <c r="M267" s="23"/>
      <c r="N267" s="23"/>
      <c r="O267" s="23"/>
      <c r="P267" s="23"/>
      <c r="Q267" s="23"/>
      <c r="R267" s="23"/>
      <c r="S267" s="23"/>
      <c r="T267" s="23"/>
      <c r="U267" s="23"/>
      <c r="V267" s="23"/>
      <c r="W267" s="23"/>
      <c r="X267" s="23"/>
      <c r="Y267" s="23"/>
    </row>
    <row r="268" customFormat="false" ht="12" hidden="false" customHeight="true" outlineLevel="0" collapsed="false">
      <c r="B268" s="23"/>
      <c r="C268" s="23"/>
      <c r="D268" s="137"/>
      <c r="E268" s="75"/>
      <c r="F268" s="23"/>
      <c r="G268" s="23"/>
      <c r="H268" s="23"/>
      <c r="I268" s="23"/>
      <c r="J268" s="23"/>
      <c r="K268" s="119"/>
      <c r="L268" s="23"/>
      <c r="M268" s="23"/>
      <c r="N268" s="23"/>
      <c r="O268" s="23"/>
      <c r="P268" s="23"/>
      <c r="Q268" s="23"/>
      <c r="R268" s="23"/>
      <c r="S268" s="23"/>
      <c r="T268" s="23"/>
      <c r="U268" s="23"/>
      <c r="V268" s="23"/>
      <c r="W268" s="23"/>
      <c r="X268" s="23"/>
      <c r="Y268" s="23"/>
    </row>
    <row r="269" customFormat="false" ht="12" hidden="false" customHeight="true" outlineLevel="0" collapsed="false">
      <c r="B269" s="23"/>
      <c r="C269" s="23"/>
      <c r="D269" s="137"/>
      <c r="E269" s="75"/>
      <c r="F269" s="23"/>
      <c r="G269" s="23"/>
      <c r="H269" s="23"/>
      <c r="I269" s="23"/>
      <c r="J269" s="23"/>
      <c r="K269" s="119"/>
      <c r="L269" s="23"/>
      <c r="M269" s="23"/>
      <c r="N269" s="23"/>
      <c r="O269" s="23"/>
      <c r="P269" s="23"/>
      <c r="Q269" s="23"/>
      <c r="R269" s="23"/>
      <c r="S269" s="23"/>
      <c r="T269" s="23"/>
      <c r="U269" s="23"/>
      <c r="V269" s="23"/>
      <c r="W269" s="23"/>
      <c r="X269" s="23"/>
      <c r="Y269" s="23"/>
    </row>
    <row r="270" customFormat="false" ht="12" hidden="false" customHeight="true" outlineLevel="0" collapsed="false">
      <c r="B270" s="23"/>
      <c r="C270" s="23"/>
      <c r="D270" s="137"/>
      <c r="E270" s="75"/>
      <c r="F270" s="23"/>
      <c r="G270" s="23"/>
      <c r="H270" s="23"/>
      <c r="I270" s="23"/>
      <c r="J270" s="23"/>
      <c r="K270" s="119"/>
      <c r="L270" s="23"/>
      <c r="M270" s="23"/>
      <c r="N270" s="23"/>
      <c r="O270" s="23"/>
      <c r="P270" s="23"/>
      <c r="Q270" s="23"/>
      <c r="R270" s="23"/>
      <c r="S270" s="23"/>
      <c r="T270" s="23"/>
      <c r="U270" s="23"/>
      <c r="V270" s="23"/>
      <c r="W270" s="23"/>
      <c r="X270" s="23"/>
      <c r="Y270" s="23"/>
    </row>
    <row r="271" customFormat="false" ht="12" hidden="false" customHeight="true" outlineLevel="0" collapsed="false">
      <c r="B271" s="23"/>
      <c r="C271" s="23"/>
      <c r="D271" s="137"/>
      <c r="E271" s="75"/>
      <c r="F271" s="23"/>
      <c r="G271" s="23"/>
      <c r="H271" s="23"/>
      <c r="I271" s="23"/>
      <c r="J271" s="23"/>
      <c r="K271" s="119"/>
      <c r="L271" s="23"/>
      <c r="M271" s="23"/>
      <c r="N271" s="23"/>
      <c r="O271" s="23"/>
      <c r="P271" s="23"/>
      <c r="Q271" s="23"/>
      <c r="R271" s="23"/>
      <c r="S271" s="23"/>
      <c r="T271" s="23"/>
      <c r="U271" s="23"/>
      <c r="V271" s="23"/>
      <c r="W271" s="23"/>
      <c r="X271" s="23"/>
      <c r="Y271" s="23"/>
    </row>
    <row r="272" customFormat="false" ht="12" hidden="false" customHeight="true" outlineLevel="0" collapsed="false">
      <c r="B272" s="23"/>
      <c r="C272" s="23"/>
      <c r="D272" s="137"/>
      <c r="E272" s="75"/>
      <c r="F272" s="23"/>
      <c r="G272" s="23"/>
      <c r="H272" s="23"/>
      <c r="I272" s="23"/>
      <c r="J272" s="23"/>
      <c r="K272" s="119"/>
      <c r="L272" s="23"/>
      <c r="M272" s="23"/>
      <c r="N272" s="23"/>
      <c r="O272" s="23"/>
      <c r="P272" s="23"/>
      <c r="Q272" s="23"/>
      <c r="R272" s="23"/>
      <c r="S272" s="23"/>
      <c r="T272" s="23"/>
      <c r="U272" s="23"/>
      <c r="V272" s="23"/>
      <c r="W272" s="23"/>
      <c r="X272" s="23"/>
      <c r="Y272" s="23"/>
    </row>
    <row r="273" customFormat="false" ht="12" hidden="false" customHeight="true" outlineLevel="0" collapsed="false">
      <c r="B273" s="23"/>
      <c r="C273" s="23"/>
      <c r="D273" s="137"/>
      <c r="E273" s="75"/>
      <c r="F273" s="23"/>
      <c r="G273" s="23"/>
      <c r="H273" s="23"/>
      <c r="I273" s="23"/>
      <c r="J273" s="23"/>
      <c r="K273" s="119"/>
      <c r="L273" s="23"/>
      <c r="M273" s="23"/>
      <c r="N273" s="23"/>
      <c r="O273" s="23"/>
      <c r="P273" s="23"/>
      <c r="Q273" s="23"/>
      <c r="R273" s="23"/>
      <c r="S273" s="23"/>
      <c r="T273" s="23"/>
      <c r="U273" s="23"/>
      <c r="V273" s="23"/>
      <c r="W273" s="23"/>
      <c r="X273" s="23"/>
      <c r="Y273" s="23"/>
    </row>
    <row r="274" customFormat="false" ht="12" hidden="false" customHeight="true" outlineLevel="0" collapsed="false">
      <c r="B274" s="23"/>
      <c r="C274" s="23"/>
      <c r="D274" s="137"/>
      <c r="E274" s="75"/>
      <c r="F274" s="23"/>
      <c r="G274" s="23"/>
      <c r="H274" s="23"/>
      <c r="I274" s="23"/>
      <c r="J274" s="23"/>
      <c r="K274" s="119"/>
      <c r="L274" s="23"/>
      <c r="M274" s="23"/>
      <c r="N274" s="23"/>
      <c r="O274" s="23"/>
      <c r="P274" s="23"/>
      <c r="Q274" s="23"/>
      <c r="R274" s="23"/>
      <c r="S274" s="23"/>
      <c r="T274" s="23"/>
      <c r="U274" s="23"/>
      <c r="V274" s="23"/>
      <c r="W274" s="23"/>
      <c r="X274" s="23"/>
      <c r="Y274" s="23"/>
    </row>
    <row r="275" customFormat="false" ht="12" hidden="false" customHeight="true" outlineLevel="0" collapsed="false">
      <c r="B275" s="23"/>
      <c r="C275" s="23"/>
      <c r="D275" s="137"/>
      <c r="E275" s="75"/>
      <c r="F275" s="23"/>
      <c r="G275" s="23"/>
      <c r="H275" s="23"/>
      <c r="I275" s="23"/>
      <c r="J275" s="23"/>
      <c r="K275" s="119"/>
      <c r="L275" s="23"/>
      <c r="M275" s="23"/>
      <c r="N275" s="23"/>
      <c r="O275" s="23"/>
      <c r="P275" s="23"/>
      <c r="Q275" s="23"/>
      <c r="R275" s="23"/>
      <c r="S275" s="23"/>
      <c r="T275" s="23"/>
      <c r="U275" s="23"/>
      <c r="V275" s="23"/>
      <c r="W275" s="23"/>
      <c r="X275" s="23"/>
      <c r="Y275" s="23"/>
    </row>
    <row r="276" customFormat="false" ht="12" hidden="false" customHeight="true" outlineLevel="0" collapsed="false">
      <c r="B276" s="23"/>
      <c r="C276" s="23"/>
      <c r="D276" s="137"/>
      <c r="E276" s="75"/>
      <c r="F276" s="23"/>
      <c r="G276" s="23"/>
      <c r="H276" s="23"/>
      <c r="I276" s="23"/>
      <c r="J276" s="23"/>
      <c r="K276" s="119"/>
      <c r="L276" s="23"/>
      <c r="M276" s="23"/>
      <c r="N276" s="23"/>
      <c r="O276" s="23"/>
      <c r="P276" s="23"/>
      <c r="Q276" s="23"/>
      <c r="R276" s="23"/>
      <c r="S276" s="23"/>
      <c r="T276" s="23"/>
      <c r="U276" s="23"/>
      <c r="V276" s="23"/>
      <c r="W276" s="23"/>
      <c r="X276" s="23"/>
      <c r="Y276" s="23"/>
    </row>
    <row r="277" customFormat="false" ht="12" hidden="false" customHeight="true" outlineLevel="0" collapsed="false">
      <c r="B277" s="23"/>
      <c r="C277" s="23"/>
      <c r="D277" s="137"/>
      <c r="E277" s="75"/>
      <c r="F277" s="23"/>
      <c r="G277" s="23"/>
      <c r="H277" s="23"/>
      <c r="I277" s="23"/>
      <c r="J277" s="23"/>
      <c r="K277" s="119"/>
      <c r="L277" s="23"/>
      <c r="M277" s="23"/>
      <c r="N277" s="23"/>
      <c r="O277" s="23"/>
      <c r="P277" s="23"/>
      <c r="Q277" s="23"/>
      <c r="R277" s="23"/>
      <c r="S277" s="23"/>
      <c r="T277" s="23"/>
      <c r="U277" s="23"/>
      <c r="V277" s="23"/>
      <c r="W277" s="23"/>
      <c r="X277" s="23"/>
      <c r="Y277" s="23"/>
    </row>
    <row r="278" customFormat="false" ht="12" hidden="false" customHeight="true" outlineLevel="0" collapsed="false">
      <c r="B278" s="23"/>
      <c r="C278" s="23"/>
      <c r="D278" s="137"/>
      <c r="E278" s="75"/>
      <c r="F278" s="23"/>
      <c r="G278" s="23"/>
      <c r="H278" s="23"/>
      <c r="I278" s="23"/>
      <c r="J278" s="23"/>
      <c r="K278" s="119"/>
      <c r="L278" s="23"/>
      <c r="M278" s="23"/>
      <c r="N278" s="23"/>
      <c r="O278" s="23"/>
      <c r="P278" s="23"/>
      <c r="Q278" s="23"/>
      <c r="R278" s="23"/>
      <c r="S278" s="23"/>
      <c r="T278" s="23"/>
      <c r="U278" s="23"/>
      <c r="V278" s="23"/>
      <c r="W278" s="23"/>
      <c r="X278" s="23"/>
      <c r="Y278" s="23"/>
    </row>
    <row r="279" customFormat="false" ht="12" hidden="false" customHeight="true" outlineLevel="0" collapsed="false">
      <c r="B279" s="23"/>
      <c r="C279" s="23"/>
      <c r="D279" s="137"/>
      <c r="E279" s="75"/>
      <c r="F279" s="23"/>
      <c r="G279" s="23"/>
      <c r="H279" s="23"/>
      <c r="I279" s="23"/>
      <c r="J279" s="23"/>
      <c r="K279" s="119"/>
      <c r="L279" s="23"/>
      <c r="M279" s="23"/>
      <c r="N279" s="23"/>
      <c r="O279" s="23"/>
      <c r="P279" s="23"/>
      <c r="Q279" s="23"/>
      <c r="R279" s="23"/>
      <c r="S279" s="23"/>
      <c r="T279" s="23"/>
      <c r="U279" s="23"/>
      <c r="V279" s="23"/>
      <c r="W279" s="23"/>
      <c r="X279" s="23"/>
      <c r="Y279" s="23"/>
    </row>
    <row r="280" customFormat="false" ht="12" hidden="false" customHeight="true" outlineLevel="0" collapsed="false">
      <c r="B280" s="23"/>
      <c r="C280" s="23"/>
      <c r="D280" s="137"/>
      <c r="E280" s="75"/>
      <c r="F280" s="23"/>
      <c r="G280" s="23"/>
      <c r="H280" s="23"/>
      <c r="I280" s="23"/>
      <c r="J280" s="23"/>
      <c r="K280" s="119"/>
      <c r="L280" s="23"/>
      <c r="M280" s="23"/>
      <c r="N280" s="23"/>
      <c r="O280" s="23"/>
      <c r="P280" s="23"/>
      <c r="Q280" s="23"/>
      <c r="R280" s="23"/>
      <c r="S280" s="23"/>
      <c r="T280" s="23"/>
      <c r="U280" s="23"/>
      <c r="V280" s="23"/>
      <c r="W280" s="23"/>
      <c r="X280" s="23"/>
      <c r="Y280" s="23"/>
    </row>
    <row r="281" customFormat="false" ht="12" hidden="false" customHeight="true" outlineLevel="0" collapsed="false">
      <c r="B281" s="23"/>
      <c r="C281" s="23"/>
      <c r="D281" s="137"/>
      <c r="E281" s="75"/>
      <c r="F281" s="23"/>
      <c r="G281" s="23"/>
      <c r="H281" s="23"/>
      <c r="I281" s="23"/>
      <c r="J281" s="23"/>
      <c r="K281" s="119"/>
      <c r="L281" s="23"/>
      <c r="M281" s="23"/>
      <c r="N281" s="23"/>
      <c r="O281" s="23"/>
      <c r="P281" s="23"/>
      <c r="Q281" s="23"/>
      <c r="R281" s="23"/>
      <c r="S281" s="23"/>
      <c r="T281" s="23"/>
      <c r="U281" s="23"/>
      <c r="V281" s="23"/>
      <c r="W281" s="23"/>
      <c r="X281" s="23"/>
      <c r="Y281" s="23"/>
    </row>
    <row r="282" customFormat="false" ht="12" hidden="false" customHeight="true" outlineLevel="0" collapsed="false">
      <c r="B282" s="23"/>
      <c r="C282" s="23"/>
      <c r="D282" s="137"/>
      <c r="E282" s="75"/>
      <c r="F282" s="23"/>
      <c r="G282" s="23"/>
      <c r="H282" s="23"/>
      <c r="I282" s="23"/>
      <c r="J282" s="23"/>
      <c r="K282" s="119"/>
      <c r="L282" s="23"/>
      <c r="M282" s="23"/>
      <c r="N282" s="23"/>
      <c r="O282" s="23"/>
      <c r="P282" s="23"/>
      <c r="Q282" s="23"/>
      <c r="R282" s="23"/>
      <c r="S282" s="23"/>
      <c r="T282" s="23"/>
      <c r="U282" s="23"/>
      <c r="V282" s="23"/>
      <c r="W282" s="23"/>
      <c r="X282" s="23"/>
      <c r="Y282" s="23"/>
    </row>
    <row r="283" customFormat="false" ht="12" hidden="false" customHeight="true" outlineLevel="0" collapsed="false">
      <c r="B283" s="23"/>
      <c r="C283" s="23"/>
      <c r="D283" s="137"/>
      <c r="E283" s="75"/>
      <c r="F283" s="23"/>
      <c r="G283" s="23"/>
      <c r="H283" s="23"/>
      <c r="I283" s="23"/>
      <c r="J283" s="23"/>
      <c r="K283" s="119"/>
      <c r="L283" s="23"/>
      <c r="M283" s="23"/>
      <c r="N283" s="23"/>
      <c r="O283" s="23"/>
      <c r="P283" s="23"/>
      <c r="Q283" s="23"/>
      <c r="R283" s="23"/>
      <c r="S283" s="23"/>
      <c r="T283" s="23"/>
      <c r="U283" s="23"/>
      <c r="V283" s="23"/>
      <c r="W283" s="23"/>
      <c r="X283" s="23"/>
      <c r="Y283" s="23"/>
    </row>
    <row r="284" customFormat="false" ht="12" hidden="false" customHeight="true" outlineLevel="0" collapsed="false">
      <c r="B284" s="23"/>
      <c r="C284" s="23"/>
      <c r="D284" s="137"/>
      <c r="E284" s="75"/>
      <c r="F284" s="23"/>
      <c r="G284" s="23"/>
      <c r="H284" s="23"/>
      <c r="I284" s="23"/>
      <c r="J284" s="23"/>
      <c r="K284" s="119"/>
      <c r="L284" s="23"/>
      <c r="M284" s="23"/>
      <c r="N284" s="23"/>
      <c r="O284" s="23"/>
      <c r="P284" s="23"/>
      <c r="Q284" s="23"/>
      <c r="R284" s="23"/>
      <c r="S284" s="23"/>
      <c r="T284" s="23"/>
      <c r="U284" s="23"/>
      <c r="V284" s="23"/>
      <c r="W284" s="23"/>
      <c r="X284" s="23"/>
      <c r="Y284" s="23"/>
    </row>
    <row r="285" customFormat="false" ht="12" hidden="false" customHeight="true" outlineLevel="0" collapsed="false">
      <c r="B285" s="23"/>
      <c r="C285" s="23"/>
      <c r="D285" s="137"/>
      <c r="E285" s="75"/>
      <c r="F285" s="23"/>
      <c r="G285" s="23"/>
      <c r="H285" s="23"/>
      <c r="I285" s="23"/>
      <c r="J285" s="23"/>
      <c r="K285" s="119"/>
      <c r="L285" s="23"/>
      <c r="M285" s="23"/>
      <c r="N285" s="23"/>
      <c r="O285" s="23"/>
      <c r="P285" s="23"/>
      <c r="Q285" s="23"/>
      <c r="R285" s="23"/>
      <c r="S285" s="23"/>
      <c r="T285" s="23"/>
      <c r="U285" s="23"/>
      <c r="V285" s="23"/>
      <c r="W285" s="23"/>
      <c r="X285" s="23"/>
      <c r="Y285" s="23"/>
    </row>
    <row r="286" customFormat="false" ht="12" hidden="false" customHeight="true" outlineLevel="0" collapsed="false">
      <c r="B286" s="23"/>
      <c r="C286" s="23"/>
      <c r="D286" s="137"/>
      <c r="E286" s="75"/>
      <c r="F286" s="23"/>
      <c r="G286" s="23"/>
      <c r="H286" s="23"/>
      <c r="I286" s="23"/>
      <c r="J286" s="23"/>
      <c r="K286" s="119"/>
      <c r="L286" s="23"/>
      <c r="M286" s="23"/>
      <c r="N286" s="23"/>
      <c r="O286" s="23"/>
      <c r="P286" s="23"/>
      <c r="Q286" s="23"/>
      <c r="R286" s="23"/>
      <c r="S286" s="23"/>
      <c r="T286" s="23"/>
      <c r="U286" s="23"/>
      <c r="V286" s="23"/>
      <c r="W286" s="23"/>
      <c r="X286" s="23"/>
      <c r="Y286" s="23"/>
    </row>
    <row r="287" customFormat="false" ht="12" hidden="false" customHeight="true" outlineLevel="0" collapsed="false">
      <c r="B287" s="23"/>
      <c r="C287" s="23"/>
      <c r="D287" s="137"/>
      <c r="E287" s="75"/>
      <c r="F287" s="23"/>
      <c r="G287" s="23"/>
      <c r="H287" s="23"/>
      <c r="I287" s="23"/>
      <c r="J287" s="23"/>
      <c r="K287" s="119"/>
      <c r="L287" s="23"/>
      <c r="M287" s="23"/>
      <c r="N287" s="23"/>
      <c r="O287" s="23"/>
      <c r="P287" s="23"/>
      <c r="Q287" s="23"/>
      <c r="R287" s="23"/>
      <c r="S287" s="23"/>
      <c r="T287" s="23"/>
      <c r="U287" s="23"/>
      <c r="V287" s="23"/>
      <c r="W287" s="23"/>
      <c r="X287" s="23"/>
      <c r="Y287" s="23"/>
    </row>
    <row r="288" customFormat="false" ht="12" hidden="false" customHeight="true" outlineLevel="0" collapsed="false">
      <c r="B288" s="23"/>
      <c r="C288" s="23"/>
      <c r="D288" s="137"/>
      <c r="E288" s="75"/>
      <c r="F288" s="23"/>
      <c r="G288" s="23"/>
      <c r="H288" s="23"/>
      <c r="I288" s="23"/>
      <c r="J288" s="23"/>
      <c r="K288" s="119"/>
      <c r="L288" s="23"/>
      <c r="M288" s="23"/>
      <c r="N288" s="23"/>
      <c r="O288" s="23"/>
      <c r="P288" s="23"/>
      <c r="Q288" s="23"/>
      <c r="R288" s="23"/>
      <c r="S288" s="23"/>
      <c r="T288" s="23"/>
      <c r="U288" s="23"/>
      <c r="V288" s="23"/>
      <c r="W288" s="23"/>
      <c r="X288" s="23"/>
      <c r="Y288" s="23"/>
    </row>
    <row r="289" customFormat="false" ht="12" hidden="false" customHeight="true" outlineLevel="0" collapsed="false">
      <c r="B289" s="23"/>
      <c r="C289" s="23"/>
      <c r="D289" s="137"/>
      <c r="E289" s="75"/>
      <c r="F289" s="23"/>
      <c r="G289" s="23"/>
      <c r="H289" s="23"/>
      <c r="I289" s="23"/>
      <c r="J289" s="23"/>
      <c r="K289" s="119"/>
      <c r="L289" s="23"/>
      <c r="M289" s="23"/>
      <c r="N289" s="23"/>
      <c r="O289" s="23"/>
      <c r="P289" s="23"/>
      <c r="Q289" s="23"/>
      <c r="R289" s="23"/>
      <c r="S289" s="23"/>
      <c r="T289" s="23"/>
      <c r="U289" s="23"/>
      <c r="V289" s="23"/>
      <c r="W289" s="23"/>
      <c r="X289" s="23"/>
      <c r="Y289" s="23"/>
    </row>
    <row r="290" customFormat="false" ht="12" hidden="false" customHeight="true" outlineLevel="0" collapsed="false">
      <c r="B290" s="23"/>
      <c r="C290" s="23"/>
      <c r="D290" s="137"/>
      <c r="E290" s="75"/>
      <c r="F290" s="23"/>
      <c r="G290" s="23"/>
      <c r="H290" s="23"/>
      <c r="I290" s="23"/>
      <c r="J290" s="23"/>
      <c r="K290" s="119"/>
      <c r="L290" s="23"/>
      <c r="M290" s="23"/>
      <c r="N290" s="23"/>
      <c r="O290" s="23"/>
      <c r="P290" s="23"/>
      <c r="Q290" s="23"/>
      <c r="R290" s="23"/>
      <c r="S290" s="23"/>
      <c r="T290" s="23"/>
      <c r="U290" s="23"/>
      <c r="V290" s="23"/>
      <c r="W290" s="23"/>
      <c r="X290" s="23"/>
      <c r="Y290" s="23"/>
    </row>
    <row r="291" customFormat="false" ht="12" hidden="false" customHeight="true" outlineLevel="0" collapsed="false">
      <c r="B291" s="23"/>
      <c r="C291" s="23"/>
      <c r="D291" s="137"/>
      <c r="E291" s="75"/>
      <c r="F291" s="23"/>
      <c r="G291" s="23"/>
      <c r="H291" s="23"/>
      <c r="I291" s="23"/>
      <c r="J291" s="23"/>
      <c r="K291" s="119"/>
      <c r="L291" s="23"/>
      <c r="M291" s="23"/>
      <c r="N291" s="23"/>
      <c r="O291" s="23"/>
      <c r="P291" s="23"/>
      <c r="Q291" s="23"/>
      <c r="R291" s="23"/>
      <c r="S291" s="23"/>
      <c r="T291" s="23"/>
      <c r="U291" s="23"/>
      <c r="V291" s="23"/>
      <c r="W291" s="23"/>
      <c r="X291" s="23"/>
      <c r="Y291" s="23"/>
    </row>
    <row r="292" customFormat="false" ht="12" hidden="false" customHeight="true" outlineLevel="0" collapsed="false">
      <c r="B292" s="23"/>
      <c r="C292" s="23"/>
      <c r="D292" s="137"/>
      <c r="E292" s="75"/>
      <c r="F292" s="23"/>
      <c r="G292" s="23"/>
      <c r="H292" s="23"/>
      <c r="I292" s="23"/>
      <c r="J292" s="23"/>
      <c r="K292" s="119"/>
      <c r="L292" s="23"/>
      <c r="M292" s="23"/>
      <c r="N292" s="23"/>
      <c r="O292" s="23"/>
      <c r="P292" s="23"/>
      <c r="Q292" s="23"/>
      <c r="R292" s="23"/>
      <c r="S292" s="23"/>
      <c r="T292" s="23"/>
      <c r="U292" s="23"/>
      <c r="V292" s="23"/>
      <c r="W292" s="23"/>
      <c r="X292" s="23"/>
      <c r="Y292" s="23"/>
    </row>
    <row r="293" customFormat="false" ht="12" hidden="false" customHeight="true" outlineLevel="0" collapsed="false">
      <c r="B293" s="23"/>
      <c r="C293" s="23"/>
      <c r="D293" s="137"/>
      <c r="E293" s="75"/>
      <c r="F293" s="23"/>
      <c r="G293" s="23"/>
      <c r="H293" s="23"/>
      <c r="I293" s="23"/>
      <c r="J293" s="23"/>
      <c r="K293" s="119"/>
      <c r="L293" s="23"/>
      <c r="M293" s="23"/>
      <c r="N293" s="23"/>
      <c r="O293" s="23"/>
      <c r="P293" s="23"/>
      <c r="Q293" s="23"/>
      <c r="R293" s="23"/>
      <c r="S293" s="23"/>
      <c r="T293" s="23"/>
      <c r="U293" s="23"/>
      <c r="V293" s="23"/>
      <c r="W293" s="23"/>
      <c r="X293" s="23"/>
      <c r="Y293" s="23"/>
    </row>
    <row r="294" customFormat="false" ht="12" hidden="false" customHeight="true" outlineLevel="0" collapsed="false">
      <c r="B294" s="23"/>
      <c r="C294" s="23"/>
      <c r="D294" s="137"/>
      <c r="E294" s="75"/>
      <c r="F294" s="23"/>
      <c r="G294" s="23"/>
      <c r="H294" s="23"/>
      <c r="I294" s="23"/>
      <c r="J294" s="23"/>
      <c r="K294" s="119"/>
      <c r="L294" s="23"/>
      <c r="M294" s="23"/>
      <c r="N294" s="23"/>
      <c r="O294" s="23"/>
      <c r="P294" s="23"/>
      <c r="Q294" s="23"/>
      <c r="R294" s="23"/>
      <c r="S294" s="23"/>
      <c r="T294" s="23"/>
      <c r="U294" s="23"/>
      <c r="V294" s="23"/>
      <c r="W294" s="23"/>
      <c r="X294" s="23"/>
      <c r="Y294" s="23"/>
    </row>
    <row r="295" customFormat="false" ht="12" hidden="false" customHeight="true" outlineLevel="0" collapsed="false">
      <c r="B295" s="23"/>
      <c r="C295" s="23"/>
      <c r="D295" s="137"/>
      <c r="E295" s="75"/>
      <c r="F295" s="23"/>
      <c r="G295" s="23"/>
      <c r="H295" s="23"/>
      <c r="I295" s="23"/>
      <c r="J295" s="23"/>
      <c r="K295" s="119"/>
      <c r="L295" s="23"/>
      <c r="M295" s="23"/>
      <c r="N295" s="23"/>
      <c r="O295" s="23"/>
      <c r="P295" s="23"/>
      <c r="Q295" s="23"/>
      <c r="R295" s="23"/>
      <c r="S295" s="23"/>
      <c r="T295" s="23"/>
      <c r="U295" s="23"/>
      <c r="V295" s="23"/>
      <c r="W295" s="23"/>
      <c r="X295" s="23"/>
      <c r="Y295" s="23"/>
    </row>
    <row r="296" customFormat="false" ht="12" hidden="false" customHeight="true" outlineLevel="0" collapsed="false">
      <c r="B296" s="23"/>
      <c r="C296" s="23"/>
      <c r="D296" s="137"/>
      <c r="E296" s="75"/>
      <c r="F296" s="23"/>
      <c r="G296" s="23"/>
      <c r="H296" s="23"/>
      <c r="I296" s="23"/>
      <c r="J296" s="23"/>
      <c r="K296" s="119"/>
      <c r="L296" s="23"/>
      <c r="M296" s="23"/>
      <c r="N296" s="23"/>
      <c r="O296" s="23"/>
      <c r="P296" s="23"/>
      <c r="Q296" s="23"/>
      <c r="R296" s="23"/>
      <c r="S296" s="23"/>
      <c r="T296" s="23"/>
      <c r="U296" s="23"/>
      <c r="V296" s="23"/>
      <c r="W296" s="23"/>
      <c r="X296" s="23"/>
      <c r="Y296" s="23"/>
    </row>
    <row r="297" customFormat="false" ht="12" hidden="false" customHeight="true" outlineLevel="0" collapsed="false">
      <c r="B297" s="23"/>
      <c r="C297" s="23"/>
      <c r="D297" s="137"/>
      <c r="E297" s="75"/>
      <c r="F297" s="23"/>
      <c r="G297" s="23"/>
      <c r="H297" s="23"/>
      <c r="I297" s="23"/>
      <c r="J297" s="23"/>
      <c r="K297" s="119"/>
      <c r="L297" s="23"/>
      <c r="M297" s="23"/>
      <c r="N297" s="23"/>
      <c r="O297" s="23"/>
      <c r="P297" s="23"/>
      <c r="Q297" s="23"/>
      <c r="R297" s="23"/>
      <c r="S297" s="23"/>
      <c r="T297" s="23"/>
      <c r="U297" s="23"/>
      <c r="V297" s="23"/>
      <c r="W297" s="23"/>
      <c r="X297" s="23"/>
      <c r="Y297" s="23"/>
    </row>
    <row r="298" customFormat="false" ht="12" hidden="false" customHeight="true" outlineLevel="0" collapsed="false">
      <c r="B298" s="23"/>
      <c r="C298" s="23"/>
      <c r="D298" s="137"/>
      <c r="E298" s="75"/>
      <c r="F298" s="23"/>
      <c r="G298" s="23"/>
      <c r="H298" s="23"/>
      <c r="I298" s="23"/>
      <c r="J298" s="23"/>
      <c r="K298" s="119"/>
      <c r="L298" s="23"/>
      <c r="M298" s="23"/>
      <c r="N298" s="23"/>
      <c r="O298" s="23"/>
      <c r="P298" s="23"/>
      <c r="Q298" s="23"/>
      <c r="R298" s="23"/>
      <c r="S298" s="23"/>
      <c r="T298" s="23"/>
      <c r="U298" s="23"/>
      <c r="V298" s="23"/>
      <c r="W298" s="23"/>
      <c r="X298" s="23"/>
      <c r="Y298" s="23"/>
    </row>
    <row r="299" customFormat="false" ht="12" hidden="false" customHeight="true" outlineLevel="0" collapsed="false">
      <c r="B299" s="23"/>
      <c r="C299" s="23"/>
      <c r="D299" s="137"/>
      <c r="E299" s="75"/>
      <c r="F299" s="23"/>
      <c r="G299" s="23"/>
      <c r="H299" s="23"/>
      <c r="I299" s="23"/>
      <c r="J299" s="23"/>
      <c r="K299" s="119"/>
      <c r="L299" s="23"/>
      <c r="M299" s="23"/>
      <c r="N299" s="23"/>
      <c r="O299" s="23"/>
      <c r="P299" s="23"/>
      <c r="Q299" s="23"/>
      <c r="R299" s="23"/>
      <c r="S299" s="23"/>
      <c r="T299" s="23"/>
      <c r="U299" s="23"/>
      <c r="V299" s="23"/>
      <c r="W299" s="23"/>
      <c r="X299" s="23"/>
      <c r="Y299" s="23"/>
    </row>
    <row r="300" customFormat="false" ht="12" hidden="false" customHeight="true" outlineLevel="0" collapsed="false">
      <c r="B300" s="23"/>
      <c r="C300" s="23"/>
      <c r="D300" s="137"/>
      <c r="E300" s="75"/>
      <c r="F300" s="23"/>
      <c r="G300" s="23"/>
      <c r="H300" s="23"/>
      <c r="I300" s="23"/>
      <c r="J300" s="23"/>
      <c r="K300" s="119"/>
      <c r="L300" s="23"/>
      <c r="M300" s="23"/>
      <c r="N300" s="23"/>
      <c r="O300" s="23"/>
      <c r="P300" s="23"/>
      <c r="Q300" s="23"/>
      <c r="R300" s="23"/>
      <c r="S300" s="23"/>
      <c r="T300" s="23"/>
      <c r="U300" s="23"/>
      <c r="V300" s="23"/>
      <c r="W300" s="23"/>
      <c r="X300" s="23"/>
      <c r="Y300" s="23"/>
    </row>
    <row r="301" customFormat="false" ht="12" hidden="false" customHeight="true" outlineLevel="0" collapsed="false">
      <c r="B301" s="23"/>
      <c r="C301" s="23"/>
      <c r="D301" s="137"/>
      <c r="E301" s="75"/>
      <c r="F301" s="23"/>
      <c r="G301" s="23"/>
      <c r="H301" s="23"/>
      <c r="I301" s="23"/>
      <c r="J301" s="23"/>
      <c r="K301" s="119"/>
      <c r="L301" s="23"/>
      <c r="M301" s="23"/>
      <c r="N301" s="23"/>
      <c r="O301" s="23"/>
      <c r="P301" s="23"/>
      <c r="Q301" s="23"/>
      <c r="R301" s="23"/>
      <c r="S301" s="23"/>
      <c r="T301" s="23"/>
      <c r="U301" s="23"/>
      <c r="V301" s="23"/>
      <c r="W301" s="23"/>
      <c r="X301" s="23"/>
      <c r="Y301" s="23"/>
    </row>
    <row r="302" customFormat="false" ht="12" hidden="false" customHeight="true" outlineLevel="0" collapsed="false">
      <c r="B302" s="23"/>
      <c r="C302" s="23"/>
      <c r="D302" s="137"/>
      <c r="E302" s="75"/>
      <c r="F302" s="23"/>
      <c r="G302" s="23"/>
      <c r="H302" s="23"/>
      <c r="I302" s="23"/>
      <c r="J302" s="23"/>
      <c r="K302" s="119"/>
      <c r="L302" s="23"/>
      <c r="M302" s="23"/>
      <c r="N302" s="23"/>
      <c r="O302" s="23"/>
      <c r="P302" s="23"/>
      <c r="Q302" s="23"/>
      <c r="R302" s="23"/>
      <c r="S302" s="23"/>
      <c r="T302" s="23"/>
      <c r="U302" s="23"/>
      <c r="V302" s="23"/>
      <c r="W302" s="23"/>
      <c r="X302" s="23"/>
      <c r="Y302" s="23"/>
    </row>
    <row r="303" customFormat="false" ht="12" hidden="false" customHeight="true" outlineLevel="0" collapsed="false">
      <c r="B303" s="23"/>
      <c r="C303" s="23"/>
      <c r="D303" s="137"/>
      <c r="E303" s="75"/>
      <c r="F303" s="23"/>
      <c r="G303" s="23"/>
      <c r="H303" s="23"/>
      <c r="I303" s="23"/>
      <c r="J303" s="23"/>
      <c r="K303" s="119"/>
      <c r="L303" s="23"/>
      <c r="M303" s="23"/>
      <c r="N303" s="23"/>
      <c r="O303" s="23"/>
      <c r="P303" s="23"/>
      <c r="Q303" s="23"/>
      <c r="R303" s="23"/>
      <c r="S303" s="23"/>
      <c r="T303" s="23"/>
      <c r="U303" s="23"/>
      <c r="V303" s="23"/>
      <c r="W303" s="23"/>
      <c r="X303" s="23"/>
      <c r="Y303" s="23"/>
    </row>
    <row r="304" customFormat="false" ht="12" hidden="false" customHeight="true" outlineLevel="0" collapsed="false">
      <c r="B304" s="23"/>
      <c r="C304" s="23"/>
      <c r="D304" s="137"/>
      <c r="E304" s="75"/>
      <c r="F304" s="23"/>
      <c r="G304" s="23"/>
      <c r="H304" s="23"/>
      <c r="I304" s="23"/>
      <c r="J304" s="23"/>
      <c r="K304" s="119"/>
      <c r="L304" s="23"/>
      <c r="M304" s="23"/>
      <c r="N304" s="23"/>
      <c r="O304" s="23"/>
      <c r="P304" s="23"/>
      <c r="Q304" s="23"/>
      <c r="R304" s="23"/>
      <c r="S304" s="23"/>
      <c r="T304" s="23"/>
      <c r="U304" s="23"/>
      <c r="V304" s="23"/>
      <c r="W304" s="23"/>
      <c r="X304" s="23"/>
      <c r="Y304" s="23"/>
    </row>
    <row r="305" customFormat="false" ht="12" hidden="false" customHeight="true" outlineLevel="0" collapsed="false">
      <c r="B305" s="23"/>
      <c r="C305" s="23"/>
      <c r="D305" s="137"/>
      <c r="E305" s="75"/>
      <c r="F305" s="23"/>
      <c r="G305" s="23"/>
      <c r="H305" s="23"/>
      <c r="I305" s="23"/>
      <c r="J305" s="23"/>
      <c r="K305" s="119"/>
      <c r="L305" s="23"/>
      <c r="M305" s="23"/>
      <c r="N305" s="23"/>
      <c r="O305" s="23"/>
      <c r="P305" s="23"/>
      <c r="Q305" s="23"/>
      <c r="R305" s="23"/>
      <c r="S305" s="23"/>
      <c r="T305" s="23"/>
      <c r="U305" s="23"/>
      <c r="V305" s="23"/>
      <c r="W305" s="23"/>
      <c r="X305" s="23"/>
      <c r="Y305" s="23"/>
    </row>
    <row r="306" customFormat="false" ht="12" hidden="false" customHeight="true" outlineLevel="0" collapsed="false">
      <c r="B306" s="23"/>
      <c r="C306" s="23"/>
      <c r="D306" s="137"/>
      <c r="E306" s="75"/>
      <c r="F306" s="23"/>
      <c r="G306" s="23"/>
      <c r="H306" s="23"/>
      <c r="I306" s="23"/>
      <c r="J306" s="23"/>
      <c r="K306" s="119"/>
      <c r="L306" s="23"/>
      <c r="M306" s="23"/>
      <c r="N306" s="23"/>
      <c r="O306" s="23"/>
      <c r="P306" s="23"/>
      <c r="Q306" s="23"/>
      <c r="R306" s="23"/>
      <c r="S306" s="23"/>
      <c r="T306" s="23"/>
      <c r="U306" s="23"/>
      <c r="V306" s="23"/>
      <c r="W306" s="23"/>
      <c r="X306" s="23"/>
      <c r="Y306" s="23"/>
    </row>
    <row r="307" customFormat="false" ht="12" hidden="false" customHeight="true" outlineLevel="0" collapsed="false">
      <c r="B307" s="23"/>
      <c r="C307" s="23"/>
      <c r="D307" s="137"/>
      <c r="E307" s="75"/>
      <c r="F307" s="23"/>
      <c r="G307" s="23"/>
      <c r="H307" s="23"/>
      <c r="I307" s="23"/>
      <c r="J307" s="23"/>
      <c r="K307" s="119"/>
      <c r="L307" s="23"/>
      <c r="M307" s="23"/>
      <c r="N307" s="23"/>
      <c r="O307" s="23"/>
      <c r="P307" s="23"/>
      <c r="Q307" s="23"/>
      <c r="R307" s="23"/>
      <c r="S307" s="23"/>
      <c r="T307" s="23"/>
      <c r="U307" s="23"/>
      <c r="V307" s="23"/>
      <c r="W307" s="23"/>
      <c r="X307" s="23"/>
      <c r="Y307" s="23"/>
    </row>
    <row r="308" customFormat="false" ht="12" hidden="false" customHeight="true" outlineLevel="0" collapsed="false">
      <c r="B308" s="23"/>
      <c r="C308" s="23"/>
      <c r="D308" s="137"/>
      <c r="E308" s="75"/>
      <c r="F308" s="23"/>
      <c r="G308" s="23"/>
      <c r="H308" s="23"/>
      <c r="I308" s="23"/>
      <c r="J308" s="23"/>
      <c r="K308" s="119"/>
      <c r="L308" s="23"/>
      <c r="M308" s="23"/>
      <c r="N308" s="23"/>
      <c r="O308" s="23"/>
      <c r="P308" s="23"/>
      <c r="Q308" s="23"/>
      <c r="R308" s="23"/>
      <c r="S308" s="23"/>
      <c r="T308" s="23"/>
      <c r="U308" s="23"/>
      <c r="V308" s="23"/>
      <c r="W308" s="23"/>
      <c r="X308" s="23"/>
      <c r="Y308" s="23"/>
    </row>
    <row r="309" customFormat="false" ht="12" hidden="false" customHeight="true" outlineLevel="0" collapsed="false">
      <c r="B309" s="23"/>
      <c r="C309" s="23"/>
      <c r="D309" s="137"/>
      <c r="E309" s="75"/>
      <c r="F309" s="23"/>
      <c r="G309" s="23"/>
      <c r="H309" s="23"/>
      <c r="I309" s="23"/>
      <c r="J309" s="23"/>
      <c r="K309" s="119"/>
      <c r="L309" s="23"/>
      <c r="M309" s="23"/>
      <c r="N309" s="23"/>
      <c r="O309" s="23"/>
      <c r="P309" s="23"/>
      <c r="Q309" s="23"/>
      <c r="R309" s="23"/>
      <c r="S309" s="23"/>
      <c r="T309" s="23"/>
      <c r="U309" s="23"/>
      <c r="V309" s="23"/>
      <c r="W309" s="23"/>
      <c r="X309" s="23"/>
      <c r="Y309" s="23"/>
    </row>
    <row r="310" customFormat="false" ht="12" hidden="false" customHeight="true" outlineLevel="0" collapsed="false">
      <c r="B310" s="23"/>
      <c r="C310" s="23"/>
      <c r="D310" s="137"/>
      <c r="E310" s="75"/>
      <c r="F310" s="23"/>
      <c r="G310" s="23"/>
      <c r="H310" s="23"/>
      <c r="I310" s="23"/>
      <c r="J310" s="23"/>
      <c r="K310" s="119"/>
      <c r="L310" s="23"/>
      <c r="M310" s="23"/>
      <c r="N310" s="23"/>
      <c r="O310" s="23"/>
      <c r="P310" s="23"/>
      <c r="Q310" s="23"/>
      <c r="R310" s="23"/>
      <c r="S310" s="23"/>
      <c r="T310" s="23"/>
      <c r="U310" s="23"/>
      <c r="V310" s="23"/>
      <c r="W310" s="23"/>
      <c r="X310" s="23"/>
      <c r="Y310" s="23"/>
    </row>
    <row r="311" customFormat="false" ht="12" hidden="false" customHeight="true" outlineLevel="0" collapsed="false">
      <c r="B311" s="23"/>
      <c r="C311" s="23"/>
      <c r="D311" s="137"/>
      <c r="E311" s="75"/>
      <c r="F311" s="23"/>
      <c r="G311" s="23"/>
      <c r="H311" s="23"/>
      <c r="I311" s="23"/>
      <c r="J311" s="23"/>
      <c r="K311" s="119"/>
      <c r="L311" s="23"/>
      <c r="M311" s="23"/>
      <c r="N311" s="23"/>
      <c r="O311" s="23"/>
      <c r="P311" s="23"/>
      <c r="Q311" s="23"/>
      <c r="R311" s="23"/>
      <c r="S311" s="23"/>
      <c r="T311" s="23"/>
      <c r="U311" s="23"/>
      <c r="V311" s="23"/>
      <c r="W311" s="23"/>
      <c r="X311" s="23"/>
      <c r="Y311" s="23"/>
    </row>
    <row r="312" customFormat="false" ht="12" hidden="false" customHeight="true" outlineLevel="0" collapsed="false">
      <c r="B312" s="23"/>
      <c r="C312" s="23"/>
      <c r="D312" s="137"/>
      <c r="E312" s="75"/>
      <c r="F312" s="23"/>
      <c r="G312" s="23"/>
      <c r="H312" s="23"/>
      <c r="I312" s="23"/>
      <c r="J312" s="23"/>
      <c r="K312" s="119"/>
      <c r="L312" s="23"/>
      <c r="M312" s="23"/>
      <c r="N312" s="23"/>
      <c r="O312" s="23"/>
      <c r="P312" s="23"/>
      <c r="Q312" s="23"/>
      <c r="R312" s="23"/>
      <c r="S312" s="23"/>
      <c r="T312" s="23"/>
      <c r="U312" s="23"/>
      <c r="V312" s="23"/>
      <c r="W312" s="23"/>
      <c r="X312" s="23"/>
      <c r="Y312" s="23"/>
    </row>
    <row r="313" customFormat="false" ht="12" hidden="false" customHeight="true" outlineLevel="0" collapsed="false">
      <c r="B313" s="23"/>
      <c r="C313" s="23"/>
      <c r="D313" s="137"/>
      <c r="E313" s="75"/>
      <c r="F313" s="23"/>
      <c r="G313" s="23"/>
      <c r="H313" s="23"/>
      <c r="I313" s="23"/>
      <c r="J313" s="23"/>
      <c r="K313" s="119"/>
      <c r="L313" s="23"/>
      <c r="M313" s="23"/>
      <c r="N313" s="23"/>
      <c r="O313" s="23"/>
      <c r="P313" s="23"/>
      <c r="Q313" s="23"/>
      <c r="R313" s="23"/>
      <c r="S313" s="23"/>
      <c r="T313" s="23"/>
      <c r="U313" s="23"/>
      <c r="V313" s="23"/>
      <c r="W313" s="23"/>
      <c r="X313" s="23"/>
      <c r="Y313" s="23"/>
    </row>
    <row r="314" customFormat="false" ht="12" hidden="false" customHeight="true" outlineLevel="0" collapsed="false">
      <c r="B314" s="23"/>
      <c r="C314" s="23"/>
      <c r="D314" s="137"/>
      <c r="E314" s="75"/>
      <c r="F314" s="23"/>
      <c r="G314" s="23"/>
      <c r="H314" s="23"/>
      <c r="I314" s="23"/>
      <c r="J314" s="23"/>
      <c r="K314" s="119"/>
      <c r="L314" s="23"/>
      <c r="M314" s="23"/>
      <c r="N314" s="23"/>
      <c r="O314" s="23"/>
      <c r="P314" s="23"/>
      <c r="Q314" s="23"/>
      <c r="R314" s="23"/>
      <c r="S314" s="23"/>
      <c r="T314" s="23"/>
      <c r="U314" s="23"/>
      <c r="V314" s="23"/>
      <c r="W314" s="23"/>
      <c r="X314" s="23"/>
      <c r="Y314" s="23"/>
    </row>
    <row r="315" customFormat="false" ht="12" hidden="false" customHeight="true" outlineLevel="0" collapsed="false">
      <c r="B315" s="23"/>
      <c r="C315" s="23"/>
      <c r="D315" s="137"/>
      <c r="E315" s="75"/>
      <c r="F315" s="23"/>
      <c r="G315" s="23"/>
      <c r="H315" s="23"/>
      <c r="I315" s="23"/>
      <c r="J315" s="23"/>
      <c r="K315" s="119"/>
      <c r="L315" s="23"/>
      <c r="M315" s="23"/>
      <c r="N315" s="23"/>
      <c r="O315" s="23"/>
      <c r="P315" s="23"/>
      <c r="Q315" s="23"/>
      <c r="R315" s="23"/>
      <c r="S315" s="23"/>
      <c r="T315" s="23"/>
      <c r="U315" s="23"/>
      <c r="V315" s="23"/>
      <c r="W315" s="23"/>
      <c r="X315" s="23"/>
      <c r="Y315" s="23"/>
    </row>
    <row r="316" customFormat="false" ht="12" hidden="false" customHeight="true" outlineLevel="0" collapsed="false">
      <c r="B316" s="23"/>
      <c r="C316" s="23"/>
      <c r="D316" s="137"/>
      <c r="E316" s="75"/>
      <c r="F316" s="23"/>
      <c r="G316" s="23"/>
      <c r="H316" s="23"/>
      <c r="I316" s="23"/>
      <c r="J316" s="23"/>
      <c r="K316" s="119"/>
      <c r="L316" s="23"/>
      <c r="M316" s="23"/>
      <c r="N316" s="23"/>
      <c r="O316" s="23"/>
      <c r="P316" s="23"/>
      <c r="Q316" s="23"/>
      <c r="R316" s="23"/>
      <c r="S316" s="23"/>
      <c r="T316" s="23"/>
      <c r="U316" s="23"/>
      <c r="V316" s="23"/>
      <c r="W316" s="23"/>
      <c r="X316" s="23"/>
      <c r="Y316" s="23"/>
    </row>
    <row r="317" customFormat="false" ht="12" hidden="false" customHeight="true" outlineLevel="0" collapsed="false">
      <c r="B317" s="23"/>
      <c r="C317" s="23"/>
      <c r="D317" s="137"/>
      <c r="E317" s="75"/>
      <c r="F317" s="23"/>
      <c r="G317" s="23"/>
      <c r="H317" s="23"/>
      <c r="I317" s="23"/>
      <c r="J317" s="23"/>
      <c r="K317" s="119"/>
      <c r="L317" s="23"/>
      <c r="M317" s="23"/>
      <c r="N317" s="23"/>
      <c r="O317" s="23"/>
      <c r="P317" s="23"/>
      <c r="Q317" s="23"/>
      <c r="R317" s="23"/>
      <c r="S317" s="23"/>
      <c r="T317" s="23"/>
      <c r="U317" s="23"/>
      <c r="V317" s="23"/>
      <c r="W317" s="23"/>
      <c r="X317" s="23"/>
      <c r="Y317" s="23"/>
    </row>
    <row r="318" customFormat="false" ht="12" hidden="false" customHeight="true" outlineLevel="0" collapsed="false">
      <c r="B318" s="23"/>
      <c r="C318" s="23"/>
      <c r="D318" s="137"/>
      <c r="E318" s="75"/>
      <c r="F318" s="23"/>
      <c r="G318" s="23"/>
      <c r="H318" s="23"/>
      <c r="I318" s="23"/>
      <c r="J318" s="23"/>
      <c r="K318" s="119"/>
      <c r="L318" s="23"/>
      <c r="M318" s="23"/>
      <c r="N318" s="23"/>
      <c r="O318" s="23"/>
      <c r="P318" s="23"/>
      <c r="Q318" s="23"/>
      <c r="R318" s="23"/>
      <c r="S318" s="23"/>
      <c r="T318" s="23"/>
      <c r="U318" s="23"/>
      <c r="V318" s="23"/>
      <c r="W318" s="23"/>
      <c r="X318" s="23"/>
      <c r="Y318" s="23"/>
    </row>
    <row r="319" customFormat="false" ht="12" hidden="false" customHeight="true" outlineLevel="0" collapsed="false">
      <c r="B319" s="23"/>
      <c r="C319" s="23"/>
      <c r="D319" s="137"/>
      <c r="E319" s="75"/>
      <c r="F319" s="23"/>
      <c r="G319" s="23"/>
      <c r="H319" s="23"/>
      <c r="I319" s="23"/>
      <c r="J319" s="23"/>
      <c r="K319" s="119"/>
      <c r="L319" s="23"/>
      <c r="M319" s="23"/>
      <c r="N319" s="23"/>
      <c r="O319" s="23"/>
      <c r="P319" s="23"/>
      <c r="Q319" s="23"/>
      <c r="R319" s="23"/>
      <c r="S319" s="23"/>
      <c r="T319" s="23"/>
      <c r="U319" s="23"/>
      <c r="V319" s="23"/>
      <c r="W319" s="23"/>
      <c r="X319" s="23"/>
      <c r="Y319" s="23"/>
    </row>
    <row r="320" customFormat="false" ht="12" hidden="false" customHeight="true" outlineLevel="0" collapsed="false">
      <c r="B320" s="23"/>
      <c r="C320" s="23"/>
      <c r="D320" s="137"/>
      <c r="E320" s="75"/>
      <c r="F320" s="23"/>
      <c r="G320" s="23"/>
      <c r="H320" s="23"/>
      <c r="I320" s="23"/>
      <c r="J320" s="23"/>
      <c r="K320" s="119"/>
      <c r="L320" s="23"/>
      <c r="M320" s="23"/>
      <c r="N320" s="23"/>
      <c r="O320" s="23"/>
      <c r="P320" s="23"/>
      <c r="Q320" s="23"/>
      <c r="R320" s="23"/>
      <c r="S320" s="23"/>
      <c r="T320" s="23"/>
      <c r="U320" s="23"/>
      <c r="V320" s="23"/>
      <c r="W320" s="23"/>
      <c r="X320" s="23"/>
      <c r="Y320" s="23"/>
    </row>
    <row r="321" customFormat="false" ht="12" hidden="false" customHeight="true" outlineLevel="0" collapsed="false">
      <c r="B321" s="23"/>
      <c r="C321" s="23"/>
      <c r="D321" s="137"/>
      <c r="E321" s="75"/>
      <c r="F321" s="23"/>
      <c r="G321" s="23"/>
      <c r="H321" s="23"/>
      <c r="I321" s="23"/>
      <c r="J321" s="23"/>
      <c r="K321" s="119"/>
      <c r="L321" s="23"/>
      <c r="M321" s="23"/>
      <c r="N321" s="23"/>
      <c r="O321" s="23"/>
      <c r="P321" s="23"/>
      <c r="Q321" s="23"/>
      <c r="R321" s="23"/>
      <c r="S321" s="23"/>
      <c r="T321" s="23"/>
      <c r="U321" s="23"/>
      <c r="V321" s="23"/>
      <c r="W321" s="23"/>
      <c r="X321" s="23"/>
      <c r="Y321" s="23"/>
    </row>
    <row r="322" customFormat="false" ht="12" hidden="false" customHeight="true" outlineLevel="0" collapsed="false">
      <c r="B322" s="23"/>
      <c r="C322" s="23"/>
      <c r="D322" s="137"/>
      <c r="E322" s="75"/>
      <c r="F322" s="23"/>
      <c r="G322" s="23"/>
      <c r="H322" s="23"/>
      <c r="I322" s="23"/>
      <c r="J322" s="23"/>
      <c r="K322" s="119"/>
      <c r="L322" s="23"/>
      <c r="M322" s="23"/>
      <c r="N322" s="23"/>
      <c r="O322" s="23"/>
      <c r="P322" s="23"/>
      <c r="Q322" s="23"/>
      <c r="R322" s="23"/>
      <c r="S322" s="23"/>
      <c r="T322" s="23"/>
      <c r="U322" s="23"/>
      <c r="V322" s="23"/>
      <c r="W322" s="23"/>
      <c r="X322" s="23"/>
      <c r="Y322" s="23"/>
    </row>
    <row r="323" customFormat="false" ht="12" hidden="false" customHeight="true" outlineLevel="0" collapsed="false">
      <c r="B323" s="23"/>
      <c r="C323" s="23"/>
      <c r="D323" s="137"/>
      <c r="E323" s="75"/>
      <c r="F323" s="23"/>
      <c r="G323" s="23"/>
      <c r="H323" s="23"/>
      <c r="I323" s="23"/>
      <c r="J323" s="23"/>
      <c r="K323" s="119"/>
      <c r="L323" s="23"/>
      <c r="M323" s="23"/>
      <c r="N323" s="23"/>
      <c r="O323" s="23"/>
      <c r="P323" s="23"/>
      <c r="Q323" s="23"/>
      <c r="R323" s="23"/>
      <c r="S323" s="23"/>
      <c r="T323" s="23"/>
      <c r="U323" s="23"/>
      <c r="V323" s="23"/>
      <c r="W323" s="23"/>
      <c r="X323" s="23"/>
      <c r="Y323" s="23"/>
    </row>
    <row r="324" customFormat="false" ht="12" hidden="false" customHeight="true" outlineLevel="0" collapsed="false">
      <c r="B324" s="23"/>
      <c r="C324" s="23"/>
      <c r="D324" s="137"/>
      <c r="E324" s="75"/>
      <c r="F324" s="23"/>
      <c r="G324" s="23"/>
      <c r="H324" s="23"/>
      <c r="I324" s="23"/>
      <c r="J324" s="23"/>
      <c r="K324" s="119"/>
      <c r="L324" s="23"/>
      <c r="M324" s="23"/>
      <c r="N324" s="23"/>
      <c r="O324" s="23"/>
      <c r="P324" s="23"/>
      <c r="Q324" s="23"/>
      <c r="R324" s="23"/>
      <c r="S324" s="23"/>
      <c r="T324" s="23"/>
      <c r="U324" s="23"/>
      <c r="V324" s="23"/>
      <c r="W324" s="23"/>
      <c r="X324" s="23"/>
      <c r="Y324" s="23"/>
    </row>
    <row r="325" customFormat="false" ht="12" hidden="false" customHeight="true" outlineLevel="0" collapsed="false">
      <c r="B325" s="23"/>
      <c r="C325" s="23"/>
      <c r="D325" s="137"/>
      <c r="E325" s="75"/>
      <c r="F325" s="23"/>
      <c r="G325" s="23"/>
      <c r="H325" s="23"/>
      <c r="I325" s="23"/>
      <c r="J325" s="23"/>
      <c r="K325" s="119"/>
      <c r="L325" s="23"/>
      <c r="M325" s="23"/>
      <c r="N325" s="23"/>
      <c r="O325" s="23"/>
      <c r="P325" s="23"/>
      <c r="Q325" s="23"/>
      <c r="R325" s="23"/>
      <c r="S325" s="23"/>
      <c r="T325" s="23"/>
      <c r="U325" s="23"/>
      <c r="V325" s="23"/>
      <c r="W325" s="23"/>
      <c r="X325" s="23"/>
      <c r="Y325" s="23"/>
    </row>
    <row r="326" customFormat="false" ht="12" hidden="false" customHeight="true" outlineLevel="0" collapsed="false">
      <c r="B326" s="23"/>
      <c r="C326" s="23"/>
      <c r="D326" s="137"/>
      <c r="E326" s="75"/>
      <c r="F326" s="23"/>
      <c r="G326" s="23"/>
      <c r="H326" s="23"/>
      <c r="I326" s="23"/>
      <c r="J326" s="23"/>
      <c r="K326" s="119"/>
      <c r="L326" s="23"/>
      <c r="M326" s="23"/>
      <c r="N326" s="23"/>
      <c r="O326" s="23"/>
      <c r="P326" s="23"/>
      <c r="Q326" s="23"/>
      <c r="R326" s="23"/>
      <c r="S326" s="23"/>
      <c r="T326" s="23"/>
      <c r="U326" s="23"/>
      <c r="V326" s="23"/>
      <c r="W326" s="23"/>
      <c r="X326" s="23"/>
      <c r="Y326" s="23"/>
    </row>
    <row r="327" customFormat="false" ht="12" hidden="false" customHeight="true" outlineLevel="0" collapsed="false">
      <c r="B327" s="23"/>
      <c r="C327" s="23"/>
      <c r="D327" s="137"/>
      <c r="E327" s="75"/>
      <c r="F327" s="23"/>
      <c r="G327" s="23"/>
      <c r="H327" s="23"/>
      <c r="I327" s="23"/>
      <c r="J327" s="23"/>
      <c r="K327" s="119"/>
      <c r="L327" s="23"/>
      <c r="M327" s="23"/>
      <c r="N327" s="23"/>
      <c r="O327" s="23"/>
      <c r="P327" s="23"/>
      <c r="Q327" s="23"/>
      <c r="R327" s="23"/>
      <c r="S327" s="23"/>
      <c r="T327" s="23"/>
      <c r="U327" s="23"/>
      <c r="V327" s="23"/>
      <c r="W327" s="23"/>
      <c r="X327" s="23"/>
      <c r="Y327" s="23"/>
    </row>
    <row r="328" customFormat="false" ht="12" hidden="false" customHeight="true" outlineLevel="0" collapsed="false">
      <c r="B328" s="23"/>
      <c r="C328" s="23"/>
      <c r="D328" s="137"/>
      <c r="E328" s="75"/>
      <c r="F328" s="23"/>
      <c r="G328" s="23"/>
      <c r="H328" s="23"/>
      <c r="I328" s="23"/>
      <c r="J328" s="23"/>
      <c r="K328" s="119"/>
      <c r="L328" s="23"/>
      <c r="M328" s="23"/>
      <c r="N328" s="23"/>
      <c r="O328" s="23"/>
      <c r="P328" s="23"/>
      <c r="Q328" s="23"/>
      <c r="R328" s="23"/>
      <c r="S328" s="23"/>
      <c r="T328" s="23"/>
      <c r="U328" s="23"/>
      <c r="V328" s="23"/>
      <c r="W328" s="23"/>
      <c r="X328" s="23"/>
      <c r="Y328" s="23"/>
    </row>
    <row r="329" customFormat="false" ht="12" hidden="false" customHeight="true" outlineLevel="0" collapsed="false">
      <c r="B329" s="23"/>
      <c r="C329" s="23"/>
      <c r="D329" s="137"/>
      <c r="E329" s="75"/>
      <c r="F329" s="23"/>
      <c r="G329" s="23"/>
      <c r="H329" s="23"/>
      <c r="I329" s="23"/>
      <c r="J329" s="23"/>
      <c r="K329" s="119"/>
      <c r="L329" s="23"/>
      <c r="M329" s="23"/>
      <c r="N329" s="23"/>
      <c r="O329" s="23"/>
      <c r="P329" s="23"/>
      <c r="Q329" s="23"/>
      <c r="R329" s="23"/>
      <c r="S329" s="23"/>
      <c r="T329" s="23"/>
      <c r="U329" s="23"/>
      <c r="V329" s="23"/>
      <c r="W329" s="23"/>
      <c r="X329" s="23"/>
      <c r="Y329" s="23"/>
    </row>
    <row r="330" customFormat="false" ht="12" hidden="false" customHeight="true" outlineLevel="0" collapsed="false">
      <c r="B330" s="23"/>
      <c r="C330" s="23"/>
      <c r="D330" s="137"/>
      <c r="E330" s="75"/>
      <c r="F330" s="23"/>
      <c r="G330" s="23"/>
      <c r="H330" s="23"/>
      <c r="I330" s="23"/>
      <c r="J330" s="23"/>
      <c r="K330" s="119"/>
      <c r="L330" s="23"/>
      <c r="M330" s="23"/>
      <c r="N330" s="23"/>
      <c r="O330" s="23"/>
      <c r="P330" s="23"/>
      <c r="Q330" s="23"/>
      <c r="R330" s="23"/>
      <c r="S330" s="23"/>
      <c r="T330" s="23"/>
      <c r="U330" s="23"/>
      <c r="V330" s="23"/>
      <c r="W330" s="23"/>
      <c r="X330" s="23"/>
      <c r="Y330" s="23"/>
    </row>
    <row r="331" customFormat="false" ht="12" hidden="false" customHeight="true" outlineLevel="0" collapsed="false">
      <c r="B331" s="23"/>
      <c r="C331" s="23"/>
      <c r="D331" s="137"/>
      <c r="E331" s="75"/>
      <c r="F331" s="23"/>
      <c r="G331" s="23"/>
      <c r="H331" s="23"/>
      <c r="I331" s="23"/>
      <c r="J331" s="23"/>
      <c r="K331" s="119"/>
      <c r="L331" s="23"/>
      <c r="M331" s="23"/>
      <c r="N331" s="23"/>
      <c r="O331" s="23"/>
      <c r="P331" s="23"/>
      <c r="Q331" s="23"/>
      <c r="R331" s="23"/>
      <c r="S331" s="23"/>
      <c r="T331" s="23"/>
      <c r="U331" s="23"/>
      <c r="V331" s="23"/>
      <c r="W331" s="23"/>
      <c r="X331" s="23"/>
      <c r="Y331" s="23"/>
    </row>
    <row r="332" customFormat="false" ht="12" hidden="false" customHeight="true" outlineLevel="0" collapsed="false">
      <c r="B332" s="23"/>
      <c r="C332" s="23"/>
      <c r="D332" s="137"/>
      <c r="E332" s="75"/>
      <c r="F332" s="23"/>
      <c r="G332" s="23"/>
      <c r="H332" s="23"/>
      <c r="I332" s="23"/>
      <c r="J332" s="23"/>
      <c r="K332" s="119"/>
      <c r="L332" s="23"/>
      <c r="M332" s="23"/>
      <c r="N332" s="23"/>
      <c r="O332" s="23"/>
      <c r="P332" s="23"/>
      <c r="Q332" s="23"/>
      <c r="R332" s="23"/>
      <c r="S332" s="23"/>
      <c r="T332" s="23"/>
      <c r="U332" s="23"/>
      <c r="V332" s="23"/>
      <c r="W332" s="23"/>
      <c r="X332" s="23"/>
      <c r="Y332" s="23"/>
    </row>
    <row r="333" customFormat="false" ht="12" hidden="false" customHeight="true" outlineLevel="0" collapsed="false">
      <c r="B333" s="23"/>
      <c r="C333" s="23"/>
      <c r="D333" s="137"/>
      <c r="E333" s="75"/>
      <c r="F333" s="23"/>
      <c r="G333" s="23"/>
      <c r="H333" s="23"/>
      <c r="I333" s="23"/>
      <c r="J333" s="23"/>
      <c r="K333" s="119"/>
      <c r="L333" s="23"/>
      <c r="M333" s="23"/>
      <c r="N333" s="23"/>
      <c r="O333" s="23"/>
      <c r="P333" s="23"/>
      <c r="Q333" s="23"/>
      <c r="R333" s="23"/>
      <c r="S333" s="23"/>
      <c r="T333" s="23"/>
      <c r="U333" s="23"/>
      <c r="V333" s="23"/>
      <c r="W333" s="23"/>
      <c r="X333" s="23"/>
      <c r="Y333" s="23"/>
    </row>
    <row r="334" customFormat="false" ht="12" hidden="false" customHeight="true" outlineLevel="0" collapsed="false">
      <c r="B334" s="23"/>
      <c r="C334" s="23"/>
      <c r="D334" s="137"/>
      <c r="E334" s="75"/>
      <c r="F334" s="23"/>
      <c r="G334" s="23"/>
      <c r="H334" s="23"/>
      <c r="I334" s="23"/>
      <c r="J334" s="23"/>
      <c r="K334" s="119"/>
      <c r="L334" s="23"/>
      <c r="M334" s="23"/>
      <c r="N334" s="23"/>
      <c r="O334" s="23"/>
      <c r="P334" s="23"/>
      <c r="Q334" s="23"/>
      <c r="R334" s="23"/>
      <c r="S334" s="23"/>
      <c r="T334" s="23"/>
      <c r="U334" s="23"/>
      <c r="V334" s="23"/>
      <c r="W334" s="23"/>
      <c r="X334" s="23"/>
      <c r="Y334" s="23"/>
    </row>
    <row r="335" customFormat="false" ht="12" hidden="false" customHeight="true" outlineLevel="0" collapsed="false">
      <c r="B335" s="23"/>
      <c r="C335" s="23"/>
      <c r="D335" s="137"/>
      <c r="E335" s="75"/>
      <c r="F335" s="23"/>
      <c r="G335" s="23"/>
      <c r="H335" s="23"/>
      <c r="I335" s="23"/>
      <c r="J335" s="23"/>
      <c r="K335" s="119"/>
      <c r="L335" s="23"/>
      <c r="M335" s="23"/>
      <c r="N335" s="23"/>
      <c r="O335" s="23"/>
      <c r="P335" s="23"/>
      <c r="Q335" s="23"/>
      <c r="R335" s="23"/>
      <c r="S335" s="23"/>
      <c r="T335" s="23"/>
      <c r="U335" s="23"/>
      <c r="V335" s="23"/>
      <c r="W335" s="23"/>
      <c r="X335" s="23"/>
      <c r="Y335" s="23"/>
    </row>
    <row r="336" customFormat="false" ht="12" hidden="false" customHeight="true" outlineLevel="0" collapsed="false">
      <c r="B336" s="23"/>
      <c r="C336" s="23"/>
      <c r="D336" s="137"/>
      <c r="E336" s="75"/>
      <c r="F336" s="23"/>
      <c r="G336" s="23"/>
      <c r="H336" s="23"/>
      <c r="I336" s="23"/>
      <c r="J336" s="23"/>
      <c r="K336" s="119"/>
      <c r="L336" s="23"/>
      <c r="M336" s="23"/>
      <c r="N336" s="23"/>
      <c r="O336" s="23"/>
      <c r="P336" s="23"/>
      <c r="Q336" s="23"/>
      <c r="R336" s="23"/>
      <c r="S336" s="23"/>
      <c r="T336" s="23"/>
      <c r="U336" s="23"/>
      <c r="V336" s="23"/>
      <c r="W336" s="23"/>
      <c r="X336" s="23"/>
      <c r="Y336" s="23"/>
    </row>
    <row r="337" customFormat="false" ht="12" hidden="false" customHeight="true" outlineLevel="0" collapsed="false">
      <c r="B337" s="23"/>
      <c r="C337" s="23"/>
      <c r="D337" s="137"/>
      <c r="E337" s="75"/>
      <c r="F337" s="23"/>
      <c r="G337" s="23"/>
      <c r="H337" s="23"/>
      <c r="I337" s="23"/>
      <c r="J337" s="23"/>
      <c r="K337" s="119"/>
      <c r="L337" s="23"/>
      <c r="M337" s="23"/>
      <c r="N337" s="23"/>
      <c r="O337" s="23"/>
      <c r="P337" s="23"/>
      <c r="Q337" s="23"/>
      <c r="R337" s="23"/>
      <c r="S337" s="23"/>
      <c r="T337" s="23"/>
      <c r="U337" s="23"/>
      <c r="V337" s="23"/>
      <c r="W337" s="23"/>
      <c r="X337" s="23"/>
      <c r="Y337" s="23"/>
    </row>
    <row r="338" customFormat="false" ht="12" hidden="false" customHeight="true" outlineLevel="0" collapsed="false">
      <c r="B338" s="23"/>
      <c r="C338" s="23"/>
      <c r="D338" s="137"/>
      <c r="E338" s="75"/>
      <c r="F338" s="23"/>
      <c r="G338" s="23"/>
      <c r="H338" s="23"/>
      <c r="I338" s="23"/>
      <c r="J338" s="23"/>
      <c r="K338" s="119"/>
      <c r="L338" s="23"/>
      <c r="M338" s="23"/>
      <c r="N338" s="23"/>
      <c r="O338" s="23"/>
      <c r="P338" s="23"/>
      <c r="Q338" s="23"/>
      <c r="R338" s="23"/>
      <c r="S338" s="23"/>
      <c r="T338" s="23"/>
      <c r="U338" s="23"/>
      <c r="V338" s="23"/>
      <c r="W338" s="23"/>
      <c r="X338" s="23"/>
      <c r="Y338" s="23"/>
    </row>
    <row r="339" customFormat="false" ht="12" hidden="false" customHeight="true" outlineLevel="0" collapsed="false">
      <c r="B339" s="23"/>
      <c r="C339" s="23"/>
      <c r="D339" s="137"/>
      <c r="E339" s="75"/>
      <c r="F339" s="23"/>
      <c r="G339" s="23"/>
      <c r="H339" s="23"/>
      <c r="I339" s="23"/>
      <c r="J339" s="23"/>
      <c r="K339" s="119"/>
      <c r="L339" s="23"/>
      <c r="M339" s="23"/>
      <c r="N339" s="23"/>
      <c r="O339" s="23"/>
      <c r="P339" s="23"/>
      <c r="Q339" s="23"/>
      <c r="R339" s="23"/>
      <c r="S339" s="23"/>
      <c r="T339" s="23"/>
      <c r="U339" s="23"/>
      <c r="V339" s="23"/>
      <c r="W339" s="23"/>
      <c r="X339" s="23"/>
      <c r="Y339" s="23"/>
    </row>
    <row r="340" customFormat="false" ht="12" hidden="false" customHeight="true" outlineLevel="0" collapsed="false">
      <c r="B340" s="23"/>
      <c r="C340" s="23"/>
      <c r="D340" s="137"/>
      <c r="E340" s="75"/>
      <c r="F340" s="23"/>
      <c r="G340" s="23"/>
      <c r="H340" s="23"/>
      <c r="I340" s="23"/>
      <c r="J340" s="23"/>
      <c r="K340" s="119"/>
      <c r="L340" s="23"/>
      <c r="M340" s="23"/>
      <c r="N340" s="23"/>
      <c r="O340" s="23"/>
      <c r="P340" s="23"/>
      <c r="Q340" s="23"/>
      <c r="R340" s="23"/>
      <c r="S340" s="23"/>
      <c r="T340" s="23"/>
      <c r="U340" s="23"/>
      <c r="V340" s="23"/>
      <c r="W340" s="23"/>
      <c r="X340" s="23"/>
      <c r="Y340" s="23"/>
    </row>
    <row r="341" customFormat="false" ht="12" hidden="false" customHeight="true" outlineLevel="0" collapsed="false">
      <c r="B341" s="23"/>
      <c r="C341" s="23"/>
      <c r="D341" s="137"/>
      <c r="E341" s="75"/>
      <c r="F341" s="23"/>
      <c r="G341" s="23"/>
      <c r="H341" s="23"/>
      <c r="I341" s="23"/>
      <c r="J341" s="23"/>
      <c r="K341" s="119"/>
      <c r="L341" s="23"/>
      <c r="M341" s="23"/>
      <c r="N341" s="23"/>
      <c r="O341" s="23"/>
      <c r="P341" s="23"/>
      <c r="Q341" s="23"/>
      <c r="R341" s="23"/>
      <c r="S341" s="23"/>
      <c r="T341" s="23"/>
      <c r="U341" s="23"/>
      <c r="V341" s="23"/>
      <c r="W341" s="23"/>
      <c r="X341" s="23"/>
      <c r="Y341" s="23"/>
    </row>
    <row r="342" customFormat="false" ht="12" hidden="false" customHeight="true" outlineLevel="0" collapsed="false">
      <c r="B342" s="23"/>
      <c r="C342" s="23"/>
      <c r="D342" s="137"/>
      <c r="E342" s="75"/>
      <c r="F342" s="23"/>
      <c r="G342" s="23"/>
      <c r="H342" s="23"/>
      <c r="I342" s="23"/>
      <c r="J342" s="23"/>
      <c r="K342" s="119"/>
      <c r="L342" s="23"/>
      <c r="M342" s="23"/>
      <c r="N342" s="23"/>
      <c r="O342" s="23"/>
      <c r="P342" s="23"/>
      <c r="Q342" s="23"/>
      <c r="R342" s="23"/>
      <c r="S342" s="23"/>
      <c r="T342" s="23"/>
      <c r="U342" s="23"/>
      <c r="V342" s="23"/>
      <c r="W342" s="23"/>
      <c r="X342" s="23"/>
      <c r="Y342" s="23"/>
    </row>
    <row r="343" customFormat="false" ht="12" hidden="false" customHeight="true" outlineLevel="0" collapsed="false">
      <c r="B343" s="23"/>
      <c r="C343" s="23"/>
      <c r="D343" s="137"/>
      <c r="E343" s="75"/>
      <c r="F343" s="23"/>
      <c r="G343" s="23"/>
      <c r="H343" s="23"/>
      <c r="I343" s="23"/>
      <c r="J343" s="23"/>
      <c r="K343" s="119"/>
      <c r="L343" s="23"/>
      <c r="M343" s="23"/>
      <c r="N343" s="23"/>
      <c r="O343" s="23"/>
      <c r="P343" s="23"/>
      <c r="Q343" s="23"/>
      <c r="R343" s="23"/>
      <c r="S343" s="23"/>
      <c r="T343" s="23"/>
      <c r="U343" s="23"/>
      <c r="V343" s="23"/>
      <c r="W343" s="23"/>
      <c r="X343" s="23"/>
      <c r="Y343" s="23"/>
    </row>
    <row r="344" customFormat="false" ht="12" hidden="false" customHeight="true" outlineLevel="0" collapsed="false">
      <c r="B344" s="23"/>
      <c r="C344" s="23"/>
      <c r="D344" s="137"/>
      <c r="E344" s="75"/>
      <c r="F344" s="23"/>
      <c r="G344" s="23"/>
      <c r="H344" s="23"/>
      <c r="I344" s="23"/>
      <c r="J344" s="23"/>
      <c r="K344" s="119"/>
      <c r="L344" s="23"/>
      <c r="M344" s="23"/>
      <c r="N344" s="23"/>
      <c r="O344" s="23"/>
      <c r="P344" s="23"/>
      <c r="Q344" s="23"/>
      <c r="R344" s="23"/>
      <c r="S344" s="23"/>
      <c r="T344" s="23"/>
      <c r="U344" s="23"/>
      <c r="V344" s="23"/>
      <c r="W344" s="23"/>
      <c r="X344" s="23"/>
      <c r="Y344" s="23"/>
    </row>
    <row r="345" customFormat="false" ht="12" hidden="false" customHeight="true" outlineLevel="0" collapsed="false">
      <c r="B345" s="23"/>
      <c r="C345" s="23"/>
      <c r="D345" s="137"/>
      <c r="E345" s="75"/>
      <c r="F345" s="23"/>
      <c r="G345" s="23"/>
      <c r="H345" s="23"/>
      <c r="I345" s="23"/>
      <c r="J345" s="23"/>
      <c r="K345" s="119"/>
      <c r="L345" s="23"/>
      <c r="M345" s="23"/>
      <c r="N345" s="23"/>
      <c r="O345" s="23"/>
      <c r="P345" s="23"/>
      <c r="Q345" s="23"/>
      <c r="R345" s="23"/>
      <c r="S345" s="23"/>
      <c r="T345" s="23"/>
      <c r="U345" s="23"/>
      <c r="V345" s="23"/>
      <c r="W345" s="23"/>
      <c r="X345" s="23"/>
      <c r="Y345" s="23"/>
    </row>
    <row r="346" customFormat="false" ht="12" hidden="false" customHeight="true" outlineLevel="0" collapsed="false">
      <c r="B346" s="23"/>
      <c r="C346" s="23"/>
      <c r="D346" s="137"/>
      <c r="E346" s="75"/>
      <c r="F346" s="23"/>
      <c r="G346" s="23"/>
      <c r="H346" s="23"/>
      <c r="I346" s="23"/>
      <c r="J346" s="23"/>
      <c r="K346" s="119"/>
      <c r="L346" s="23"/>
      <c r="M346" s="23"/>
      <c r="N346" s="23"/>
      <c r="O346" s="23"/>
      <c r="P346" s="23"/>
      <c r="Q346" s="23"/>
      <c r="R346" s="23"/>
      <c r="S346" s="23"/>
      <c r="T346" s="23"/>
      <c r="U346" s="23"/>
      <c r="V346" s="23"/>
      <c r="W346" s="23"/>
      <c r="X346" s="23"/>
      <c r="Y346" s="23"/>
    </row>
    <row r="347" customFormat="false" ht="12" hidden="false" customHeight="true" outlineLevel="0" collapsed="false">
      <c r="B347" s="23"/>
      <c r="C347" s="23"/>
      <c r="D347" s="137"/>
      <c r="E347" s="75"/>
      <c r="F347" s="23"/>
      <c r="G347" s="23"/>
      <c r="H347" s="23"/>
      <c r="I347" s="23"/>
      <c r="J347" s="23"/>
      <c r="K347" s="119"/>
      <c r="L347" s="23"/>
      <c r="M347" s="23"/>
      <c r="N347" s="23"/>
      <c r="O347" s="23"/>
      <c r="P347" s="23"/>
      <c r="Q347" s="23"/>
      <c r="R347" s="23"/>
      <c r="S347" s="23"/>
      <c r="T347" s="23"/>
      <c r="U347" s="23"/>
      <c r="V347" s="23"/>
      <c r="W347" s="23"/>
      <c r="X347" s="23"/>
      <c r="Y347" s="23"/>
    </row>
    <row r="348" customFormat="false" ht="12" hidden="false" customHeight="true" outlineLevel="0" collapsed="false">
      <c r="B348" s="23"/>
      <c r="C348" s="23"/>
      <c r="D348" s="137"/>
      <c r="E348" s="75"/>
      <c r="F348" s="23"/>
      <c r="G348" s="23"/>
      <c r="H348" s="23"/>
      <c r="I348" s="23"/>
      <c r="J348" s="23"/>
      <c r="K348" s="119"/>
      <c r="L348" s="23"/>
      <c r="M348" s="23"/>
      <c r="N348" s="23"/>
      <c r="O348" s="23"/>
      <c r="P348" s="23"/>
      <c r="Q348" s="23"/>
      <c r="R348" s="23"/>
      <c r="S348" s="23"/>
      <c r="T348" s="23"/>
      <c r="U348" s="23"/>
      <c r="V348" s="23"/>
      <c r="W348" s="23"/>
      <c r="X348" s="23"/>
      <c r="Y348" s="23"/>
    </row>
    <row r="349" customFormat="false" ht="12" hidden="false" customHeight="true" outlineLevel="0" collapsed="false">
      <c r="B349" s="23"/>
      <c r="C349" s="23"/>
      <c r="D349" s="137"/>
      <c r="E349" s="75"/>
      <c r="F349" s="23"/>
      <c r="G349" s="23"/>
      <c r="H349" s="23"/>
      <c r="I349" s="23"/>
      <c r="J349" s="23"/>
      <c r="K349" s="119"/>
      <c r="L349" s="23"/>
      <c r="M349" s="23"/>
      <c r="N349" s="23"/>
      <c r="O349" s="23"/>
      <c r="P349" s="23"/>
      <c r="Q349" s="23"/>
      <c r="R349" s="23"/>
      <c r="S349" s="23"/>
      <c r="T349" s="23"/>
      <c r="U349" s="23"/>
      <c r="V349" s="23"/>
      <c r="W349" s="23"/>
      <c r="X349" s="23"/>
      <c r="Y349" s="23"/>
    </row>
    <row r="350" customFormat="false" ht="12" hidden="false" customHeight="true" outlineLevel="0" collapsed="false">
      <c r="B350" s="23"/>
      <c r="C350" s="23"/>
      <c r="D350" s="137"/>
      <c r="E350" s="75"/>
      <c r="F350" s="23"/>
      <c r="G350" s="23"/>
      <c r="H350" s="23"/>
      <c r="I350" s="23"/>
      <c r="J350" s="23"/>
      <c r="K350" s="119"/>
      <c r="L350" s="23"/>
      <c r="M350" s="23"/>
      <c r="N350" s="23"/>
      <c r="O350" s="23"/>
      <c r="P350" s="23"/>
      <c r="Q350" s="23"/>
      <c r="R350" s="23"/>
      <c r="S350" s="23"/>
      <c r="T350" s="23"/>
      <c r="U350" s="23"/>
      <c r="V350" s="23"/>
      <c r="W350" s="23"/>
      <c r="X350" s="23"/>
      <c r="Y350" s="23"/>
    </row>
    <row r="351" customFormat="false" ht="12" hidden="false" customHeight="true" outlineLevel="0" collapsed="false">
      <c r="B351" s="23"/>
      <c r="C351" s="23"/>
      <c r="D351" s="137"/>
      <c r="E351" s="75"/>
      <c r="F351" s="23"/>
      <c r="G351" s="23"/>
      <c r="H351" s="23"/>
      <c r="I351" s="23"/>
      <c r="J351" s="23"/>
      <c r="K351" s="119"/>
      <c r="L351" s="23"/>
      <c r="M351" s="23"/>
      <c r="N351" s="23"/>
      <c r="O351" s="23"/>
      <c r="P351" s="23"/>
      <c r="Q351" s="23"/>
      <c r="R351" s="23"/>
      <c r="S351" s="23"/>
      <c r="T351" s="23"/>
      <c r="U351" s="23"/>
      <c r="V351" s="23"/>
      <c r="W351" s="23"/>
      <c r="X351" s="23"/>
      <c r="Y351" s="23"/>
    </row>
    <row r="352" customFormat="false" ht="12" hidden="false" customHeight="true" outlineLevel="0" collapsed="false">
      <c r="B352" s="23"/>
      <c r="C352" s="23"/>
      <c r="D352" s="137"/>
      <c r="E352" s="75"/>
      <c r="F352" s="23"/>
      <c r="G352" s="23"/>
      <c r="H352" s="23"/>
      <c r="I352" s="23"/>
      <c r="J352" s="23"/>
      <c r="K352" s="119"/>
      <c r="L352" s="23"/>
      <c r="M352" s="23"/>
      <c r="N352" s="23"/>
      <c r="O352" s="23"/>
      <c r="P352" s="23"/>
      <c r="Q352" s="23"/>
      <c r="R352" s="23"/>
      <c r="S352" s="23"/>
      <c r="T352" s="23"/>
      <c r="U352" s="23"/>
      <c r="V352" s="23"/>
      <c r="W352" s="23"/>
      <c r="X352" s="23"/>
      <c r="Y352" s="23"/>
    </row>
    <row r="353" customFormat="false" ht="12" hidden="false" customHeight="true" outlineLevel="0" collapsed="false">
      <c r="B353" s="23"/>
      <c r="C353" s="23"/>
      <c r="D353" s="137"/>
      <c r="E353" s="75"/>
      <c r="F353" s="23"/>
      <c r="G353" s="23"/>
      <c r="H353" s="23"/>
      <c r="I353" s="23"/>
      <c r="J353" s="23"/>
      <c r="K353" s="119"/>
      <c r="L353" s="23"/>
      <c r="M353" s="23"/>
      <c r="N353" s="23"/>
      <c r="O353" s="23"/>
      <c r="P353" s="23"/>
      <c r="Q353" s="23"/>
      <c r="R353" s="23"/>
      <c r="S353" s="23"/>
      <c r="T353" s="23"/>
      <c r="U353" s="23"/>
      <c r="V353" s="23"/>
      <c r="W353" s="23"/>
      <c r="X353" s="23"/>
      <c r="Y353" s="23"/>
    </row>
    <row r="354" customFormat="false" ht="12" hidden="false" customHeight="true" outlineLevel="0" collapsed="false">
      <c r="B354" s="23"/>
      <c r="C354" s="23"/>
      <c r="D354" s="137"/>
      <c r="E354" s="75"/>
      <c r="F354" s="23"/>
      <c r="G354" s="23"/>
      <c r="H354" s="23"/>
      <c r="I354" s="23"/>
      <c r="J354" s="23"/>
      <c r="K354" s="119"/>
      <c r="L354" s="23"/>
      <c r="M354" s="23"/>
      <c r="N354" s="23"/>
      <c r="O354" s="23"/>
      <c r="P354" s="23"/>
      <c r="Q354" s="23"/>
      <c r="R354" s="23"/>
      <c r="S354" s="23"/>
      <c r="T354" s="23"/>
      <c r="U354" s="23"/>
      <c r="V354" s="23"/>
      <c r="W354" s="23"/>
      <c r="X354" s="23"/>
      <c r="Y354" s="23"/>
    </row>
    <row r="355" customFormat="false" ht="12" hidden="false" customHeight="true" outlineLevel="0" collapsed="false">
      <c r="B355" s="23"/>
      <c r="C355" s="23"/>
      <c r="D355" s="137"/>
      <c r="E355" s="75"/>
      <c r="F355" s="23"/>
      <c r="G355" s="23"/>
      <c r="H355" s="23"/>
      <c r="I355" s="23"/>
      <c r="J355" s="23"/>
      <c r="K355" s="119"/>
      <c r="L355" s="23"/>
      <c r="M355" s="23"/>
      <c r="N355" s="23"/>
      <c r="O355" s="23"/>
      <c r="P355" s="23"/>
      <c r="Q355" s="23"/>
      <c r="R355" s="23"/>
      <c r="S355" s="23"/>
      <c r="T355" s="23"/>
      <c r="U355" s="23"/>
      <c r="V355" s="23"/>
      <c r="W355" s="23"/>
      <c r="X355" s="23"/>
      <c r="Y355" s="23"/>
    </row>
    <row r="356" customFormat="false" ht="12" hidden="false" customHeight="true" outlineLevel="0" collapsed="false">
      <c r="B356" s="23"/>
      <c r="C356" s="23"/>
      <c r="D356" s="137"/>
      <c r="E356" s="75"/>
      <c r="F356" s="23"/>
      <c r="G356" s="23"/>
      <c r="H356" s="23"/>
      <c r="I356" s="23"/>
      <c r="J356" s="23"/>
      <c r="K356" s="119"/>
      <c r="L356" s="23"/>
      <c r="M356" s="23"/>
      <c r="N356" s="23"/>
      <c r="O356" s="23"/>
      <c r="P356" s="23"/>
      <c r="Q356" s="23"/>
      <c r="R356" s="23"/>
      <c r="S356" s="23"/>
      <c r="T356" s="23"/>
      <c r="U356" s="23"/>
      <c r="V356" s="23"/>
      <c r="W356" s="23"/>
      <c r="X356" s="23"/>
      <c r="Y356" s="23"/>
    </row>
    <row r="357" customFormat="false" ht="12" hidden="false" customHeight="true" outlineLevel="0" collapsed="false">
      <c r="B357" s="23"/>
      <c r="C357" s="23"/>
      <c r="D357" s="137"/>
      <c r="E357" s="75"/>
      <c r="F357" s="23"/>
      <c r="G357" s="23"/>
      <c r="H357" s="23"/>
      <c r="I357" s="23"/>
      <c r="J357" s="23"/>
      <c r="K357" s="119"/>
      <c r="L357" s="23"/>
      <c r="M357" s="23"/>
      <c r="N357" s="23"/>
      <c r="O357" s="23"/>
      <c r="P357" s="23"/>
      <c r="Q357" s="23"/>
      <c r="R357" s="23"/>
      <c r="S357" s="23"/>
      <c r="T357" s="23"/>
      <c r="U357" s="23"/>
      <c r="V357" s="23"/>
      <c r="W357" s="23"/>
      <c r="X357" s="23"/>
      <c r="Y357" s="23"/>
    </row>
    <row r="358" customFormat="false" ht="12" hidden="false" customHeight="true" outlineLevel="0" collapsed="false">
      <c r="B358" s="23"/>
      <c r="C358" s="23"/>
      <c r="D358" s="137"/>
      <c r="E358" s="75"/>
      <c r="F358" s="23"/>
      <c r="G358" s="23"/>
      <c r="H358" s="23"/>
      <c r="I358" s="23"/>
      <c r="J358" s="23"/>
      <c r="K358" s="119"/>
      <c r="L358" s="23"/>
      <c r="M358" s="23"/>
      <c r="N358" s="23"/>
      <c r="O358" s="23"/>
      <c r="P358" s="23"/>
      <c r="Q358" s="23"/>
      <c r="R358" s="23"/>
      <c r="S358" s="23"/>
      <c r="T358" s="23"/>
      <c r="U358" s="23"/>
      <c r="V358" s="23"/>
      <c r="W358" s="23"/>
      <c r="X358" s="23"/>
      <c r="Y358" s="23"/>
    </row>
    <row r="359" customFormat="false" ht="12" hidden="false" customHeight="true" outlineLevel="0" collapsed="false">
      <c r="B359" s="23"/>
      <c r="C359" s="23"/>
      <c r="D359" s="137"/>
      <c r="E359" s="75"/>
      <c r="F359" s="23"/>
      <c r="G359" s="23"/>
      <c r="H359" s="23"/>
      <c r="I359" s="23"/>
      <c r="J359" s="23"/>
      <c r="K359" s="119"/>
      <c r="L359" s="23"/>
      <c r="M359" s="23"/>
      <c r="N359" s="23"/>
      <c r="O359" s="23"/>
      <c r="P359" s="23"/>
      <c r="Q359" s="23"/>
      <c r="R359" s="23"/>
      <c r="S359" s="23"/>
      <c r="T359" s="23"/>
      <c r="U359" s="23"/>
      <c r="V359" s="23"/>
      <c r="W359" s="23"/>
      <c r="X359" s="23"/>
      <c r="Y359" s="23"/>
    </row>
    <row r="360" customFormat="false" ht="12" hidden="false" customHeight="true" outlineLevel="0" collapsed="false">
      <c r="B360" s="23"/>
      <c r="C360" s="23"/>
      <c r="D360" s="137"/>
      <c r="E360" s="75"/>
      <c r="F360" s="23"/>
      <c r="G360" s="23"/>
      <c r="H360" s="23"/>
      <c r="I360" s="23"/>
      <c r="J360" s="23"/>
      <c r="K360" s="119"/>
      <c r="L360" s="23"/>
      <c r="M360" s="23"/>
      <c r="N360" s="23"/>
      <c r="O360" s="23"/>
      <c r="P360" s="23"/>
      <c r="Q360" s="23"/>
      <c r="R360" s="23"/>
      <c r="S360" s="23"/>
      <c r="T360" s="23"/>
      <c r="U360" s="23"/>
      <c r="V360" s="23"/>
      <c r="W360" s="23"/>
      <c r="X360" s="23"/>
      <c r="Y360" s="23"/>
    </row>
    <row r="361" customFormat="false" ht="12" hidden="false" customHeight="true" outlineLevel="0" collapsed="false">
      <c r="B361" s="23"/>
      <c r="C361" s="23"/>
      <c r="D361" s="137"/>
      <c r="E361" s="75"/>
      <c r="F361" s="23"/>
      <c r="G361" s="23"/>
      <c r="H361" s="23"/>
      <c r="I361" s="23"/>
      <c r="J361" s="23"/>
      <c r="K361" s="119"/>
      <c r="L361" s="23"/>
      <c r="M361" s="23"/>
      <c r="N361" s="23"/>
      <c r="O361" s="23"/>
      <c r="P361" s="23"/>
      <c r="Q361" s="23"/>
      <c r="R361" s="23"/>
      <c r="S361" s="23"/>
      <c r="T361" s="23"/>
      <c r="U361" s="23"/>
      <c r="V361" s="23"/>
      <c r="W361" s="23"/>
      <c r="X361" s="23"/>
      <c r="Y361" s="23"/>
    </row>
    <row r="362" customFormat="false" ht="12" hidden="false" customHeight="true" outlineLevel="0" collapsed="false">
      <c r="B362" s="23"/>
      <c r="C362" s="23"/>
      <c r="D362" s="137"/>
      <c r="E362" s="75"/>
      <c r="F362" s="23"/>
      <c r="G362" s="23"/>
      <c r="H362" s="23"/>
      <c r="I362" s="23"/>
      <c r="J362" s="23"/>
      <c r="K362" s="119"/>
      <c r="L362" s="23"/>
      <c r="M362" s="23"/>
      <c r="N362" s="23"/>
      <c r="O362" s="23"/>
      <c r="P362" s="23"/>
      <c r="Q362" s="23"/>
      <c r="R362" s="23"/>
      <c r="S362" s="23"/>
      <c r="T362" s="23"/>
      <c r="U362" s="23"/>
      <c r="V362" s="23"/>
      <c r="W362" s="23"/>
      <c r="X362" s="23"/>
      <c r="Y362" s="23"/>
    </row>
    <row r="363" customFormat="false" ht="12" hidden="false" customHeight="true" outlineLevel="0" collapsed="false">
      <c r="B363" s="23"/>
      <c r="C363" s="23"/>
      <c r="D363" s="137"/>
      <c r="E363" s="75"/>
      <c r="F363" s="23"/>
      <c r="G363" s="23"/>
      <c r="H363" s="23"/>
      <c r="I363" s="23"/>
      <c r="J363" s="23"/>
      <c r="K363" s="119"/>
      <c r="L363" s="23"/>
      <c r="M363" s="23"/>
      <c r="N363" s="23"/>
      <c r="O363" s="23"/>
      <c r="P363" s="23"/>
      <c r="Q363" s="23"/>
      <c r="R363" s="23"/>
      <c r="S363" s="23"/>
      <c r="T363" s="23"/>
      <c r="U363" s="23"/>
      <c r="V363" s="23"/>
      <c r="W363" s="23"/>
      <c r="X363" s="23"/>
      <c r="Y363" s="23"/>
    </row>
    <row r="364" customFormat="false" ht="12" hidden="false" customHeight="true" outlineLevel="0" collapsed="false">
      <c r="B364" s="23"/>
      <c r="C364" s="23"/>
      <c r="D364" s="137"/>
      <c r="E364" s="75"/>
      <c r="F364" s="23"/>
      <c r="G364" s="23"/>
      <c r="H364" s="23"/>
      <c r="I364" s="23"/>
      <c r="J364" s="23"/>
      <c r="K364" s="119"/>
      <c r="L364" s="23"/>
      <c r="M364" s="23"/>
      <c r="N364" s="23"/>
      <c r="O364" s="23"/>
      <c r="P364" s="23"/>
      <c r="Q364" s="23"/>
      <c r="R364" s="23"/>
      <c r="S364" s="23"/>
      <c r="T364" s="23"/>
      <c r="U364" s="23"/>
      <c r="V364" s="23"/>
      <c r="W364" s="23"/>
      <c r="X364" s="23"/>
      <c r="Y364" s="23"/>
    </row>
    <row r="365" customFormat="false" ht="12" hidden="false" customHeight="true" outlineLevel="0" collapsed="false">
      <c r="B365" s="23"/>
      <c r="C365" s="23"/>
      <c r="D365" s="137"/>
      <c r="E365" s="75"/>
      <c r="F365" s="23"/>
      <c r="G365" s="23"/>
      <c r="H365" s="23"/>
      <c r="I365" s="23"/>
      <c r="J365" s="23"/>
      <c r="K365" s="119"/>
      <c r="L365" s="23"/>
      <c r="M365" s="23"/>
      <c r="N365" s="23"/>
      <c r="O365" s="23"/>
      <c r="P365" s="23"/>
      <c r="Q365" s="23"/>
      <c r="R365" s="23"/>
      <c r="S365" s="23"/>
      <c r="T365" s="23"/>
      <c r="U365" s="23"/>
      <c r="V365" s="23"/>
      <c r="W365" s="23"/>
      <c r="X365" s="23"/>
      <c r="Y365" s="23"/>
    </row>
    <row r="366" customFormat="false" ht="12" hidden="false" customHeight="true" outlineLevel="0" collapsed="false">
      <c r="B366" s="23"/>
      <c r="C366" s="23"/>
      <c r="D366" s="137"/>
      <c r="E366" s="75"/>
      <c r="F366" s="23"/>
      <c r="G366" s="23"/>
      <c r="H366" s="23"/>
      <c r="I366" s="23"/>
      <c r="J366" s="23"/>
      <c r="K366" s="119"/>
      <c r="L366" s="23"/>
      <c r="M366" s="23"/>
      <c r="N366" s="23"/>
      <c r="O366" s="23"/>
      <c r="P366" s="23"/>
      <c r="Q366" s="23"/>
      <c r="R366" s="23"/>
      <c r="S366" s="23"/>
      <c r="T366" s="23"/>
      <c r="U366" s="23"/>
      <c r="V366" s="23"/>
      <c r="W366" s="23"/>
      <c r="X366" s="23"/>
      <c r="Y366" s="23"/>
    </row>
    <row r="367" customFormat="false" ht="12" hidden="false" customHeight="true" outlineLevel="0" collapsed="false">
      <c r="B367" s="23"/>
      <c r="C367" s="23"/>
      <c r="D367" s="137"/>
      <c r="E367" s="75"/>
      <c r="F367" s="23"/>
      <c r="G367" s="23"/>
      <c r="H367" s="23"/>
      <c r="I367" s="23"/>
      <c r="J367" s="23"/>
      <c r="K367" s="119"/>
      <c r="L367" s="23"/>
      <c r="M367" s="23"/>
      <c r="N367" s="23"/>
      <c r="O367" s="23"/>
      <c r="P367" s="23"/>
      <c r="Q367" s="23"/>
      <c r="R367" s="23"/>
      <c r="S367" s="23"/>
      <c r="T367" s="23"/>
      <c r="U367" s="23"/>
      <c r="V367" s="23"/>
      <c r="W367" s="23"/>
      <c r="X367" s="23"/>
      <c r="Y367" s="23"/>
    </row>
    <row r="368" customFormat="false" ht="12" hidden="false" customHeight="true" outlineLevel="0" collapsed="false">
      <c r="B368" s="23"/>
      <c r="C368" s="23"/>
      <c r="D368" s="137"/>
      <c r="E368" s="75"/>
      <c r="F368" s="23"/>
      <c r="G368" s="23"/>
      <c r="H368" s="23"/>
      <c r="I368" s="23"/>
      <c r="J368" s="23"/>
      <c r="K368" s="119"/>
      <c r="L368" s="23"/>
      <c r="M368" s="23"/>
      <c r="N368" s="23"/>
      <c r="O368" s="23"/>
      <c r="P368" s="23"/>
      <c r="Q368" s="23"/>
      <c r="R368" s="23"/>
      <c r="S368" s="23"/>
      <c r="T368" s="23"/>
      <c r="U368" s="23"/>
      <c r="V368" s="23"/>
      <c r="W368" s="23"/>
      <c r="X368" s="23"/>
      <c r="Y368" s="23"/>
    </row>
    <row r="369" customFormat="false" ht="12" hidden="false" customHeight="true" outlineLevel="0" collapsed="false">
      <c r="B369" s="23"/>
      <c r="C369" s="23"/>
      <c r="D369" s="137"/>
      <c r="E369" s="75"/>
      <c r="F369" s="23"/>
      <c r="G369" s="23"/>
      <c r="H369" s="23"/>
      <c r="I369" s="23"/>
      <c r="J369" s="23"/>
      <c r="K369" s="119"/>
      <c r="L369" s="23"/>
      <c r="M369" s="23"/>
      <c r="N369" s="23"/>
      <c r="O369" s="23"/>
      <c r="P369" s="23"/>
      <c r="Q369" s="23"/>
      <c r="R369" s="23"/>
      <c r="S369" s="23"/>
      <c r="T369" s="23"/>
      <c r="U369" s="23"/>
      <c r="V369" s="23"/>
      <c r="W369" s="23"/>
      <c r="X369" s="23"/>
      <c r="Y369" s="23"/>
    </row>
    <row r="370" customFormat="false" ht="12" hidden="false" customHeight="true" outlineLevel="0" collapsed="false">
      <c r="B370" s="23"/>
      <c r="C370" s="23"/>
      <c r="D370" s="137"/>
      <c r="E370" s="75"/>
      <c r="F370" s="23"/>
      <c r="G370" s="23"/>
      <c r="H370" s="23"/>
      <c r="I370" s="23"/>
      <c r="J370" s="23"/>
      <c r="K370" s="119"/>
      <c r="L370" s="23"/>
      <c r="M370" s="23"/>
      <c r="N370" s="23"/>
      <c r="O370" s="23"/>
      <c r="P370" s="23"/>
      <c r="Q370" s="23"/>
      <c r="R370" s="23"/>
      <c r="S370" s="23"/>
      <c r="T370" s="23"/>
      <c r="U370" s="23"/>
      <c r="V370" s="23"/>
      <c r="W370" s="23"/>
      <c r="X370" s="23"/>
      <c r="Y370" s="23"/>
    </row>
    <row r="371" customFormat="false" ht="12" hidden="false" customHeight="true" outlineLevel="0" collapsed="false">
      <c r="B371" s="23"/>
      <c r="C371" s="23"/>
      <c r="D371" s="137"/>
      <c r="E371" s="75"/>
      <c r="F371" s="23"/>
      <c r="G371" s="23"/>
      <c r="H371" s="23"/>
      <c r="I371" s="23"/>
      <c r="J371" s="23"/>
      <c r="K371" s="119"/>
      <c r="L371" s="23"/>
      <c r="M371" s="23"/>
      <c r="N371" s="23"/>
      <c r="O371" s="23"/>
      <c r="P371" s="23"/>
      <c r="Q371" s="23"/>
      <c r="R371" s="23"/>
      <c r="S371" s="23"/>
      <c r="T371" s="23"/>
      <c r="U371" s="23"/>
      <c r="V371" s="23"/>
      <c r="W371" s="23"/>
      <c r="X371" s="23"/>
      <c r="Y371" s="23"/>
    </row>
    <row r="372" customFormat="false" ht="12" hidden="false" customHeight="true" outlineLevel="0" collapsed="false">
      <c r="B372" s="23"/>
      <c r="C372" s="23"/>
      <c r="D372" s="137"/>
      <c r="E372" s="75"/>
      <c r="F372" s="23"/>
      <c r="G372" s="23"/>
      <c r="H372" s="23"/>
      <c r="I372" s="23"/>
      <c r="J372" s="23"/>
      <c r="K372" s="119"/>
      <c r="L372" s="23"/>
      <c r="M372" s="23"/>
      <c r="N372" s="23"/>
      <c r="O372" s="23"/>
      <c r="P372" s="23"/>
      <c r="Q372" s="23"/>
      <c r="R372" s="23"/>
      <c r="S372" s="23"/>
      <c r="T372" s="23"/>
      <c r="U372" s="23"/>
      <c r="V372" s="23"/>
      <c r="W372" s="23"/>
      <c r="X372" s="23"/>
      <c r="Y372" s="23"/>
    </row>
    <row r="373" customFormat="false" ht="12" hidden="false" customHeight="true" outlineLevel="0" collapsed="false">
      <c r="B373" s="23"/>
      <c r="C373" s="23"/>
      <c r="D373" s="137"/>
      <c r="E373" s="75"/>
      <c r="F373" s="23"/>
      <c r="G373" s="23"/>
      <c r="H373" s="23"/>
      <c r="I373" s="23"/>
      <c r="J373" s="23"/>
      <c r="K373" s="119"/>
      <c r="L373" s="23"/>
      <c r="M373" s="23"/>
      <c r="N373" s="23"/>
      <c r="O373" s="23"/>
      <c r="P373" s="23"/>
      <c r="Q373" s="23"/>
      <c r="R373" s="23"/>
      <c r="S373" s="23"/>
      <c r="T373" s="23"/>
      <c r="U373" s="23"/>
      <c r="V373" s="23"/>
      <c r="W373" s="23"/>
      <c r="X373" s="23"/>
      <c r="Y373" s="23"/>
    </row>
    <row r="374" customFormat="false" ht="12" hidden="false" customHeight="true" outlineLevel="0" collapsed="false">
      <c r="B374" s="23"/>
      <c r="C374" s="23"/>
      <c r="D374" s="137"/>
      <c r="E374" s="75"/>
      <c r="F374" s="23"/>
      <c r="G374" s="23"/>
      <c r="H374" s="23"/>
      <c r="I374" s="23"/>
      <c r="J374" s="23"/>
      <c r="K374" s="119"/>
      <c r="L374" s="23"/>
      <c r="M374" s="23"/>
      <c r="N374" s="23"/>
      <c r="O374" s="23"/>
      <c r="P374" s="23"/>
      <c r="Q374" s="23"/>
      <c r="R374" s="23"/>
      <c r="S374" s="23"/>
      <c r="T374" s="23"/>
      <c r="U374" s="23"/>
      <c r="V374" s="23"/>
      <c r="W374" s="23"/>
      <c r="X374" s="23"/>
      <c r="Y374" s="23"/>
    </row>
    <row r="375" customFormat="false" ht="12" hidden="false" customHeight="true" outlineLevel="0" collapsed="false">
      <c r="B375" s="23"/>
      <c r="C375" s="23"/>
      <c r="D375" s="137"/>
      <c r="E375" s="75"/>
      <c r="F375" s="23"/>
      <c r="G375" s="23"/>
      <c r="H375" s="23"/>
      <c r="I375" s="23"/>
      <c r="J375" s="23"/>
      <c r="K375" s="119"/>
      <c r="L375" s="23"/>
      <c r="M375" s="23"/>
      <c r="N375" s="23"/>
      <c r="O375" s="23"/>
      <c r="P375" s="23"/>
      <c r="Q375" s="23"/>
      <c r="R375" s="23"/>
      <c r="S375" s="23"/>
      <c r="T375" s="23"/>
      <c r="U375" s="23"/>
      <c r="V375" s="23"/>
      <c r="W375" s="23"/>
      <c r="X375" s="23"/>
      <c r="Y375" s="23"/>
    </row>
    <row r="376" customFormat="false" ht="12" hidden="false" customHeight="true" outlineLevel="0" collapsed="false">
      <c r="B376" s="23"/>
      <c r="C376" s="23"/>
      <c r="D376" s="137"/>
      <c r="E376" s="75"/>
      <c r="F376" s="23"/>
      <c r="G376" s="23"/>
      <c r="H376" s="23"/>
      <c r="I376" s="23"/>
      <c r="J376" s="23"/>
      <c r="K376" s="119"/>
      <c r="L376" s="23"/>
      <c r="M376" s="23"/>
      <c r="N376" s="23"/>
      <c r="O376" s="23"/>
      <c r="P376" s="23"/>
      <c r="Q376" s="23"/>
      <c r="R376" s="23"/>
      <c r="S376" s="23"/>
      <c r="T376" s="23"/>
      <c r="U376" s="23"/>
      <c r="V376" s="23"/>
      <c r="W376" s="23"/>
      <c r="X376" s="23"/>
      <c r="Y376" s="23"/>
    </row>
    <row r="377" customFormat="false" ht="12" hidden="false" customHeight="true" outlineLevel="0" collapsed="false">
      <c r="B377" s="23"/>
      <c r="C377" s="23"/>
      <c r="D377" s="137"/>
      <c r="E377" s="75"/>
      <c r="F377" s="23"/>
      <c r="G377" s="23"/>
      <c r="H377" s="23"/>
      <c r="I377" s="23"/>
      <c r="J377" s="23"/>
      <c r="K377" s="119"/>
      <c r="L377" s="23"/>
      <c r="M377" s="23"/>
      <c r="N377" s="23"/>
      <c r="O377" s="23"/>
      <c r="P377" s="23"/>
      <c r="Q377" s="23"/>
      <c r="R377" s="23"/>
      <c r="S377" s="23"/>
      <c r="T377" s="23"/>
      <c r="U377" s="23"/>
      <c r="V377" s="23"/>
      <c r="W377" s="23"/>
      <c r="X377" s="23"/>
      <c r="Y377" s="23"/>
    </row>
    <row r="378" customFormat="false" ht="12" hidden="false" customHeight="true" outlineLevel="0" collapsed="false">
      <c r="B378" s="23"/>
      <c r="C378" s="23"/>
      <c r="D378" s="137"/>
      <c r="E378" s="75"/>
      <c r="F378" s="23"/>
      <c r="G378" s="23"/>
      <c r="H378" s="23"/>
      <c r="I378" s="23"/>
      <c r="J378" s="23"/>
      <c r="K378" s="119"/>
      <c r="L378" s="23"/>
      <c r="M378" s="23"/>
      <c r="N378" s="23"/>
      <c r="O378" s="23"/>
      <c r="P378" s="23"/>
      <c r="Q378" s="23"/>
      <c r="R378" s="23"/>
      <c r="S378" s="23"/>
      <c r="T378" s="23"/>
      <c r="U378" s="23"/>
      <c r="V378" s="23"/>
      <c r="W378" s="23"/>
      <c r="X378" s="23"/>
      <c r="Y378" s="23"/>
    </row>
    <row r="379" customFormat="false" ht="12" hidden="false" customHeight="true" outlineLevel="0" collapsed="false">
      <c r="B379" s="23"/>
      <c r="C379" s="23"/>
      <c r="D379" s="137"/>
      <c r="E379" s="75"/>
      <c r="F379" s="23"/>
      <c r="G379" s="23"/>
      <c r="H379" s="23"/>
      <c r="I379" s="23"/>
      <c r="J379" s="23"/>
      <c r="K379" s="119"/>
      <c r="L379" s="23"/>
      <c r="M379" s="23"/>
      <c r="N379" s="23"/>
      <c r="O379" s="23"/>
      <c r="P379" s="23"/>
      <c r="Q379" s="23"/>
      <c r="R379" s="23"/>
      <c r="S379" s="23"/>
      <c r="T379" s="23"/>
      <c r="U379" s="23"/>
      <c r="V379" s="23"/>
      <c r="W379" s="23"/>
      <c r="X379" s="23"/>
      <c r="Y379" s="23"/>
    </row>
    <row r="380" customFormat="false" ht="12" hidden="false" customHeight="true" outlineLevel="0" collapsed="false">
      <c r="B380" s="23"/>
      <c r="C380" s="23"/>
      <c r="D380" s="137"/>
      <c r="E380" s="75"/>
      <c r="F380" s="23"/>
      <c r="G380" s="23"/>
      <c r="H380" s="23"/>
      <c r="I380" s="23"/>
      <c r="J380" s="23"/>
      <c r="K380" s="119"/>
      <c r="L380" s="23"/>
      <c r="M380" s="23"/>
      <c r="N380" s="23"/>
      <c r="O380" s="23"/>
      <c r="P380" s="23"/>
      <c r="Q380" s="23"/>
      <c r="R380" s="23"/>
      <c r="S380" s="23"/>
      <c r="T380" s="23"/>
      <c r="U380" s="23"/>
      <c r="V380" s="23"/>
      <c r="W380" s="23"/>
      <c r="X380" s="23"/>
      <c r="Y380" s="23"/>
    </row>
    <row r="381" customFormat="false" ht="12" hidden="false" customHeight="true" outlineLevel="0" collapsed="false">
      <c r="B381" s="23"/>
      <c r="C381" s="23"/>
      <c r="D381" s="137"/>
      <c r="E381" s="75"/>
      <c r="F381" s="23"/>
      <c r="G381" s="23"/>
      <c r="H381" s="23"/>
      <c r="I381" s="23"/>
      <c r="J381" s="23"/>
      <c r="K381" s="119"/>
      <c r="L381" s="23"/>
      <c r="M381" s="23"/>
      <c r="N381" s="23"/>
      <c r="O381" s="23"/>
      <c r="P381" s="23"/>
      <c r="Q381" s="23"/>
      <c r="R381" s="23"/>
      <c r="S381" s="23"/>
      <c r="T381" s="23"/>
      <c r="U381" s="23"/>
      <c r="V381" s="23"/>
      <c r="W381" s="23"/>
      <c r="X381" s="23"/>
      <c r="Y381" s="23"/>
    </row>
    <row r="382" customFormat="false" ht="12" hidden="false" customHeight="true" outlineLevel="0" collapsed="false">
      <c r="B382" s="23"/>
      <c r="C382" s="23"/>
      <c r="D382" s="137"/>
      <c r="E382" s="75"/>
      <c r="F382" s="23"/>
      <c r="G382" s="23"/>
      <c r="H382" s="23"/>
      <c r="I382" s="23"/>
      <c r="J382" s="23"/>
      <c r="K382" s="119"/>
      <c r="L382" s="23"/>
      <c r="M382" s="23"/>
      <c r="N382" s="23"/>
      <c r="O382" s="23"/>
      <c r="P382" s="23"/>
      <c r="Q382" s="23"/>
      <c r="R382" s="23"/>
      <c r="S382" s="23"/>
      <c r="T382" s="23"/>
      <c r="U382" s="23"/>
      <c r="V382" s="23"/>
      <c r="W382" s="23"/>
      <c r="X382" s="23"/>
      <c r="Y382" s="23"/>
    </row>
    <row r="383" customFormat="false" ht="12" hidden="false" customHeight="true" outlineLevel="0" collapsed="false">
      <c r="B383" s="23"/>
      <c r="C383" s="23"/>
      <c r="D383" s="137"/>
      <c r="E383" s="75"/>
      <c r="F383" s="23"/>
      <c r="G383" s="23"/>
      <c r="H383" s="23"/>
      <c r="I383" s="23"/>
      <c r="J383" s="23"/>
      <c r="K383" s="119"/>
      <c r="L383" s="23"/>
      <c r="M383" s="23"/>
      <c r="N383" s="23"/>
      <c r="O383" s="23"/>
      <c r="P383" s="23"/>
      <c r="Q383" s="23"/>
      <c r="R383" s="23"/>
      <c r="S383" s="23"/>
      <c r="T383" s="23"/>
      <c r="U383" s="23"/>
      <c r="V383" s="23"/>
      <c r="W383" s="23"/>
      <c r="X383" s="23"/>
      <c r="Y383" s="23"/>
    </row>
    <row r="384" customFormat="false" ht="12" hidden="false" customHeight="true" outlineLevel="0" collapsed="false">
      <c r="B384" s="23"/>
      <c r="C384" s="23"/>
      <c r="D384" s="137"/>
      <c r="E384" s="75"/>
      <c r="F384" s="23"/>
      <c r="G384" s="23"/>
      <c r="H384" s="23"/>
      <c r="I384" s="23"/>
      <c r="J384" s="23"/>
      <c r="K384" s="119"/>
      <c r="L384" s="23"/>
      <c r="M384" s="23"/>
      <c r="N384" s="23"/>
      <c r="O384" s="23"/>
      <c r="P384" s="23"/>
      <c r="Q384" s="23"/>
      <c r="R384" s="23"/>
      <c r="S384" s="23"/>
      <c r="T384" s="23"/>
      <c r="U384" s="23"/>
      <c r="V384" s="23"/>
      <c r="W384" s="23"/>
      <c r="X384" s="23"/>
      <c r="Y384" s="23"/>
    </row>
    <row r="385" customFormat="false" ht="12" hidden="false" customHeight="true" outlineLevel="0" collapsed="false">
      <c r="B385" s="23"/>
      <c r="C385" s="23"/>
      <c r="D385" s="137"/>
      <c r="E385" s="75"/>
      <c r="F385" s="23"/>
      <c r="G385" s="23"/>
      <c r="H385" s="23"/>
      <c r="I385" s="23"/>
      <c r="J385" s="23"/>
      <c r="K385" s="119"/>
      <c r="L385" s="23"/>
      <c r="M385" s="23"/>
      <c r="N385" s="23"/>
      <c r="O385" s="23"/>
      <c r="P385" s="23"/>
      <c r="Q385" s="23"/>
      <c r="R385" s="23"/>
      <c r="S385" s="23"/>
      <c r="T385" s="23"/>
      <c r="U385" s="23"/>
      <c r="V385" s="23"/>
      <c r="W385" s="23"/>
      <c r="X385" s="23"/>
      <c r="Y385" s="23"/>
    </row>
    <row r="386" customFormat="false" ht="12" hidden="false" customHeight="true" outlineLevel="0" collapsed="false">
      <c r="B386" s="23"/>
      <c r="C386" s="23"/>
      <c r="D386" s="137"/>
      <c r="E386" s="75"/>
      <c r="F386" s="23"/>
      <c r="G386" s="23"/>
      <c r="H386" s="23"/>
      <c r="I386" s="23"/>
      <c r="J386" s="23"/>
      <c r="K386" s="119"/>
      <c r="L386" s="23"/>
      <c r="M386" s="23"/>
      <c r="N386" s="23"/>
      <c r="O386" s="23"/>
      <c r="P386" s="23"/>
      <c r="Q386" s="23"/>
      <c r="R386" s="23"/>
      <c r="S386" s="23"/>
      <c r="T386" s="23"/>
      <c r="U386" s="23"/>
      <c r="V386" s="23"/>
      <c r="W386" s="23"/>
      <c r="X386" s="23"/>
      <c r="Y386" s="23"/>
    </row>
    <row r="387" customFormat="false" ht="12" hidden="false" customHeight="true" outlineLevel="0" collapsed="false">
      <c r="B387" s="23"/>
      <c r="C387" s="23"/>
      <c r="D387" s="137"/>
      <c r="E387" s="75"/>
      <c r="F387" s="23"/>
      <c r="G387" s="23"/>
      <c r="H387" s="23"/>
      <c r="I387" s="23"/>
      <c r="J387" s="23"/>
      <c r="K387" s="119"/>
      <c r="L387" s="23"/>
      <c r="M387" s="23"/>
      <c r="N387" s="23"/>
      <c r="O387" s="23"/>
      <c r="P387" s="23"/>
      <c r="Q387" s="23"/>
      <c r="R387" s="23"/>
      <c r="S387" s="23"/>
      <c r="T387" s="23"/>
      <c r="U387" s="23"/>
      <c r="V387" s="23"/>
      <c r="W387" s="23"/>
      <c r="X387" s="23"/>
      <c r="Y387" s="23"/>
    </row>
    <row r="388" customFormat="false" ht="12" hidden="false" customHeight="true" outlineLevel="0" collapsed="false">
      <c r="B388" s="23"/>
      <c r="C388" s="23"/>
      <c r="D388" s="137"/>
      <c r="E388" s="75"/>
      <c r="F388" s="23"/>
      <c r="G388" s="23"/>
      <c r="H388" s="23"/>
      <c r="I388" s="23"/>
      <c r="J388" s="23"/>
      <c r="K388" s="119"/>
      <c r="L388" s="23"/>
      <c r="M388" s="23"/>
      <c r="N388" s="23"/>
      <c r="O388" s="23"/>
      <c r="P388" s="23"/>
      <c r="Q388" s="23"/>
      <c r="R388" s="23"/>
      <c r="S388" s="23"/>
      <c r="T388" s="23"/>
      <c r="U388" s="23"/>
      <c r="V388" s="23"/>
      <c r="W388" s="23"/>
      <c r="X388" s="23"/>
      <c r="Y388" s="23"/>
    </row>
    <row r="389" customFormat="false" ht="12" hidden="false" customHeight="true" outlineLevel="0" collapsed="false">
      <c r="B389" s="23"/>
      <c r="C389" s="23"/>
      <c r="D389" s="137"/>
      <c r="E389" s="75"/>
      <c r="F389" s="23"/>
      <c r="G389" s="23"/>
      <c r="H389" s="23"/>
      <c r="I389" s="23"/>
      <c r="J389" s="23"/>
      <c r="K389" s="119"/>
      <c r="L389" s="23"/>
      <c r="M389" s="23"/>
      <c r="N389" s="23"/>
      <c r="O389" s="23"/>
      <c r="P389" s="23"/>
      <c r="Q389" s="23"/>
      <c r="R389" s="23"/>
      <c r="S389" s="23"/>
      <c r="T389" s="23"/>
      <c r="U389" s="23"/>
      <c r="V389" s="23"/>
      <c r="W389" s="23"/>
      <c r="X389" s="23"/>
      <c r="Y389" s="23"/>
    </row>
    <row r="390" customFormat="false" ht="12" hidden="false" customHeight="true" outlineLevel="0" collapsed="false">
      <c r="B390" s="23"/>
      <c r="C390" s="23"/>
      <c r="D390" s="137"/>
      <c r="E390" s="75"/>
      <c r="F390" s="23"/>
      <c r="G390" s="23"/>
      <c r="H390" s="23"/>
      <c r="I390" s="23"/>
      <c r="J390" s="23"/>
      <c r="K390" s="119"/>
      <c r="L390" s="23"/>
      <c r="M390" s="23"/>
      <c r="N390" s="23"/>
      <c r="O390" s="23"/>
      <c r="P390" s="23"/>
      <c r="Q390" s="23"/>
      <c r="R390" s="23"/>
      <c r="S390" s="23"/>
      <c r="T390" s="23"/>
      <c r="U390" s="23"/>
      <c r="V390" s="23"/>
      <c r="W390" s="23"/>
      <c r="X390" s="23"/>
      <c r="Y390" s="23"/>
    </row>
    <row r="391" customFormat="false" ht="12" hidden="false" customHeight="true" outlineLevel="0" collapsed="false">
      <c r="B391" s="23"/>
      <c r="C391" s="23"/>
      <c r="D391" s="137"/>
      <c r="E391" s="75"/>
      <c r="F391" s="23"/>
      <c r="G391" s="23"/>
      <c r="H391" s="23"/>
      <c r="I391" s="23"/>
      <c r="J391" s="23"/>
      <c r="K391" s="119"/>
      <c r="L391" s="23"/>
      <c r="M391" s="23"/>
      <c r="N391" s="23"/>
      <c r="O391" s="23"/>
      <c r="P391" s="23"/>
      <c r="Q391" s="23"/>
      <c r="R391" s="23"/>
      <c r="S391" s="23"/>
      <c r="T391" s="23"/>
      <c r="U391" s="23"/>
      <c r="V391" s="23"/>
      <c r="W391" s="23"/>
      <c r="X391" s="23"/>
      <c r="Y391" s="23"/>
    </row>
    <row r="392" customFormat="false" ht="12" hidden="false" customHeight="true" outlineLevel="0" collapsed="false">
      <c r="B392" s="23"/>
      <c r="C392" s="23"/>
      <c r="D392" s="137"/>
      <c r="E392" s="75"/>
      <c r="F392" s="23"/>
      <c r="G392" s="23"/>
      <c r="H392" s="23"/>
      <c r="I392" s="23"/>
      <c r="J392" s="23"/>
      <c r="K392" s="119"/>
      <c r="L392" s="23"/>
      <c r="M392" s="23"/>
      <c r="N392" s="23"/>
      <c r="O392" s="23"/>
      <c r="P392" s="23"/>
      <c r="Q392" s="23"/>
      <c r="R392" s="23"/>
      <c r="S392" s="23"/>
      <c r="T392" s="23"/>
      <c r="U392" s="23"/>
      <c r="V392" s="23"/>
      <c r="W392" s="23"/>
      <c r="X392" s="23"/>
      <c r="Y392" s="23"/>
    </row>
    <row r="393" customFormat="false" ht="12" hidden="false" customHeight="true" outlineLevel="0" collapsed="false">
      <c r="B393" s="23"/>
      <c r="C393" s="23"/>
      <c r="D393" s="137"/>
      <c r="E393" s="75"/>
      <c r="F393" s="23"/>
      <c r="G393" s="23"/>
      <c r="H393" s="23"/>
      <c r="I393" s="23"/>
      <c r="J393" s="23"/>
      <c r="K393" s="119"/>
      <c r="L393" s="23"/>
      <c r="M393" s="23"/>
      <c r="N393" s="23"/>
      <c r="O393" s="23"/>
      <c r="P393" s="23"/>
      <c r="Q393" s="23"/>
      <c r="R393" s="23"/>
      <c r="S393" s="23"/>
      <c r="T393" s="23"/>
      <c r="U393" s="23"/>
      <c r="V393" s="23"/>
      <c r="W393" s="23"/>
      <c r="X393" s="23"/>
      <c r="Y393" s="23"/>
    </row>
    <row r="394" customFormat="false" ht="12" hidden="false" customHeight="true" outlineLevel="0" collapsed="false">
      <c r="B394" s="23"/>
      <c r="C394" s="23"/>
      <c r="D394" s="137"/>
      <c r="E394" s="75"/>
      <c r="F394" s="23"/>
      <c r="G394" s="23"/>
      <c r="H394" s="23"/>
      <c r="I394" s="23"/>
      <c r="J394" s="23"/>
      <c r="K394" s="119"/>
      <c r="L394" s="23"/>
      <c r="M394" s="23"/>
      <c r="N394" s="23"/>
      <c r="O394" s="23"/>
      <c r="P394" s="23"/>
      <c r="Q394" s="23"/>
      <c r="R394" s="23"/>
      <c r="S394" s="23"/>
      <c r="T394" s="23"/>
      <c r="U394" s="23"/>
      <c r="V394" s="23"/>
      <c r="W394" s="23"/>
      <c r="X394" s="23"/>
      <c r="Y394" s="23"/>
    </row>
    <row r="395" customFormat="false" ht="12" hidden="false" customHeight="true" outlineLevel="0" collapsed="false">
      <c r="B395" s="23"/>
      <c r="C395" s="23"/>
      <c r="D395" s="137"/>
      <c r="E395" s="75"/>
      <c r="F395" s="23"/>
      <c r="G395" s="23"/>
      <c r="H395" s="23"/>
      <c r="I395" s="23"/>
      <c r="J395" s="23"/>
      <c r="K395" s="119"/>
      <c r="L395" s="23"/>
      <c r="M395" s="23"/>
      <c r="N395" s="23"/>
      <c r="O395" s="23"/>
      <c r="P395" s="23"/>
      <c r="Q395" s="23"/>
      <c r="R395" s="23"/>
      <c r="S395" s="23"/>
      <c r="T395" s="23"/>
      <c r="U395" s="23"/>
      <c r="V395" s="23"/>
      <c r="W395" s="23"/>
      <c r="X395" s="23"/>
      <c r="Y395" s="23"/>
    </row>
    <row r="396" customFormat="false" ht="12" hidden="false" customHeight="true" outlineLevel="0" collapsed="false">
      <c r="B396" s="23"/>
      <c r="C396" s="23"/>
      <c r="D396" s="137"/>
      <c r="E396" s="75"/>
      <c r="F396" s="23"/>
      <c r="G396" s="23"/>
      <c r="H396" s="23"/>
      <c r="I396" s="23"/>
      <c r="J396" s="23"/>
      <c r="K396" s="119"/>
      <c r="L396" s="23"/>
      <c r="M396" s="23"/>
      <c r="N396" s="23"/>
      <c r="O396" s="23"/>
      <c r="P396" s="23"/>
      <c r="Q396" s="23"/>
      <c r="R396" s="23"/>
      <c r="S396" s="23"/>
      <c r="T396" s="23"/>
      <c r="U396" s="23"/>
      <c r="V396" s="23"/>
      <c r="W396" s="23"/>
      <c r="X396" s="23"/>
      <c r="Y396" s="23"/>
    </row>
    <row r="397" customFormat="false" ht="12" hidden="false" customHeight="true" outlineLevel="0" collapsed="false">
      <c r="B397" s="23"/>
      <c r="C397" s="23"/>
      <c r="D397" s="137"/>
      <c r="E397" s="75"/>
      <c r="F397" s="23"/>
      <c r="G397" s="23"/>
      <c r="H397" s="23"/>
      <c r="I397" s="23"/>
      <c r="J397" s="23"/>
      <c r="K397" s="119"/>
      <c r="L397" s="23"/>
      <c r="M397" s="23"/>
      <c r="N397" s="23"/>
      <c r="O397" s="23"/>
      <c r="P397" s="23"/>
      <c r="Q397" s="23"/>
      <c r="R397" s="23"/>
      <c r="S397" s="23"/>
      <c r="T397" s="23"/>
      <c r="U397" s="23"/>
      <c r="V397" s="23"/>
      <c r="W397" s="23"/>
      <c r="X397" s="23"/>
      <c r="Y397" s="23"/>
    </row>
    <row r="398" customFormat="false" ht="12" hidden="false" customHeight="true" outlineLevel="0" collapsed="false">
      <c r="B398" s="23"/>
      <c r="C398" s="23"/>
      <c r="D398" s="137"/>
      <c r="E398" s="75"/>
      <c r="F398" s="23"/>
      <c r="G398" s="23"/>
      <c r="H398" s="23"/>
      <c r="I398" s="23"/>
      <c r="J398" s="23"/>
      <c r="K398" s="119"/>
      <c r="L398" s="23"/>
      <c r="M398" s="23"/>
      <c r="N398" s="23"/>
      <c r="O398" s="23"/>
      <c r="P398" s="23"/>
      <c r="Q398" s="23"/>
      <c r="R398" s="23"/>
      <c r="S398" s="23"/>
      <c r="T398" s="23"/>
      <c r="U398" s="23"/>
      <c r="V398" s="23"/>
      <c r="W398" s="23"/>
      <c r="X398" s="23"/>
      <c r="Y398" s="23"/>
    </row>
    <row r="399" customFormat="false" ht="12" hidden="false" customHeight="true" outlineLevel="0" collapsed="false">
      <c r="B399" s="23"/>
      <c r="C399" s="23"/>
      <c r="D399" s="137"/>
      <c r="E399" s="75"/>
      <c r="F399" s="23"/>
      <c r="G399" s="23"/>
      <c r="H399" s="23"/>
      <c r="I399" s="23"/>
      <c r="J399" s="23"/>
      <c r="K399" s="119"/>
      <c r="L399" s="23"/>
      <c r="M399" s="23"/>
      <c r="N399" s="23"/>
      <c r="O399" s="23"/>
      <c r="P399" s="23"/>
      <c r="Q399" s="23"/>
      <c r="R399" s="23"/>
      <c r="S399" s="23"/>
      <c r="T399" s="23"/>
      <c r="U399" s="23"/>
      <c r="V399" s="23"/>
      <c r="W399" s="23"/>
      <c r="X399" s="23"/>
      <c r="Y399" s="23"/>
    </row>
    <row r="400" customFormat="false" ht="12" hidden="false" customHeight="true" outlineLevel="0" collapsed="false">
      <c r="B400" s="23"/>
      <c r="C400" s="23"/>
      <c r="D400" s="137"/>
      <c r="E400" s="75"/>
      <c r="F400" s="23"/>
      <c r="G400" s="23"/>
      <c r="H400" s="23"/>
      <c r="I400" s="23"/>
      <c r="J400" s="23"/>
      <c r="K400" s="119"/>
      <c r="L400" s="23"/>
      <c r="M400" s="23"/>
      <c r="N400" s="23"/>
      <c r="O400" s="23"/>
      <c r="P400" s="23"/>
      <c r="Q400" s="23"/>
      <c r="R400" s="23"/>
      <c r="S400" s="23"/>
      <c r="T400" s="23"/>
      <c r="U400" s="23"/>
      <c r="V400" s="23"/>
      <c r="W400" s="23"/>
      <c r="X400" s="23"/>
      <c r="Y400" s="23"/>
    </row>
    <row r="401" customFormat="false" ht="12" hidden="false" customHeight="true" outlineLevel="0" collapsed="false">
      <c r="B401" s="23"/>
      <c r="C401" s="23"/>
      <c r="D401" s="137"/>
      <c r="E401" s="75"/>
      <c r="F401" s="23"/>
      <c r="G401" s="23"/>
      <c r="H401" s="23"/>
      <c r="I401" s="23"/>
      <c r="J401" s="23"/>
      <c r="K401" s="119"/>
      <c r="L401" s="23"/>
      <c r="M401" s="23"/>
      <c r="N401" s="23"/>
      <c r="O401" s="23"/>
      <c r="P401" s="23"/>
      <c r="Q401" s="23"/>
      <c r="R401" s="23"/>
      <c r="S401" s="23"/>
      <c r="T401" s="23"/>
      <c r="U401" s="23"/>
      <c r="V401" s="23"/>
      <c r="W401" s="23"/>
      <c r="X401" s="23"/>
      <c r="Y401" s="23"/>
    </row>
    <row r="402" customFormat="false" ht="12" hidden="false" customHeight="true" outlineLevel="0" collapsed="false">
      <c r="B402" s="23"/>
      <c r="C402" s="23"/>
      <c r="D402" s="137"/>
      <c r="E402" s="75"/>
      <c r="F402" s="23"/>
      <c r="G402" s="23"/>
      <c r="H402" s="23"/>
      <c r="I402" s="23"/>
      <c r="J402" s="23"/>
      <c r="K402" s="119"/>
      <c r="L402" s="23"/>
      <c r="M402" s="23"/>
      <c r="N402" s="23"/>
      <c r="O402" s="23"/>
      <c r="P402" s="23"/>
      <c r="Q402" s="23"/>
      <c r="R402" s="23"/>
      <c r="S402" s="23"/>
      <c r="T402" s="23"/>
      <c r="U402" s="23"/>
      <c r="V402" s="23"/>
      <c r="W402" s="23"/>
      <c r="X402" s="23"/>
      <c r="Y402" s="23"/>
    </row>
    <row r="403" customFormat="false" ht="12" hidden="false" customHeight="true" outlineLevel="0" collapsed="false">
      <c r="B403" s="23"/>
      <c r="C403" s="23"/>
      <c r="D403" s="137"/>
      <c r="E403" s="75"/>
      <c r="F403" s="23"/>
      <c r="G403" s="23"/>
      <c r="H403" s="23"/>
      <c r="I403" s="23"/>
      <c r="J403" s="23"/>
      <c r="K403" s="119"/>
      <c r="L403" s="23"/>
      <c r="M403" s="23"/>
      <c r="N403" s="23"/>
      <c r="O403" s="23"/>
      <c r="P403" s="23"/>
      <c r="Q403" s="23"/>
      <c r="R403" s="23"/>
      <c r="S403" s="23"/>
      <c r="T403" s="23"/>
      <c r="U403" s="23"/>
      <c r="V403" s="23"/>
      <c r="W403" s="23"/>
      <c r="X403" s="23"/>
      <c r="Y403" s="23"/>
    </row>
    <row r="404" customFormat="false" ht="12" hidden="false" customHeight="true" outlineLevel="0" collapsed="false">
      <c r="B404" s="23"/>
      <c r="C404" s="23"/>
      <c r="D404" s="137"/>
      <c r="E404" s="75"/>
      <c r="F404" s="23"/>
      <c r="G404" s="23"/>
      <c r="H404" s="23"/>
      <c r="I404" s="23"/>
      <c r="J404" s="23"/>
      <c r="K404" s="119"/>
      <c r="L404" s="23"/>
      <c r="M404" s="23"/>
      <c r="N404" s="23"/>
      <c r="O404" s="23"/>
      <c r="P404" s="23"/>
      <c r="Q404" s="23"/>
      <c r="R404" s="23"/>
      <c r="S404" s="23"/>
      <c r="T404" s="23"/>
      <c r="U404" s="23"/>
      <c r="V404" s="23"/>
      <c r="W404" s="23"/>
      <c r="X404" s="23"/>
      <c r="Y404" s="23"/>
    </row>
    <row r="405" customFormat="false" ht="12" hidden="false" customHeight="true" outlineLevel="0" collapsed="false">
      <c r="B405" s="23"/>
      <c r="C405" s="23"/>
      <c r="D405" s="137"/>
      <c r="E405" s="75"/>
      <c r="F405" s="23"/>
      <c r="G405" s="23"/>
      <c r="H405" s="23"/>
      <c r="I405" s="23"/>
      <c r="J405" s="23"/>
      <c r="K405" s="119"/>
      <c r="L405" s="23"/>
      <c r="M405" s="23"/>
      <c r="N405" s="23"/>
      <c r="O405" s="23"/>
      <c r="P405" s="23"/>
      <c r="Q405" s="23"/>
      <c r="R405" s="23"/>
      <c r="S405" s="23"/>
      <c r="T405" s="23"/>
      <c r="U405" s="23"/>
      <c r="V405" s="23"/>
      <c r="W405" s="23"/>
      <c r="X405" s="23"/>
      <c r="Y405" s="23"/>
    </row>
    <row r="406" customFormat="false" ht="12" hidden="false" customHeight="true" outlineLevel="0" collapsed="false">
      <c r="B406" s="23"/>
      <c r="C406" s="23"/>
      <c r="D406" s="137"/>
      <c r="E406" s="75"/>
      <c r="F406" s="23"/>
      <c r="G406" s="23"/>
      <c r="H406" s="23"/>
      <c r="I406" s="23"/>
      <c r="J406" s="23"/>
      <c r="K406" s="119"/>
      <c r="L406" s="23"/>
      <c r="M406" s="23"/>
      <c r="N406" s="23"/>
      <c r="O406" s="23"/>
      <c r="P406" s="23"/>
      <c r="Q406" s="23"/>
      <c r="R406" s="23"/>
      <c r="S406" s="23"/>
      <c r="T406" s="23"/>
      <c r="U406" s="23"/>
      <c r="V406" s="23"/>
      <c r="W406" s="23"/>
      <c r="X406" s="23"/>
      <c r="Y406" s="23"/>
    </row>
    <row r="407" customFormat="false" ht="12" hidden="false" customHeight="true" outlineLevel="0" collapsed="false">
      <c r="B407" s="23"/>
      <c r="C407" s="23"/>
      <c r="D407" s="137"/>
      <c r="E407" s="75"/>
      <c r="F407" s="23"/>
      <c r="G407" s="23"/>
      <c r="H407" s="23"/>
      <c r="I407" s="23"/>
      <c r="J407" s="23"/>
      <c r="K407" s="119"/>
      <c r="L407" s="23"/>
      <c r="M407" s="23"/>
      <c r="N407" s="23"/>
      <c r="O407" s="23"/>
      <c r="P407" s="23"/>
      <c r="Q407" s="23"/>
      <c r="R407" s="23"/>
      <c r="S407" s="23"/>
      <c r="T407" s="23"/>
      <c r="U407" s="23"/>
      <c r="V407" s="23"/>
      <c r="W407" s="23"/>
      <c r="X407" s="23"/>
      <c r="Y407" s="23"/>
    </row>
    <row r="408" customFormat="false" ht="12" hidden="false" customHeight="true" outlineLevel="0" collapsed="false">
      <c r="B408" s="23"/>
      <c r="C408" s="23"/>
      <c r="D408" s="137"/>
      <c r="E408" s="75"/>
      <c r="F408" s="23"/>
      <c r="G408" s="23"/>
      <c r="H408" s="23"/>
      <c r="I408" s="23"/>
      <c r="J408" s="23"/>
      <c r="K408" s="119"/>
      <c r="L408" s="23"/>
      <c r="M408" s="23"/>
      <c r="N408" s="23"/>
      <c r="O408" s="23"/>
      <c r="P408" s="23"/>
      <c r="Q408" s="23"/>
      <c r="R408" s="23"/>
      <c r="S408" s="23"/>
      <c r="T408" s="23"/>
      <c r="U408" s="23"/>
      <c r="V408" s="23"/>
      <c r="W408" s="23"/>
      <c r="X408" s="23"/>
      <c r="Y408" s="23"/>
    </row>
    <row r="409" customFormat="false" ht="12" hidden="false" customHeight="true" outlineLevel="0" collapsed="false">
      <c r="B409" s="23"/>
      <c r="C409" s="23"/>
      <c r="D409" s="137"/>
      <c r="E409" s="75"/>
      <c r="F409" s="23"/>
      <c r="G409" s="23"/>
      <c r="H409" s="23"/>
      <c r="I409" s="23"/>
      <c r="J409" s="23"/>
      <c r="K409" s="23"/>
      <c r="L409" s="23"/>
      <c r="M409" s="23"/>
      <c r="N409" s="23"/>
      <c r="O409" s="23"/>
      <c r="P409" s="23"/>
      <c r="Q409" s="23"/>
      <c r="R409" s="23"/>
      <c r="S409" s="23"/>
      <c r="T409" s="23"/>
      <c r="U409" s="23"/>
      <c r="V409" s="23"/>
      <c r="W409" s="23"/>
      <c r="X409" s="23"/>
      <c r="Y409" s="23"/>
    </row>
    <row r="410" customFormat="false" ht="12" hidden="false" customHeight="true" outlineLevel="0" collapsed="false">
      <c r="B410" s="23"/>
      <c r="C410" s="23"/>
      <c r="D410" s="137"/>
      <c r="E410" s="75"/>
      <c r="F410" s="23"/>
      <c r="G410" s="23"/>
      <c r="H410" s="23"/>
      <c r="I410" s="23"/>
      <c r="J410" s="23"/>
      <c r="K410" s="23"/>
      <c r="L410" s="23"/>
      <c r="M410" s="23"/>
      <c r="N410" s="23"/>
      <c r="O410" s="23"/>
      <c r="P410" s="23"/>
      <c r="Q410" s="23"/>
      <c r="R410" s="23"/>
      <c r="S410" s="23"/>
      <c r="T410" s="23"/>
      <c r="U410" s="23"/>
      <c r="V410" s="23"/>
      <c r="W410" s="23"/>
      <c r="X410" s="23"/>
      <c r="Y410" s="23"/>
    </row>
    <row r="411" customFormat="false" ht="12" hidden="false" customHeight="true" outlineLevel="0" collapsed="false">
      <c r="B411" s="23"/>
      <c r="C411" s="23"/>
      <c r="D411" s="137"/>
      <c r="E411" s="75"/>
      <c r="F411" s="23"/>
      <c r="G411" s="23"/>
      <c r="H411" s="23"/>
      <c r="I411" s="23"/>
      <c r="J411" s="23"/>
      <c r="K411" s="23"/>
      <c r="L411" s="23"/>
      <c r="M411" s="23"/>
      <c r="N411" s="23"/>
      <c r="O411" s="23"/>
      <c r="P411" s="23"/>
      <c r="Q411" s="23"/>
      <c r="R411" s="23"/>
      <c r="S411" s="23"/>
      <c r="T411" s="23"/>
      <c r="U411" s="23"/>
      <c r="V411" s="23"/>
      <c r="W411" s="23"/>
      <c r="X411" s="23"/>
      <c r="Y411" s="23"/>
    </row>
    <row r="412" customFormat="false" ht="12" hidden="false" customHeight="true" outlineLevel="0" collapsed="false">
      <c r="B412" s="23"/>
      <c r="C412" s="23"/>
      <c r="D412" s="137"/>
      <c r="E412" s="75"/>
      <c r="F412" s="23"/>
      <c r="G412" s="23"/>
      <c r="H412" s="23"/>
      <c r="I412" s="23"/>
      <c r="J412" s="23"/>
      <c r="K412" s="23"/>
      <c r="L412" s="23"/>
      <c r="M412" s="23"/>
      <c r="N412" s="23"/>
      <c r="O412" s="23"/>
      <c r="P412" s="23"/>
      <c r="Q412" s="23"/>
      <c r="R412" s="23"/>
      <c r="S412" s="23"/>
      <c r="T412" s="23"/>
      <c r="U412" s="23"/>
      <c r="V412" s="23"/>
      <c r="W412" s="23"/>
      <c r="X412" s="23"/>
      <c r="Y412" s="23"/>
    </row>
    <row r="413" customFormat="false" ht="12" hidden="false" customHeight="true" outlineLevel="0" collapsed="false">
      <c r="B413" s="23"/>
      <c r="C413" s="23"/>
      <c r="D413" s="137"/>
      <c r="E413" s="75"/>
      <c r="F413" s="23"/>
      <c r="G413" s="23"/>
      <c r="H413" s="23"/>
      <c r="I413" s="23"/>
      <c r="J413" s="23"/>
      <c r="K413" s="23"/>
      <c r="L413" s="23"/>
      <c r="M413" s="23"/>
      <c r="N413" s="23"/>
      <c r="O413" s="23"/>
      <c r="P413" s="23"/>
      <c r="Q413" s="23"/>
      <c r="R413" s="23"/>
      <c r="S413" s="23"/>
      <c r="T413" s="23"/>
      <c r="U413" s="23"/>
      <c r="V413" s="23"/>
      <c r="W413" s="23"/>
      <c r="X413" s="23"/>
      <c r="Y413" s="23"/>
    </row>
    <row r="414" customFormat="false" ht="12" hidden="false" customHeight="true" outlineLevel="0" collapsed="false">
      <c r="B414" s="23"/>
      <c r="C414" s="23"/>
      <c r="D414" s="137"/>
      <c r="E414" s="75"/>
      <c r="F414" s="23"/>
      <c r="G414" s="23"/>
      <c r="H414" s="23"/>
      <c r="I414" s="23"/>
      <c r="J414" s="23"/>
      <c r="K414" s="23"/>
      <c r="L414" s="23"/>
      <c r="M414" s="23"/>
      <c r="N414" s="23"/>
      <c r="O414" s="23"/>
      <c r="P414" s="23"/>
      <c r="Q414" s="23"/>
      <c r="R414" s="23"/>
      <c r="S414" s="23"/>
      <c r="T414" s="23"/>
      <c r="U414" s="23"/>
      <c r="V414" s="23"/>
      <c r="W414" s="23"/>
      <c r="X414" s="23"/>
      <c r="Y414" s="23"/>
    </row>
    <row r="415" customFormat="false" ht="12" hidden="false" customHeight="true" outlineLevel="0" collapsed="false">
      <c r="B415" s="23"/>
      <c r="C415" s="23"/>
      <c r="D415" s="137"/>
      <c r="E415" s="75"/>
      <c r="F415" s="23"/>
      <c r="G415" s="23"/>
      <c r="H415" s="23"/>
      <c r="I415" s="23"/>
      <c r="J415" s="23"/>
      <c r="K415" s="23"/>
      <c r="L415" s="23"/>
      <c r="M415" s="23"/>
      <c r="N415" s="23"/>
      <c r="O415" s="23"/>
      <c r="P415" s="23"/>
      <c r="Q415" s="23"/>
      <c r="R415" s="23"/>
      <c r="S415" s="23"/>
      <c r="T415" s="23"/>
      <c r="U415" s="23"/>
      <c r="V415" s="23"/>
      <c r="W415" s="23"/>
      <c r="X415" s="23"/>
      <c r="Y415" s="23"/>
    </row>
    <row r="416" customFormat="false" ht="12" hidden="false" customHeight="true" outlineLevel="0" collapsed="false">
      <c r="B416" s="23"/>
      <c r="C416" s="23"/>
      <c r="D416" s="137"/>
      <c r="E416" s="75"/>
      <c r="F416" s="23"/>
      <c r="G416" s="23"/>
      <c r="H416" s="23"/>
      <c r="I416" s="23"/>
      <c r="J416" s="23"/>
      <c r="K416" s="23"/>
      <c r="L416" s="23"/>
      <c r="M416" s="23"/>
      <c r="N416" s="23"/>
      <c r="O416" s="23"/>
      <c r="P416" s="23"/>
      <c r="Q416" s="23"/>
      <c r="R416" s="23"/>
      <c r="S416" s="23"/>
      <c r="T416" s="23"/>
      <c r="U416" s="23"/>
      <c r="V416" s="23"/>
      <c r="W416" s="23"/>
      <c r="X416" s="23"/>
      <c r="Y416" s="23"/>
    </row>
    <row r="417" customFormat="false" ht="12" hidden="false" customHeight="true" outlineLevel="0" collapsed="false">
      <c r="B417" s="23"/>
      <c r="C417" s="23"/>
      <c r="D417" s="137"/>
      <c r="E417" s="75"/>
      <c r="F417" s="23"/>
      <c r="G417" s="23"/>
      <c r="H417" s="23"/>
      <c r="I417" s="23"/>
      <c r="J417" s="23"/>
      <c r="K417" s="23"/>
      <c r="L417" s="23"/>
      <c r="M417" s="23"/>
      <c r="N417" s="23"/>
      <c r="O417" s="23"/>
      <c r="P417" s="23"/>
      <c r="Q417" s="23"/>
      <c r="R417" s="23"/>
      <c r="S417" s="23"/>
      <c r="T417" s="23"/>
      <c r="U417" s="23"/>
      <c r="V417" s="23"/>
      <c r="W417" s="23"/>
      <c r="X417" s="23"/>
      <c r="Y417" s="23"/>
    </row>
    <row r="418" customFormat="false" ht="12" hidden="false" customHeight="true" outlineLevel="0" collapsed="false">
      <c r="B418" s="23"/>
      <c r="C418" s="23"/>
      <c r="D418" s="137"/>
      <c r="E418" s="75"/>
      <c r="F418" s="23"/>
      <c r="G418" s="23"/>
      <c r="H418" s="23"/>
      <c r="I418" s="23"/>
      <c r="J418" s="23"/>
      <c r="K418" s="23"/>
      <c r="L418" s="23"/>
      <c r="M418" s="23"/>
      <c r="N418" s="23"/>
      <c r="O418" s="23"/>
      <c r="P418" s="23"/>
      <c r="Q418" s="23"/>
      <c r="R418" s="23"/>
      <c r="S418" s="23"/>
      <c r="T418" s="23"/>
      <c r="U418" s="23"/>
      <c r="V418" s="23"/>
      <c r="W418" s="23"/>
      <c r="X418" s="23"/>
      <c r="Y418" s="23"/>
    </row>
    <row r="419" customFormat="false" ht="12" hidden="false" customHeight="true" outlineLevel="0" collapsed="false">
      <c r="B419" s="23"/>
      <c r="C419" s="23"/>
      <c r="D419" s="137"/>
      <c r="E419" s="75"/>
      <c r="F419" s="23"/>
      <c r="G419" s="23"/>
      <c r="H419" s="23"/>
      <c r="I419" s="23"/>
      <c r="J419" s="23"/>
      <c r="K419" s="23"/>
      <c r="L419" s="23"/>
      <c r="M419" s="23"/>
      <c r="N419" s="23"/>
      <c r="O419" s="23"/>
      <c r="P419" s="23"/>
      <c r="Q419" s="23"/>
      <c r="R419" s="23"/>
      <c r="S419" s="23"/>
      <c r="T419" s="23"/>
      <c r="U419" s="23"/>
      <c r="V419" s="23"/>
      <c r="W419" s="23"/>
      <c r="X419" s="23"/>
      <c r="Y419" s="23"/>
    </row>
    <row r="420" customFormat="false" ht="12" hidden="false" customHeight="true" outlineLevel="0" collapsed="false">
      <c r="B420" s="23"/>
      <c r="C420" s="23"/>
      <c r="D420" s="137"/>
      <c r="E420" s="75"/>
      <c r="F420" s="23"/>
      <c r="G420" s="23"/>
      <c r="H420" s="23"/>
      <c r="I420" s="23"/>
      <c r="J420" s="23"/>
      <c r="K420" s="23"/>
      <c r="L420" s="23"/>
      <c r="M420" s="23"/>
      <c r="N420" s="23"/>
      <c r="O420" s="23"/>
      <c r="P420" s="23"/>
      <c r="Q420" s="23"/>
      <c r="R420" s="23"/>
      <c r="S420" s="23"/>
      <c r="T420" s="23"/>
      <c r="U420" s="23"/>
      <c r="V420" s="23"/>
      <c r="W420" s="23"/>
      <c r="X420" s="23"/>
      <c r="Y420" s="23"/>
    </row>
    <row r="421" customFormat="false" ht="12" hidden="false" customHeight="true" outlineLevel="0" collapsed="false">
      <c r="B421" s="23"/>
      <c r="C421" s="23"/>
      <c r="D421" s="137"/>
      <c r="E421" s="75"/>
      <c r="F421" s="23"/>
      <c r="G421" s="23"/>
      <c r="H421" s="23"/>
      <c r="I421" s="23"/>
      <c r="J421" s="23"/>
      <c r="K421" s="23"/>
      <c r="L421" s="23"/>
      <c r="M421" s="23"/>
      <c r="N421" s="23"/>
      <c r="O421" s="23"/>
      <c r="P421" s="23"/>
      <c r="Q421" s="23"/>
      <c r="R421" s="23"/>
      <c r="S421" s="23"/>
      <c r="T421" s="23"/>
      <c r="U421" s="23"/>
      <c r="V421" s="23"/>
      <c r="W421" s="23"/>
      <c r="X421" s="23"/>
      <c r="Y421" s="23"/>
    </row>
    <row r="422" customFormat="false" ht="12" hidden="false" customHeight="true" outlineLevel="0" collapsed="false">
      <c r="B422" s="23"/>
      <c r="C422" s="23"/>
      <c r="D422" s="137"/>
      <c r="E422" s="75"/>
      <c r="F422" s="23"/>
      <c r="G422" s="23"/>
      <c r="H422" s="23"/>
      <c r="I422" s="23"/>
      <c r="J422" s="23"/>
      <c r="K422" s="23"/>
      <c r="L422" s="23"/>
      <c r="M422" s="23"/>
      <c r="N422" s="23"/>
      <c r="O422" s="23"/>
      <c r="P422" s="23"/>
      <c r="Q422" s="23"/>
      <c r="R422" s="23"/>
      <c r="S422" s="23"/>
      <c r="T422" s="23"/>
      <c r="U422" s="23"/>
      <c r="V422" s="23"/>
      <c r="W422" s="23"/>
      <c r="X422" s="23"/>
      <c r="Y422" s="23"/>
    </row>
    <row r="423" customFormat="false" ht="12" hidden="false" customHeight="true" outlineLevel="0" collapsed="false">
      <c r="B423" s="23"/>
      <c r="C423" s="23"/>
      <c r="D423" s="137"/>
      <c r="E423" s="75"/>
      <c r="F423" s="23"/>
      <c r="G423" s="23"/>
      <c r="H423" s="23"/>
      <c r="I423" s="23"/>
      <c r="J423" s="23"/>
      <c r="K423" s="23"/>
      <c r="L423" s="23"/>
      <c r="M423" s="23"/>
      <c r="N423" s="23"/>
      <c r="O423" s="23"/>
      <c r="P423" s="23"/>
      <c r="Q423" s="23"/>
      <c r="R423" s="23"/>
      <c r="S423" s="23"/>
      <c r="T423" s="23"/>
      <c r="U423" s="23"/>
      <c r="V423" s="23"/>
      <c r="W423" s="23"/>
      <c r="X423" s="23"/>
      <c r="Y423" s="23"/>
    </row>
    <row r="424" customFormat="false" ht="12" hidden="false" customHeight="true" outlineLevel="0" collapsed="false">
      <c r="B424" s="23"/>
      <c r="C424" s="23"/>
      <c r="D424" s="137"/>
      <c r="E424" s="75"/>
      <c r="F424" s="23"/>
      <c r="G424" s="23"/>
      <c r="H424" s="23"/>
      <c r="I424" s="23"/>
      <c r="J424" s="23"/>
      <c r="K424" s="23"/>
      <c r="L424" s="23"/>
      <c r="M424" s="23"/>
      <c r="N424" s="23"/>
      <c r="O424" s="23"/>
      <c r="P424" s="23"/>
      <c r="Q424" s="23"/>
      <c r="R424" s="23"/>
      <c r="S424" s="23"/>
      <c r="T424" s="23"/>
      <c r="U424" s="23"/>
      <c r="V424" s="23"/>
      <c r="W424" s="23"/>
      <c r="X424" s="23"/>
      <c r="Y424" s="23"/>
    </row>
    <row r="425" customFormat="false" ht="12" hidden="false" customHeight="true" outlineLevel="0" collapsed="false">
      <c r="B425" s="23"/>
      <c r="C425" s="23"/>
      <c r="D425" s="137"/>
      <c r="E425" s="75"/>
      <c r="F425" s="23"/>
      <c r="G425" s="23"/>
      <c r="H425" s="23"/>
      <c r="I425" s="23"/>
      <c r="J425" s="23"/>
      <c r="K425" s="23"/>
      <c r="L425" s="23"/>
      <c r="M425" s="23"/>
      <c r="N425" s="23"/>
      <c r="O425" s="23"/>
      <c r="P425" s="23"/>
      <c r="Q425" s="23"/>
      <c r="R425" s="23"/>
      <c r="S425" s="23"/>
      <c r="T425" s="23"/>
      <c r="U425" s="23"/>
      <c r="V425" s="23"/>
      <c r="W425" s="23"/>
      <c r="X425" s="23"/>
      <c r="Y425" s="23"/>
    </row>
    <row r="426" customFormat="false" ht="12" hidden="false" customHeight="true" outlineLevel="0" collapsed="false">
      <c r="B426" s="23"/>
      <c r="C426" s="23"/>
      <c r="D426" s="137"/>
      <c r="E426" s="75"/>
      <c r="F426" s="23"/>
      <c r="G426" s="23"/>
      <c r="H426" s="23"/>
      <c r="I426" s="23"/>
      <c r="J426" s="23"/>
      <c r="K426" s="23"/>
      <c r="L426" s="23"/>
      <c r="M426" s="23"/>
      <c r="N426" s="23"/>
      <c r="O426" s="23"/>
      <c r="P426" s="23"/>
      <c r="Q426" s="23"/>
      <c r="R426" s="23"/>
      <c r="S426" s="23"/>
      <c r="T426" s="23"/>
      <c r="U426" s="23"/>
      <c r="V426" s="23"/>
      <c r="W426" s="23"/>
      <c r="X426" s="23"/>
      <c r="Y426" s="23"/>
    </row>
    <row r="427" customFormat="false" ht="12" hidden="false" customHeight="true" outlineLevel="0" collapsed="false">
      <c r="B427" s="23"/>
      <c r="C427" s="23"/>
      <c r="D427" s="137"/>
      <c r="E427" s="75"/>
      <c r="F427" s="23"/>
      <c r="G427" s="23"/>
      <c r="H427" s="23"/>
      <c r="I427" s="23"/>
      <c r="J427" s="23"/>
      <c r="K427" s="23"/>
      <c r="L427" s="23"/>
      <c r="M427" s="23"/>
      <c r="N427" s="23"/>
      <c r="O427" s="23"/>
      <c r="P427" s="23"/>
      <c r="Q427" s="23"/>
      <c r="R427" s="23"/>
      <c r="S427" s="23"/>
      <c r="T427" s="23"/>
      <c r="U427" s="23"/>
      <c r="V427" s="23"/>
      <c r="W427" s="23"/>
      <c r="X427" s="23"/>
      <c r="Y427" s="23"/>
    </row>
    <row r="428" customFormat="false" ht="12" hidden="false" customHeight="true" outlineLevel="0" collapsed="false">
      <c r="B428" s="23"/>
      <c r="C428" s="23"/>
      <c r="D428" s="137"/>
      <c r="E428" s="75"/>
      <c r="F428" s="23"/>
      <c r="G428" s="23"/>
      <c r="H428" s="23"/>
      <c r="I428" s="23"/>
      <c r="J428" s="23"/>
      <c r="K428" s="23"/>
      <c r="L428" s="23"/>
      <c r="M428" s="23"/>
      <c r="N428" s="23"/>
      <c r="O428" s="23"/>
      <c r="P428" s="23"/>
      <c r="Q428" s="23"/>
      <c r="R428" s="23"/>
      <c r="S428" s="23"/>
      <c r="T428" s="23"/>
      <c r="U428" s="23"/>
      <c r="V428" s="23"/>
      <c r="W428" s="23"/>
      <c r="X428" s="23"/>
      <c r="Y428" s="23"/>
    </row>
    <row r="429" customFormat="false" ht="12" hidden="false" customHeight="true" outlineLevel="0" collapsed="false">
      <c r="B429" s="23"/>
      <c r="C429" s="23"/>
      <c r="D429" s="137"/>
      <c r="E429" s="75"/>
      <c r="F429" s="23"/>
      <c r="G429" s="23"/>
      <c r="H429" s="23"/>
      <c r="I429" s="23"/>
      <c r="J429" s="23"/>
      <c r="K429" s="23"/>
      <c r="L429" s="23"/>
      <c r="M429" s="23"/>
      <c r="N429" s="23"/>
      <c r="O429" s="23"/>
      <c r="P429" s="23"/>
      <c r="Q429" s="23"/>
      <c r="R429" s="23"/>
      <c r="S429" s="23"/>
      <c r="T429" s="23"/>
      <c r="U429" s="23"/>
      <c r="V429" s="23"/>
      <c r="W429" s="23"/>
      <c r="X429" s="23"/>
      <c r="Y429" s="23"/>
    </row>
    <row r="430" customFormat="false" ht="12" hidden="false" customHeight="true" outlineLevel="0" collapsed="false">
      <c r="B430" s="23"/>
      <c r="C430" s="23"/>
      <c r="D430" s="137"/>
      <c r="E430" s="75"/>
      <c r="F430" s="23"/>
      <c r="G430" s="23"/>
      <c r="H430" s="23"/>
      <c r="I430" s="23"/>
      <c r="J430" s="23"/>
      <c r="K430" s="23"/>
      <c r="L430" s="23"/>
      <c r="M430" s="23"/>
      <c r="N430" s="23"/>
      <c r="O430" s="23"/>
      <c r="P430" s="23"/>
      <c r="Q430" s="23"/>
      <c r="R430" s="23"/>
      <c r="S430" s="23"/>
      <c r="T430" s="23"/>
      <c r="U430" s="23"/>
      <c r="V430" s="23"/>
      <c r="W430" s="23"/>
      <c r="X430" s="23"/>
      <c r="Y430" s="23"/>
    </row>
    <row r="431" customFormat="false" ht="12" hidden="false" customHeight="true" outlineLevel="0" collapsed="false">
      <c r="B431" s="23"/>
      <c r="C431" s="23"/>
      <c r="D431" s="137"/>
      <c r="E431" s="75"/>
      <c r="F431" s="23"/>
      <c r="G431" s="23"/>
      <c r="H431" s="23"/>
      <c r="I431" s="23"/>
      <c r="J431" s="23"/>
      <c r="K431" s="23"/>
      <c r="L431" s="23"/>
      <c r="M431" s="23"/>
      <c r="N431" s="23"/>
      <c r="O431" s="23"/>
      <c r="P431" s="23"/>
      <c r="Q431" s="23"/>
      <c r="R431" s="23"/>
      <c r="S431" s="23"/>
      <c r="T431" s="23"/>
      <c r="U431" s="23"/>
      <c r="V431" s="23"/>
      <c r="W431" s="23"/>
      <c r="X431" s="23"/>
      <c r="Y431" s="23"/>
    </row>
    <row r="432" customFormat="false" ht="12" hidden="false" customHeight="true" outlineLevel="0" collapsed="false">
      <c r="B432" s="23"/>
      <c r="C432" s="23"/>
      <c r="D432" s="137"/>
      <c r="E432" s="75"/>
      <c r="F432" s="23"/>
      <c r="G432" s="23"/>
      <c r="H432" s="23"/>
      <c r="I432" s="23"/>
      <c r="J432" s="23"/>
      <c r="K432" s="23"/>
      <c r="L432" s="23"/>
      <c r="M432" s="23"/>
      <c r="N432" s="23"/>
      <c r="O432" s="23"/>
      <c r="P432" s="23"/>
      <c r="Q432" s="23"/>
      <c r="R432" s="23"/>
      <c r="S432" s="23"/>
      <c r="T432" s="23"/>
      <c r="U432" s="23"/>
      <c r="V432" s="23"/>
      <c r="W432" s="23"/>
      <c r="X432" s="23"/>
      <c r="Y432" s="23"/>
    </row>
    <row r="433" customFormat="false" ht="12" hidden="false" customHeight="true" outlineLevel="0" collapsed="false">
      <c r="B433" s="23"/>
      <c r="C433" s="23"/>
      <c r="D433" s="137"/>
      <c r="E433" s="75"/>
      <c r="F433" s="23"/>
      <c r="G433" s="23"/>
      <c r="H433" s="23"/>
      <c r="I433" s="23"/>
      <c r="J433" s="23"/>
      <c r="K433" s="23"/>
      <c r="L433" s="23"/>
      <c r="M433" s="23"/>
      <c r="N433" s="23"/>
      <c r="O433" s="23"/>
      <c r="P433" s="23"/>
      <c r="Q433" s="23"/>
      <c r="R433" s="23"/>
      <c r="S433" s="23"/>
      <c r="T433" s="23"/>
      <c r="U433" s="23"/>
      <c r="V433" s="23"/>
      <c r="W433" s="23"/>
      <c r="X433" s="23"/>
      <c r="Y433" s="23"/>
    </row>
    <row r="434" customFormat="false" ht="12" hidden="false" customHeight="true" outlineLevel="0" collapsed="false">
      <c r="B434" s="23"/>
      <c r="C434" s="23"/>
      <c r="D434" s="137"/>
      <c r="E434" s="75"/>
      <c r="F434" s="23"/>
      <c r="G434" s="23"/>
      <c r="H434" s="23"/>
      <c r="I434" s="23"/>
      <c r="J434" s="23"/>
      <c r="K434" s="23"/>
      <c r="L434" s="23"/>
      <c r="M434" s="23"/>
      <c r="N434" s="23"/>
      <c r="O434" s="23"/>
      <c r="P434" s="23"/>
      <c r="Q434" s="23"/>
      <c r="R434" s="23"/>
      <c r="S434" s="23"/>
      <c r="T434" s="23"/>
      <c r="U434" s="23"/>
      <c r="V434" s="23"/>
      <c r="W434" s="23"/>
      <c r="X434" s="23"/>
      <c r="Y434" s="23"/>
    </row>
    <row r="435" customFormat="false" ht="12" hidden="false" customHeight="true" outlineLevel="0" collapsed="false">
      <c r="B435" s="23"/>
      <c r="C435" s="23"/>
      <c r="D435" s="137"/>
      <c r="E435" s="75"/>
      <c r="F435" s="23"/>
      <c r="G435" s="23"/>
      <c r="H435" s="23"/>
      <c r="I435" s="23"/>
      <c r="J435" s="23"/>
      <c r="K435" s="23"/>
      <c r="L435" s="23"/>
      <c r="M435" s="23"/>
      <c r="N435" s="23"/>
      <c r="O435" s="23"/>
      <c r="P435" s="23"/>
      <c r="Q435" s="23"/>
      <c r="R435" s="23"/>
      <c r="S435" s="23"/>
      <c r="T435" s="23"/>
      <c r="U435" s="23"/>
      <c r="V435" s="23"/>
      <c r="W435" s="23"/>
      <c r="X435" s="23"/>
      <c r="Y435" s="23"/>
    </row>
    <row r="436" customFormat="false" ht="12" hidden="false" customHeight="true" outlineLevel="0" collapsed="false">
      <c r="B436" s="23"/>
      <c r="C436" s="23"/>
      <c r="D436" s="137"/>
      <c r="E436" s="75"/>
      <c r="F436" s="23"/>
      <c r="G436" s="23"/>
      <c r="H436" s="23"/>
      <c r="I436" s="23"/>
      <c r="J436" s="23"/>
      <c r="K436" s="23"/>
      <c r="L436" s="23"/>
      <c r="M436" s="23"/>
      <c r="N436" s="23"/>
      <c r="O436" s="23"/>
      <c r="P436" s="23"/>
      <c r="Q436" s="23"/>
      <c r="R436" s="23"/>
      <c r="S436" s="23"/>
      <c r="T436" s="23"/>
      <c r="U436" s="23"/>
      <c r="V436" s="23"/>
      <c r="W436" s="23"/>
      <c r="X436" s="23"/>
      <c r="Y436" s="23"/>
    </row>
    <row r="437" customFormat="false" ht="12" hidden="false" customHeight="true" outlineLevel="0" collapsed="false">
      <c r="B437" s="23"/>
      <c r="C437" s="23"/>
      <c r="D437" s="137"/>
      <c r="E437" s="75"/>
      <c r="F437" s="23"/>
      <c r="G437" s="23"/>
      <c r="H437" s="23"/>
      <c r="I437" s="23"/>
      <c r="J437" s="23"/>
      <c r="K437" s="23"/>
      <c r="L437" s="23"/>
      <c r="M437" s="23"/>
      <c r="N437" s="23"/>
      <c r="O437" s="23"/>
      <c r="P437" s="23"/>
      <c r="Q437" s="23"/>
      <c r="R437" s="23"/>
      <c r="S437" s="23"/>
      <c r="T437" s="23"/>
      <c r="U437" s="23"/>
      <c r="V437" s="23"/>
      <c r="W437" s="23"/>
      <c r="X437" s="23"/>
      <c r="Y437" s="23"/>
    </row>
    <row r="438" customFormat="false" ht="12" hidden="false" customHeight="true" outlineLevel="0" collapsed="false">
      <c r="B438" s="23"/>
      <c r="C438" s="23"/>
      <c r="D438" s="137"/>
      <c r="E438" s="75"/>
      <c r="F438" s="23"/>
      <c r="G438" s="23"/>
      <c r="H438" s="23"/>
      <c r="I438" s="23"/>
      <c r="J438" s="23"/>
      <c r="K438" s="23"/>
      <c r="L438" s="23"/>
      <c r="M438" s="23"/>
      <c r="N438" s="23"/>
      <c r="O438" s="23"/>
      <c r="P438" s="23"/>
      <c r="Q438" s="23"/>
      <c r="R438" s="23"/>
      <c r="S438" s="23"/>
      <c r="T438" s="23"/>
      <c r="U438" s="23"/>
      <c r="V438" s="23"/>
      <c r="W438" s="23"/>
      <c r="X438" s="23"/>
      <c r="Y438" s="23"/>
    </row>
    <row r="439" customFormat="false" ht="12" hidden="false" customHeight="true" outlineLevel="0" collapsed="false">
      <c r="B439" s="23"/>
      <c r="C439" s="23"/>
      <c r="D439" s="137"/>
      <c r="E439" s="75"/>
      <c r="F439" s="23"/>
      <c r="G439" s="23"/>
      <c r="H439" s="23"/>
      <c r="I439" s="23"/>
      <c r="J439" s="23"/>
      <c r="K439" s="23"/>
      <c r="L439" s="23"/>
      <c r="M439" s="23"/>
      <c r="N439" s="23"/>
      <c r="O439" s="23"/>
      <c r="P439" s="23"/>
      <c r="Q439" s="23"/>
      <c r="R439" s="23"/>
      <c r="S439" s="23"/>
      <c r="T439" s="23"/>
      <c r="U439" s="23"/>
      <c r="V439" s="23"/>
      <c r="W439" s="23"/>
      <c r="X439" s="23"/>
      <c r="Y439" s="23"/>
    </row>
    <row r="440" customFormat="false" ht="12" hidden="false" customHeight="true" outlineLevel="0" collapsed="false">
      <c r="B440" s="23"/>
      <c r="C440" s="23"/>
      <c r="D440" s="137"/>
      <c r="E440" s="75"/>
      <c r="F440" s="23"/>
      <c r="G440" s="23"/>
      <c r="H440" s="23"/>
      <c r="I440" s="23"/>
      <c r="J440" s="23"/>
      <c r="K440" s="23"/>
      <c r="L440" s="23"/>
      <c r="M440" s="23"/>
      <c r="N440" s="23"/>
      <c r="O440" s="23"/>
      <c r="P440" s="23"/>
      <c r="Q440" s="23"/>
      <c r="R440" s="23"/>
      <c r="S440" s="23"/>
      <c r="T440" s="23"/>
      <c r="U440" s="23"/>
      <c r="V440" s="23"/>
      <c r="W440" s="23"/>
      <c r="X440" s="23"/>
      <c r="Y440" s="23"/>
    </row>
    <row r="441" customFormat="false" ht="12" hidden="false" customHeight="true" outlineLevel="0" collapsed="false">
      <c r="B441" s="23"/>
      <c r="C441" s="23"/>
      <c r="D441" s="137"/>
      <c r="E441" s="75"/>
      <c r="F441" s="23"/>
      <c r="G441" s="23"/>
      <c r="H441" s="23"/>
      <c r="I441" s="23"/>
      <c r="J441" s="23"/>
      <c r="K441" s="23"/>
      <c r="L441" s="23"/>
      <c r="M441" s="23"/>
      <c r="N441" s="23"/>
      <c r="O441" s="23"/>
      <c r="P441" s="23"/>
      <c r="Q441" s="23"/>
      <c r="R441" s="23"/>
      <c r="S441" s="23"/>
      <c r="T441" s="23"/>
      <c r="U441" s="23"/>
      <c r="V441" s="23"/>
      <c r="W441" s="23"/>
      <c r="X441" s="23"/>
      <c r="Y441" s="23"/>
    </row>
    <row r="442" customFormat="false" ht="12" hidden="false" customHeight="true" outlineLevel="0" collapsed="false">
      <c r="B442" s="23"/>
      <c r="C442" s="23"/>
      <c r="D442" s="137"/>
      <c r="E442" s="75"/>
      <c r="F442" s="23"/>
      <c r="G442" s="23"/>
      <c r="H442" s="23"/>
      <c r="I442" s="23"/>
      <c r="J442" s="23"/>
      <c r="K442" s="23"/>
      <c r="L442" s="23"/>
      <c r="M442" s="23"/>
      <c r="N442" s="23"/>
      <c r="O442" s="23"/>
      <c r="P442" s="23"/>
      <c r="Q442" s="23"/>
      <c r="R442" s="23"/>
      <c r="S442" s="23"/>
      <c r="T442" s="23"/>
      <c r="U442" s="23"/>
      <c r="V442" s="23"/>
      <c r="W442" s="23"/>
      <c r="X442" s="23"/>
      <c r="Y442" s="23"/>
    </row>
    <row r="443" customFormat="false" ht="12" hidden="false" customHeight="true" outlineLevel="0" collapsed="false">
      <c r="B443" s="23"/>
      <c r="C443" s="23"/>
      <c r="D443" s="137"/>
      <c r="E443" s="75"/>
      <c r="F443" s="23"/>
      <c r="G443" s="23"/>
      <c r="H443" s="23"/>
      <c r="I443" s="23"/>
      <c r="J443" s="23"/>
      <c r="K443" s="23"/>
      <c r="L443" s="23"/>
      <c r="M443" s="23"/>
      <c r="N443" s="23"/>
      <c r="O443" s="23"/>
      <c r="P443" s="23"/>
      <c r="Q443" s="23"/>
      <c r="R443" s="23"/>
      <c r="S443" s="23"/>
      <c r="T443" s="23"/>
      <c r="U443" s="23"/>
      <c r="V443" s="23"/>
      <c r="W443" s="23"/>
      <c r="X443" s="23"/>
      <c r="Y443" s="23"/>
    </row>
    <row r="444" customFormat="false" ht="12" hidden="false" customHeight="true" outlineLevel="0" collapsed="false">
      <c r="B444" s="23"/>
      <c r="C444" s="23"/>
      <c r="D444" s="137"/>
      <c r="E444" s="75"/>
      <c r="F444" s="23"/>
      <c r="G444" s="23"/>
      <c r="H444" s="23"/>
      <c r="I444" s="23"/>
      <c r="J444" s="23"/>
      <c r="K444" s="23"/>
      <c r="L444" s="23"/>
      <c r="M444" s="23"/>
      <c r="N444" s="23"/>
      <c r="O444" s="23"/>
      <c r="P444" s="23"/>
      <c r="Q444" s="23"/>
      <c r="R444" s="23"/>
      <c r="S444" s="23"/>
      <c r="T444" s="23"/>
      <c r="U444" s="23"/>
      <c r="V444" s="23"/>
      <c r="W444" s="23"/>
      <c r="X444" s="23"/>
      <c r="Y444" s="23"/>
    </row>
    <row r="445" customFormat="false" ht="12" hidden="false" customHeight="true" outlineLevel="0" collapsed="false">
      <c r="B445" s="23"/>
      <c r="C445" s="23"/>
      <c r="D445" s="137"/>
      <c r="E445" s="75"/>
      <c r="F445" s="23"/>
      <c r="G445" s="23"/>
      <c r="H445" s="23"/>
      <c r="I445" s="23"/>
      <c r="J445" s="23"/>
      <c r="K445" s="23"/>
      <c r="L445" s="23"/>
      <c r="M445" s="23"/>
      <c r="N445" s="23"/>
      <c r="O445" s="23"/>
      <c r="P445" s="23"/>
      <c r="Q445" s="23"/>
      <c r="R445" s="23"/>
      <c r="S445" s="23"/>
      <c r="T445" s="23"/>
      <c r="U445" s="23"/>
      <c r="V445" s="23"/>
      <c r="W445" s="23"/>
      <c r="X445" s="23"/>
      <c r="Y445" s="23"/>
    </row>
    <row r="446" customFormat="false" ht="12" hidden="false" customHeight="true" outlineLevel="0" collapsed="false">
      <c r="B446" s="23"/>
      <c r="C446" s="23"/>
      <c r="D446" s="137"/>
      <c r="E446" s="75"/>
      <c r="F446" s="23"/>
      <c r="G446" s="23"/>
      <c r="H446" s="23"/>
      <c r="I446" s="23"/>
      <c r="J446" s="23"/>
      <c r="K446" s="23"/>
      <c r="L446" s="23"/>
      <c r="M446" s="23"/>
      <c r="N446" s="23"/>
      <c r="O446" s="23"/>
      <c r="P446" s="23"/>
      <c r="Q446" s="23"/>
      <c r="R446" s="23"/>
      <c r="S446" s="23"/>
      <c r="T446" s="23"/>
      <c r="U446" s="23"/>
      <c r="V446" s="23"/>
      <c r="W446" s="23"/>
      <c r="X446" s="23"/>
      <c r="Y446" s="23"/>
    </row>
    <row r="447" customFormat="false" ht="12" hidden="false" customHeight="true" outlineLevel="0" collapsed="false">
      <c r="B447" s="23"/>
      <c r="C447" s="23"/>
      <c r="D447" s="137"/>
      <c r="E447" s="75"/>
      <c r="F447" s="23"/>
      <c r="G447" s="23"/>
      <c r="H447" s="23"/>
      <c r="I447" s="23"/>
      <c r="J447" s="23"/>
      <c r="K447" s="23"/>
      <c r="L447" s="23"/>
      <c r="M447" s="23"/>
      <c r="N447" s="23"/>
      <c r="O447" s="23"/>
      <c r="P447" s="23"/>
      <c r="Q447" s="23"/>
      <c r="R447" s="23"/>
      <c r="S447" s="23"/>
      <c r="T447" s="23"/>
      <c r="U447" s="23"/>
      <c r="V447" s="23"/>
      <c r="W447" s="23"/>
      <c r="X447" s="23"/>
      <c r="Y447" s="23"/>
    </row>
    <row r="448" customFormat="false" ht="12" hidden="false" customHeight="true" outlineLevel="0" collapsed="false">
      <c r="B448" s="23"/>
      <c r="C448" s="23"/>
      <c r="D448" s="137"/>
      <c r="E448" s="75"/>
      <c r="F448" s="23"/>
      <c r="G448" s="23"/>
      <c r="H448" s="23"/>
      <c r="I448" s="23"/>
      <c r="J448" s="23"/>
      <c r="K448" s="23"/>
      <c r="L448" s="23"/>
      <c r="M448" s="23"/>
      <c r="N448" s="23"/>
      <c r="O448" s="23"/>
      <c r="P448" s="23"/>
      <c r="Q448" s="23"/>
      <c r="R448" s="23"/>
      <c r="S448" s="23"/>
      <c r="T448" s="23"/>
      <c r="U448" s="23"/>
      <c r="V448" s="23"/>
      <c r="W448" s="23"/>
      <c r="X448" s="23"/>
      <c r="Y448" s="23"/>
    </row>
    <row r="449" customFormat="false" ht="12" hidden="false" customHeight="true" outlineLevel="0" collapsed="false">
      <c r="B449" s="23"/>
      <c r="C449" s="23"/>
      <c r="D449" s="137"/>
      <c r="E449" s="75"/>
      <c r="F449" s="23"/>
      <c r="G449" s="23"/>
      <c r="H449" s="23"/>
      <c r="I449" s="23"/>
      <c r="J449" s="23"/>
      <c r="K449" s="23"/>
      <c r="L449" s="23"/>
      <c r="M449" s="23"/>
      <c r="N449" s="23"/>
      <c r="O449" s="23"/>
      <c r="P449" s="23"/>
      <c r="Q449" s="23"/>
      <c r="R449" s="23"/>
      <c r="S449" s="23"/>
      <c r="T449" s="23"/>
      <c r="U449" s="23"/>
      <c r="V449" s="23"/>
      <c r="W449" s="23"/>
      <c r="X449" s="23"/>
      <c r="Y449" s="23"/>
    </row>
    <row r="450" customFormat="false" ht="12" hidden="false" customHeight="true" outlineLevel="0" collapsed="false">
      <c r="B450" s="23"/>
      <c r="C450" s="23"/>
      <c r="D450" s="137"/>
      <c r="E450" s="75"/>
      <c r="F450" s="23"/>
      <c r="G450" s="23"/>
      <c r="H450" s="23"/>
      <c r="I450" s="23"/>
      <c r="J450" s="23"/>
      <c r="K450" s="23"/>
      <c r="L450" s="23"/>
      <c r="M450" s="23"/>
      <c r="N450" s="23"/>
      <c r="O450" s="23"/>
      <c r="P450" s="23"/>
      <c r="Q450" s="23"/>
      <c r="R450" s="23"/>
      <c r="S450" s="23"/>
      <c r="T450" s="23"/>
      <c r="U450" s="23"/>
      <c r="V450" s="23"/>
      <c r="W450" s="23"/>
      <c r="X450" s="23"/>
      <c r="Y450" s="23"/>
    </row>
    <row r="451" customFormat="false" ht="12" hidden="false" customHeight="true" outlineLevel="0" collapsed="false">
      <c r="B451" s="23"/>
      <c r="C451" s="23"/>
      <c r="D451" s="137"/>
      <c r="E451" s="75"/>
      <c r="F451" s="23"/>
      <c r="G451" s="23"/>
      <c r="H451" s="23"/>
      <c r="I451" s="23"/>
      <c r="J451" s="23"/>
      <c r="K451" s="23"/>
      <c r="L451" s="23"/>
      <c r="M451" s="23"/>
      <c r="N451" s="23"/>
      <c r="O451" s="23"/>
      <c r="P451" s="23"/>
      <c r="Q451" s="23"/>
      <c r="R451" s="23"/>
      <c r="S451" s="23"/>
      <c r="T451" s="23"/>
      <c r="U451" s="23"/>
      <c r="V451" s="23"/>
      <c r="W451" s="23"/>
      <c r="X451" s="23"/>
      <c r="Y451" s="23"/>
    </row>
    <row r="452" customFormat="false" ht="12" hidden="false" customHeight="true" outlineLevel="0" collapsed="false">
      <c r="B452" s="23"/>
      <c r="C452" s="23"/>
      <c r="D452" s="137"/>
      <c r="E452" s="75"/>
      <c r="F452" s="23"/>
      <c r="G452" s="23"/>
      <c r="H452" s="23"/>
      <c r="I452" s="23"/>
      <c r="J452" s="23"/>
      <c r="K452" s="23"/>
      <c r="L452" s="23"/>
      <c r="M452" s="23"/>
      <c r="N452" s="23"/>
      <c r="O452" s="23"/>
      <c r="P452" s="23"/>
      <c r="Q452" s="23"/>
      <c r="R452" s="23"/>
      <c r="S452" s="23"/>
      <c r="T452" s="23"/>
      <c r="U452" s="23"/>
      <c r="V452" s="23"/>
      <c r="W452" s="23"/>
      <c r="X452" s="23"/>
      <c r="Y452" s="23"/>
    </row>
    <row r="453" customFormat="false" ht="12" hidden="false" customHeight="true" outlineLevel="0" collapsed="false">
      <c r="B453" s="23"/>
      <c r="C453" s="23"/>
      <c r="D453" s="137"/>
      <c r="E453" s="75"/>
      <c r="F453" s="23"/>
      <c r="G453" s="23"/>
      <c r="H453" s="23"/>
      <c r="I453" s="23"/>
      <c r="J453" s="23"/>
      <c r="K453" s="23"/>
      <c r="L453" s="23"/>
      <c r="M453" s="23"/>
      <c r="N453" s="23"/>
      <c r="O453" s="23"/>
      <c r="P453" s="23"/>
      <c r="Q453" s="23"/>
      <c r="R453" s="23"/>
      <c r="S453" s="23"/>
      <c r="T453" s="23"/>
      <c r="U453" s="23"/>
      <c r="V453" s="23"/>
      <c r="W453" s="23"/>
      <c r="X453" s="23"/>
      <c r="Y453" s="23"/>
    </row>
    <row r="454" customFormat="false" ht="12" hidden="false" customHeight="true" outlineLevel="0" collapsed="false">
      <c r="B454" s="23"/>
      <c r="C454" s="23"/>
      <c r="D454" s="137"/>
      <c r="E454" s="75"/>
      <c r="F454" s="23"/>
      <c r="G454" s="23"/>
      <c r="H454" s="23"/>
      <c r="I454" s="23"/>
      <c r="J454" s="23"/>
      <c r="K454" s="23"/>
      <c r="L454" s="23"/>
      <c r="M454" s="23"/>
      <c r="N454" s="23"/>
      <c r="O454" s="23"/>
      <c r="P454" s="23"/>
      <c r="Q454" s="23"/>
      <c r="R454" s="23"/>
      <c r="S454" s="23"/>
      <c r="T454" s="23"/>
      <c r="U454" s="23"/>
      <c r="V454" s="23"/>
      <c r="W454" s="23"/>
      <c r="X454" s="23"/>
      <c r="Y454" s="23"/>
    </row>
    <row r="455" customFormat="false" ht="12" hidden="false" customHeight="true" outlineLevel="0" collapsed="false">
      <c r="B455" s="23"/>
      <c r="C455" s="23"/>
      <c r="D455" s="137"/>
      <c r="E455" s="75"/>
      <c r="F455" s="23"/>
      <c r="G455" s="23"/>
      <c r="H455" s="23"/>
      <c r="I455" s="23"/>
      <c r="J455" s="23"/>
      <c r="K455" s="23"/>
      <c r="L455" s="23"/>
      <c r="M455" s="23"/>
      <c r="N455" s="23"/>
      <c r="O455" s="23"/>
      <c r="P455" s="23"/>
      <c r="Q455" s="23"/>
      <c r="R455" s="23"/>
      <c r="S455" s="23"/>
      <c r="T455" s="23"/>
      <c r="U455" s="23"/>
      <c r="V455" s="23"/>
      <c r="W455" s="23"/>
      <c r="X455" s="23"/>
      <c r="Y455" s="23"/>
    </row>
    <row r="456" customFormat="false" ht="12" hidden="false" customHeight="true" outlineLevel="0" collapsed="false">
      <c r="B456" s="23"/>
      <c r="C456" s="23"/>
      <c r="D456" s="137"/>
      <c r="E456" s="75"/>
      <c r="F456" s="23"/>
      <c r="G456" s="23"/>
      <c r="H456" s="23"/>
      <c r="I456" s="23"/>
      <c r="J456" s="23"/>
      <c r="K456" s="23"/>
      <c r="L456" s="23"/>
      <c r="M456" s="23"/>
      <c r="N456" s="23"/>
      <c r="O456" s="23"/>
      <c r="P456" s="23"/>
      <c r="Q456" s="23"/>
      <c r="R456" s="23"/>
      <c r="S456" s="23"/>
      <c r="T456" s="23"/>
      <c r="U456" s="23"/>
      <c r="V456" s="23"/>
      <c r="W456" s="23"/>
      <c r="X456" s="23"/>
      <c r="Y456" s="23"/>
    </row>
    <row r="457" customFormat="false" ht="12" hidden="false" customHeight="true" outlineLevel="0" collapsed="false">
      <c r="B457" s="23"/>
      <c r="C457" s="23"/>
      <c r="D457" s="137"/>
      <c r="E457" s="75"/>
      <c r="F457" s="23"/>
      <c r="G457" s="23"/>
      <c r="H457" s="23"/>
      <c r="I457" s="23"/>
      <c r="J457" s="23"/>
      <c r="K457" s="23"/>
      <c r="L457" s="23"/>
      <c r="M457" s="23"/>
      <c r="N457" s="23"/>
      <c r="O457" s="23"/>
      <c r="P457" s="23"/>
      <c r="Q457" s="23"/>
      <c r="R457" s="23"/>
      <c r="S457" s="23"/>
      <c r="T457" s="23"/>
      <c r="U457" s="23"/>
      <c r="V457" s="23"/>
      <c r="W457" s="23"/>
      <c r="X457" s="23"/>
      <c r="Y457" s="23"/>
    </row>
    <row r="458" customFormat="false" ht="12" hidden="false" customHeight="true" outlineLevel="0" collapsed="false">
      <c r="B458" s="23"/>
      <c r="C458" s="23"/>
      <c r="D458" s="137"/>
      <c r="E458" s="75"/>
      <c r="F458" s="23"/>
      <c r="G458" s="23"/>
      <c r="H458" s="23"/>
      <c r="I458" s="23"/>
      <c r="J458" s="23"/>
      <c r="K458" s="23"/>
      <c r="L458" s="23"/>
      <c r="M458" s="23"/>
      <c r="N458" s="23"/>
      <c r="O458" s="23"/>
      <c r="P458" s="23"/>
      <c r="Q458" s="23"/>
      <c r="R458" s="23"/>
      <c r="S458" s="23"/>
      <c r="T458" s="23"/>
      <c r="U458" s="23"/>
      <c r="V458" s="23"/>
      <c r="W458" s="23"/>
      <c r="X458" s="23"/>
      <c r="Y458" s="23"/>
    </row>
    <row r="459" customFormat="false" ht="12" hidden="false" customHeight="true" outlineLevel="0" collapsed="false">
      <c r="B459" s="23"/>
      <c r="C459" s="23"/>
      <c r="D459" s="137"/>
      <c r="E459" s="75"/>
      <c r="F459" s="23"/>
      <c r="G459" s="23"/>
      <c r="H459" s="23"/>
      <c r="I459" s="23"/>
      <c r="J459" s="23"/>
      <c r="K459" s="23"/>
      <c r="L459" s="23"/>
      <c r="M459" s="23"/>
      <c r="N459" s="23"/>
      <c r="O459" s="23"/>
      <c r="P459" s="23"/>
      <c r="Q459" s="23"/>
      <c r="R459" s="23"/>
      <c r="S459" s="23"/>
      <c r="T459" s="23"/>
      <c r="U459" s="23"/>
      <c r="V459" s="23"/>
      <c r="W459" s="23"/>
      <c r="X459" s="23"/>
      <c r="Y459" s="23"/>
    </row>
    <row r="460" customFormat="false" ht="12" hidden="false" customHeight="true" outlineLevel="0" collapsed="false">
      <c r="B460" s="23"/>
      <c r="C460" s="23"/>
      <c r="D460" s="137"/>
      <c r="E460" s="75"/>
      <c r="F460" s="23"/>
      <c r="G460" s="23"/>
      <c r="H460" s="23"/>
      <c r="I460" s="23"/>
      <c r="J460" s="23"/>
      <c r="K460" s="23"/>
      <c r="L460" s="23"/>
      <c r="M460" s="23"/>
      <c r="N460" s="23"/>
      <c r="O460" s="23"/>
      <c r="P460" s="23"/>
      <c r="Q460" s="23"/>
      <c r="R460" s="23"/>
      <c r="S460" s="23"/>
      <c r="T460" s="23"/>
      <c r="U460" s="23"/>
      <c r="V460" s="23"/>
      <c r="W460" s="23"/>
      <c r="X460" s="23"/>
      <c r="Y460" s="23"/>
    </row>
    <row r="461" customFormat="false" ht="12" hidden="false" customHeight="true" outlineLevel="0" collapsed="false">
      <c r="B461" s="23"/>
      <c r="C461" s="23"/>
      <c r="D461" s="137"/>
      <c r="E461" s="75"/>
      <c r="F461" s="23"/>
      <c r="G461" s="23"/>
      <c r="H461" s="23"/>
      <c r="I461" s="23"/>
      <c r="J461" s="23"/>
      <c r="K461" s="23"/>
      <c r="L461" s="23"/>
      <c r="M461" s="23"/>
      <c r="N461" s="23"/>
      <c r="O461" s="23"/>
      <c r="P461" s="23"/>
      <c r="Q461" s="23"/>
      <c r="R461" s="23"/>
      <c r="S461" s="23"/>
      <c r="T461" s="23"/>
      <c r="U461" s="23"/>
      <c r="V461" s="23"/>
      <c r="W461" s="23"/>
      <c r="X461" s="23"/>
      <c r="Y461" s="23"/>
    </row>
    <row r="462" customFormat="false" ht="12" hidden="false" customHeight="true" outlineLevel="0" collapsed="false">
      <c r="B462" s="23"/>
      <c r="C462" s="23"/>
      <c r="D462" s="137"/>
      <c r="E462" s="75"/>
      <c r="F462" s="23"/>
      <c r="G462" s="23"/>
      <c r="H462" s="23"/>
      <c r="I462" s="23"/>
      <c r="J462" s="23"/>
      <c r="K462" s="23"/>
      <c r="L462" s="23"/>
      <c r="M462" s="23"/>
      <c r="N462" s="23"/>
      <c r="O462" s="23"/>
      <c r="P462" s="23"/>
      <c r="Q462" s="23"/>
      <c r="R462" s="23"/>
      <c r="S462" s="23"/>
      <c r="T462" s="23"/>
      <c r="U462" s="23"/>
      <c r="V462" s="23"/>
      <c r="W462" s="23"/>
      <c r="X462" s="23"/>
      <c r="Y462" s="23"/>
    </row>
    <row r="463" customFormat="false" ht="12" hidden="false" customHeight="true" outlineLevel="0" collapsed="false">
      <c r="B463" s="23"/>
      <c r="C463" s="23"/>
      <c r="D463" s="137"/>
      <c r="E463" s="75"/>
      <c r="F463" s="23"/>
      <c r="G463" s="23"/>
      <c r="H463" s="23"/>
      <c r="I463" s="23"/>
      <c r="J463" s="23"/>
      <c r="K463" s="23"/>
      <c r="L463" s="23"/>
      <c r="M463" s="23"/>
      <c r="N463" s="23"/>
      <c r="O463" s="23"/>
      <c r="P463" s="23"/>
      <c r="Q463" s="23"/>
      <c r="R463" s="23"/>
      <c r="S463" s="23"/>
      <c r="T463" s="23"/>
      <c r="U463" s="23"/>
      <c r="V463" s="23"/>
      <c r="W463" s="23"/>
      <c r="X463" s="23"/>
      <c r="Y463" s="23"/>
    </row>
    <row r="464" customFormat="false" ht="12" hidden="false" customHeight="true" outlineLevel="0" collapsed="false">
      <c r="B464" s="23"/>
      <c r="C464" s="23"/>
      <c r="D464" s="137"/>
      <c r="E464" s="75"/>
      <c r="F464" s="23"/>
      <c r="G464" s="23"/>
      <c r="H464" s="23"/>
      <c r="I464" s="23"/>
      <c r="J464" s="23"/>
      <c r="K464" s="23"/>
      <c r="L464" s="23"/>
      <c r="M464" s="23"/>
      <c r="N464" s="23"/>
      <c r="O464" s="23"/>
      <c r="P464" s="23"/>
      <c r="Q464" s="23"/>
      <c r="R464" s="23"/>
      <c r="S464" s="23"/>
      <c r="T464" s="23"/>
      <c r="U464" s="23"/>
      <c r="V464" s="23"/>
      <c r="W464" s="23"/>
      <c r="X464" s="23"/>
      <c r="Y464" s="23"/>
    </row>
    <row r="465" customFormat="false" ht="12" hidden="false" customHeight="true" outlineLevel="0" collapsed="false">
      <c r="B465" s="23"/>
      <c r="C465" s="23"/>
      <c r="D465" s="137"/>
      <c r="E465" s="75"/>
      <c r="F465" s="23"/>
      <c r="G465" s="23"/>
      <c r="H465" s="23"/>
      <c r="I465" s="23"/>
      <c r="J465" s="23"/>
      <c r="K465" s="23"/>
      <c r="L465" s="23"/>
      <c r="M465" s="23"/>
      <c r="N465" s="23"/>
      <c r="O465" s="23"/>
      <c r="P465" s="23"/>
      <c r="Q465" s="23"/>
      <c r="R465" s="23"/>
      <c r="S465" s="23"/>
      <c r="T465" s="23"/>
      <c r="U465" s="23"/>
      <c r="V465" s="23"/>
      <c r="W465" s="23"/>
      <c r="X465" s="23"/>
      <c r="Y465" s="23"/>
    </row>
    <row r="466" customFormat="false" ht="12" hidden="false" customHeight="true" outlineLevel="0" collapsed="false">
      <c r="B466" s="23"/>
      <c r="C466" s="23"/>
      <c r="D466" s="137"/>
      <c r="E466" s="75"/>
      <c r="F466" s="23"/>
      <c r="G466" s="23"/>
      <c r="H466" s="23"/>
      <c r="I466" s="23"/>
      <c r="J466" s="23"/>
      <c r="K466" s="23"/>
      <c r="L466" s="23"/>
      <c r="M466" s="23"/>
      <c r="N466" s="23"/>
      <c r="O466" s="23"/>
      <c r="P466" s="23"/>
      <c r="Q466" s="23"/>
      <c r="R466" s="23"/>
      <c r="S466" s="23"/>
      <c r="T466" s="23"/>
      <c r="U466" s="23"/>
      <c r="V466" s="23"/>
      <c r="W466" s="23"/>
      <c r="X466" s="23"/>
      <c r="Y466" s="23"/>
    </row>
    <row r="467" customFormat="false" ht="12" hidden="false" customHeight="true" outlineLevel="0" collapsed="false">
      <c r="B467" s="23"/>
      <c r="C467" s="23"/>
      <c r="D467" s="137"/>
      <c r="E467" s="75"/>
      <c r="F467" s="23"/>
      <c r="G467" s="23"/>
      <c r="H467" s="23"/>
      <c r="I467" s="23"/>
      <c r="J467" s="23"/>
      <c r="K467" s="23"/>
      <c r="L467" s="23"/>
      <c r="M467" s="23"/>
      <c r="N467" s="23"/>
      <c r="O467" s="23"/>
      <c r="P467" s="23"/>
      <c r="Q467" s="23"/>
      <c r="R467" s="23"/>
      <c r="S467" s="23"/>
      <c r="T467" s="23"/>
      <c r="U467" s="23"/>
      <c r="V467" s="23"/>
      <c r="W467" s="23"/>
      <c r="X467" s="23"/>
      <c r="Y467" s="23"/>
    </row>
    <row r="468" customFormat="false" ht="12" hidden="false" customHeight="true" outlineLevel="0" collapsed="false">
      <c r="B468" s="23"/>
      <c r="C468" s="23"/>
      <c r="D468" s="137"/>
      <c r="E468" s="75"/>
      <c r="F468" s="23"/>
      <c r="G468" s="23"/>
      <c r="H468" s="23"/>
      <c r="I468" s="23"/>
      <c r="J468" s="23"/>
      <c r="K468" s="23"/>
      <c r="L468" s="23"/>
      <c r="M468" s="23"/>
      <c r="N468" s="23"/>
      <c r="O468" s="23"/>
      <c r="P468" s="23"/>
      <c r="Q468" s="23"/>
      <c r="R468" s="23"/>
      <c r="S468" s="23"/>
      <c r="T468" s="23"/>
      <c r="U468" s="23"/>
      <c r="V468" s="23"/>
      <c r="W468" s="23"/>
      <c r="X468" s="23"/>
      <c r="Y468" s="23"/>
    </row>
    <row r="469" customFormat="false" ht="12" hidden="false" customHeight="true" outlineLevel="0" collapsed="false">
      <c r="B469" s="23"/>
      <c r="C469" s="23"/>
      <c r="D469" s="137"/>
      <c r="E469" s="75"/>
      <c r="F469" s="23"/>
      <c r="G469" s="23"/>
      <c r="H469" s="23"/>
      <c r="I469" s="23"/>
      <c r="J469" s="23"/>
      <c r="K469" s="23"/>
      <c r="L469" s="23"/>
      <c r="M469" s="23"/>
      <c r="N469" s="23"/>
      <c r="O469" s="23"/>
      <c r="P469" s="23"/>
      <c r="Q469" s="23"/>
      <c r="R469" s="23"/>
      <c r="S469" s="23"/>
      <c r="T469" s="23"/>
      <c r="U469" s="23"/>
      <c r="V469" s="23"/>
      <c r="W469" s="23"/>
      <c r="X469" s="23"/>
      <c r="Y469" s="23"/>
    </row>
    <row r="470" customFormat="false" ht="12" hidden="false" customHeight="true" outlineLevel="0" collapsed="false">
      <c r="B470" s="23"/>
      <c r="C470" s="23"/>
      <c r="D470" s="137"/>
      <c r="E470" s="75"/>
      <c r="F470" s="23"/>
      <c r="G470" s="23"/>
      <c r="H470" s="23"/>
      <c r="I470" s="23"/>
      <c r="J470" s="23"/>
      <c r="K470" s="23"/>
      <c r="L470" s="23"/>
      <c r="M470" s="23"/>
      <c r="N470" s="23"/>
      <c r="O470" s="23"/>
      <c r="P470" s="23"/>
      <c r="Q470" s="23"/>
      <c r="R470" s="23"/>
      <c r="S470" s="23"/>
      <c r="T470" s="23"/>
      <c r="U470" s="23"/>
      <c r="V470" s="23"/>
      <c r="W470" s="23"/>
      <c r="X470" s="23"/>
      <c r="Y470" s="23"/>
    </row>
    <row r="471" customFormat="false" ht="12" hidden="false" customHeight="true" outlineLevel="0" collapsed="false">
      <c r="B471" s="23"/>
      <c r="C471" s="23"/>
      <c r="D471" s="137"/>
      <c r="E471" s="75"/>
      <c r="F471" s="23"/>
      <c r="G471" s="23"/>
      <c r="H471" s="23"/>
      <c r="I471" s="23"/>
      <c r="J471" s="23"/>
      <c r="K471" s="23"/>
      <c r="L471" s="23"/>
      <c r="M471" s="23"/>
      <c r="N471" s="23"/>
      <c r="O471" s="23"/>
      <c r="P471" s="23"/>
      <c r="Q471" s="23"/>
      <c r="R471" s="23"/>
      <c r="S471" s="23"/>
      <c r="T471" s="23"/>
      <c r="U471" s="23"/>
      <c r="V471" s="23"/>
      <c r="W471" s="23"/>
      <c r="X471" s="23"/>
      <c r="Y471" s="23"/>
    </row>
    <row r="472" customFormat="false" ht="12" hidden="false" customHeight="true" outlineLevel="0" collapsed="false">
      <c r="B472" s="23"/>
      <c r="C472" s="23"/>
      <c r="D472" s="137"/>
      <c r="E472" s="75"/>
      <c r="F472" s="23"/>
      <c r="G472" s="23"/>
      <c r="H472" s="23"/>
      <c r="I472" s="23"/>
      <c r="J472" s="23"/>
      <c r="K472" s="23"/>
      <c r="L472" s="23"/>
      <c r="M472" s="23"/>
      <c r="N472" s="23"/>
      <c r="O472" s="23"/>
      <c r="P472" s="23"/>
      <c r="Q472" s="23"/>
      <c r="R472" s="23"/>
      <c r="S472" s="23"/>
      <c r="T472" s="23"/>
      <c r="U472" s="23"/>
      <c r="V472" s="23"/>
      <c r="W472" s="23"/>
      <c r="X472" s="23"/>
      <c r="Y472" s="23"/>
    </row>
    <row r="473" customFormat="false" ht="12" hidden="false" customHeight="true" outlineLevel="0" collapsed="false">
      <c r="B473" s="23"/>
      <c r="C473" s="23"/>
      <c r="D473" s="137"/>
      <c r="E473" s="75"/>
      <c r="F473" s="23"/>
      <c r="G473" s="23"/>
      <c r="H473" s="23"/>
      <c r="I473" s="23"/>
      <c r="J473" s="23"/>
      <c r="K473" s="23"/>
      <c r="L473" s="23"/>
      <c r="M473" s="23"/>
      <c r="N473" s="23"/>
      <c r="O473" s="23"/>
      <c r="P473" s="23"/>
      <c r="Q473" s="23"/>
      <c r="R473" s="23"/>
      <c r="S473" s="23"/>
      <c r="T473" s="23"/>
      <c r="U473" s="23"/>
      <c r="V473" s="23"/>
      <c r="W473" s="23"/>
      <c r="X473" s="23"/>
      <c r="Y473" s="23"/>
    </row>
    <row r="474" customFormat="false" ht="12" hidden="false" customHeight="true" outlineLevel="0" collapsed="false">
      <c r="B474" s="23"/>
      <c r="C474" s="23"/>
      <c r="D474" s="137"/>
      <c r="E474" s="75"/>
      <c r="F474" s="23"/>
      <c r="G474" s="23"/>
      <c r="H474" s="23"/>
      <c r="I474" s="23"/>
      <c r="J474" s="23"/>
      <c r="K474" s="23"/>
      <c r="L474" s="23"/>
      <c r="M474" s="23"/>
      <c r="N474" s="23"/>
      <c r="O474" s="23"/>
      <c r="P474" s="23"/>
      <c r="Q474" s="23"/>
      <c r="R474" s="23"/>
      <c r="S474" s="23"/>
      <c r="T474" s="23"/>
      <c r="U474" s="23"/>
      <c r="V474" s="23"/>
      <c r="W474" s="23"/>
      <c r="X474" s="23"/>
      <c r="Y474" s="23"/>
    </row>
    <row r="475" customFormat="false" ht="12" hidden="false" customHeight="true" outlineLevel="0" collapsed="false">
      <c r="B475" s="23"/>
      <c r="C475" s="23"/>
      <c r="D475" s="137"/>
      <c r="E475" s="75"/>
      <c r="F475" s="23"/>
      <c r="G475" s="23"/>
      <c r="H475" s="23"/>
      <c r="I475" s="23"/>
      <c r="J475" s="23"/>
      <c r="K475" s="23"/>
      <c r="L475" s="23"/>
      <c r="M475" s="23"/>
      <c r="N475" s="23"/>
      <c r="O475" s="23"/>
      <c r="P475" s="23"/>
      <c r="Q475" s="23"/>
      <c r="R475" s="23"/>
      <c r="S475" s="23"/>
      <c r="T475" s="23"/>
      <c r="U475" s="23"/>
      <c r="V475" s="23"/>
      <c r="W475" s="23"/>
      <c r="X475" s="23"/>
      <c r="Y475" s="23"/>
    </row>
    <row r="476" customFormat="false" ht="12" hidden="false" customHeight="true" outlineLevel="0" collapsed="false">
      <c r="B476" s="23"/>
      <c r="C476" s="23"/>
      <c r="D476" s="137"/>
      <c r="E476" s="75"/>
      <c r="F476" s="23"/>
      <c r="G476" s="23"/>
      <c r="H476" s="23"/>
      <c r="I476" s="23"/>
      <c r="J476" s="23"/>
      <c r="K476" s="23"/>
      <c r="L476" s="23"/>
      <c r="M476" s="23"/>
      <c r="N476" s="23"/>
      <c r="O476" s="23"/>
      <c r="P476" s="23"/>
      <c r="Q476" s="23"/>
      <c r="R476" s="23"/>
      <c r="S476" s="23"/>
      <c r="T476" s="23"/>
      <c r="U476" s="23"/>
      <c r="V476" s="23"/>
      <c r="W476" s="23"/>
      <c r="X476" s="23"/>
      <c r="Y476" s="23"/>
    </row>
    <row r="477" customFormat="false" ht="12" hidden="false" customHeight="true" outlineLevel="0" collapsed="false">
      <c r="B477" s="23"/>
      <c r="C477" s="23"/>
      <c r="D477" s="137"/>
      <c r="E477" s="75"/>
      <c r="F477" s="23"/>
      <c r="G477" s="23"/>
      <c r="H477" s="23"/>
      <c r="I477" s="23"/>
      <c r="J477" s="23"/>
      <c r="K477" s="23"/>
      <c r="L477" s="23"/>
      <c r="M477" s="23"/>
      <c r="N477" s="23"/>
      <c r="O477" s="23"/>
      <c r="P477" s="23"/>
      <c r="Q477" s="23"/>
      <c r="R477" s="23"/>
      <c r="S477" s="23"/>
      <c r="T477" s="23"/>
      <c r="U477" s="23"/>
      <c r="V477" s="23"/>
      <c r="W477" s="23"/>
      <c r="X477" s="23"/>
      <c r="Y477" s="23"/>
    </row>
    <row r="478" customFormat="false" ht="12" hidden="false" customHeight="true" outlineLevel="0" collapsed="false">
      <c r="B478" s="23"/>
      <c r="C478" s="23"/>
      <c r="D478" s="137"/>
      <c r="E478" s="75"/>
      <c r="F478" s="23"/>
      <c r="G478" s="23"/>
      <c r="H478" s="23"/>
      <c r="I478" s="23"/>
      <c r="J478" s="23"/>
      <c r="K478" s="23"/>
      <c r="L478" s="23"/>
      <c r="M478" s="23"/>
      <c r="N478" s="23"/>
      <c r="O478" s="23"/>
      <c r="P478" s="23"/>
      <c r="Q478" s="23"/>
      <c r="R478" s="23"/>
      <c r="S478" s="23"/>
      <c r="T478" s="23"/>
      <c r="U478" s="23"/>
      <c r="V478" s="23"/>
      <c r="W478" s="23"/>
      <c r="X478" s="23"/>
      <c r="Y478" s="23"/>
    </row>
    <row r="479" customFormat="false" ht="12" hidden="false" customHeight="true" outlineLevel="0" collapsed="false">
      <c r="B479" s="23"/>
      <c r="C479" s="23"/>
      <c r="D479" s="137"/>
      <c r="E479" s="75"/>
      <c r="F479" s="23"/>
      <c r="G479" s="23"/>
      <c r="H479" s="23"/>
      <c r="I479" s="23"/>
      <c r="J479" s="23"/>
      <c r="K479" s="23"/>
      <c r="L479" s="23"/>
      <c r="M479" s="23"/>
      <c r="N479" s="23"/>
      <c r="O479" s="23"/>
      <c r="P479" s="23"/>
      <c r="Q479" s="23"/>
      <c r="R479" s="23"/>
      <c r="S479" s="23"/>
      <c r="T479" s="23"/>
      <c r="U479" s="23"/>
      <c r="V479" s="23"/>
      <c r="W479" s="23"/>
      <c r="X479" s="23"/>
      <c r="Y479" s="23"/>
    </row>
    <row r="480" customFormat="false" ht="12" hidden="false" customHeight="true" outlineLevel="0" collapsed="false">
      <c r="B480" s="23"/>
      <c r="C480" s="23"/>
      <c r="D480" s="137"/>
      <c r="E480" s="75"/>
      <c r="F480" s="23"/>
      <c r="G480" s="23"/>
      <c r="H480" s="23"/>
      <c r="I480" s="23"/>
      <c r="J480" s="23"/>
      <c r="K480" s="23"/>
      <c r="L480" s="23"/>
      <c r="M480" s="23"/>
      <c r="N480" s="23"/>
      <c r="O480" s="23"/>
      <c r="P480" s="23"/>
      <c r="Q480" s="23"/>
      <c r="R480" s="23"/>
      <c r="S480" s="23"/>
      <c r="T480" s="23"/>
      <c r="U480" s="23"/>
      <c r="V480" s="23"/>
      <c r="W480" s="23"/>
      <c r="X480" s="23"/>
      <c r="Y480" s="23"/>
    </row>
    <row r="481" customFormat="false" ht="12" hidden="false" customHeight="true" outlineLevel="0" collapsed="false">
      <c r="B481" s="23"/>
      <c r="C481" s="23"/>
      <c r="D481" s="137"/>
      <c r="E481" s="75"/>
      <c r="F481" s="23"/>
      <c r="G481" s="23"/>
      <c r="H481" s="23"/>
      <c r="I481" s="23"/>
      <c r="J481" s="23"/>
      <c r="K481" s="23"/>
      <c r="L481" s="23"/>
      <c r="M481" s="23"/>
      <c r="N481" s="23"/>
      <c r="O481" s="23"/>
      <c r="P481" s="23"/>
      <c r="Q481" s="23"/>
      <c r="R481" s="23"/>
      <c r="S481" s="23"/>
      <c r="T481" s="23"/>
      <c r="U481" s="23"/>
      <c r="V481" s="23"/>
      <c r="W481" s="23"/>
      <c r="X481" s="23"/>
      <c r="Y481" s="23"/>
    </row>
    <row r="482" customFormat="false" ht="12" hidden="false" customHeight="true" outlineLevel="0" collapsed="false">
      <c r="B482" s="23"/>
      <c r="C482" s="23"/>
      <c r="D482" s="137"/>
      <c r="E482" s="75"/>
      <c r="F482" s="23"/>
      <c r="G482" s="23"/>
      <c r="H482" s="23"/>
      <c r="I482" s="23"/>
      <c r="J482" s="23"/>
      <c r="K482" s="23"/>
      <c r="L482" s="23"/>
      <c r="M482" s="23"/>
      <c r="N482" s="23"/>
      <c r="O482" s="23"/>
      <c r="P482" s="23"/>
      <c r="Q482" s="23"/>
      <c r="R482" s="23"/>
      <c r="S482" s="23"/>
      <c r="T482" s="23"/>
      <c r="U482" s="23"/>
      <c r="V482" s="23"/>
      <c r="W482" s="23"/>
      <c r="X482" s="23"/>
      <c r="Y482" s="23"/>
    </row>
    <row r="483" customFormat="false" ht="12" hidden="false" customHeight="true" outlineLevel="0" collapsed="false">
      <c r="B483" s="23"/>
      <c r="C483" s="23"/>
      <c r="D483" s="137"/>
      <c r="E483" s="75"/>
      <c r="F483" s="23"/>
      <c r="G483" s="23"/>
      <c r="H483" s="23"/>
      <c r="I483" s="23"/>
      <c r="J483" s="23"/>
      <c r="K483" s="23"/>
      <c r="L483" s="23"/>
      <c r="M483" s="23"/>
      <c r="N483" s="23"/>
      <c r="O483" s="23"/>
      <c r="P483" s="23"/>
      <c r="Q483" s="23"/>
      <c r="R483" s="23"/>
      <c r="S483" s="23"/>
      <c r="T483" s="23"/>
      <c r="U483" s="23"/>
      <c r="V483" s="23"/>
      <c r="W483" s="23"/>
      <c r="X483" s="23"/>
      <c r="Y483" s="23"/>
    </row>
    <row r="484" customFormat="false" ht="12" hidden="false" customHeight="true" outlineLevel="0" collapsed="false">
      <c r="B484" s="23"/>
      <c r="C484" s="23"/>
      <c r="D484" s="137"/>
      <c r="E484" s="75"/>
      <c r="F484" s="23"/>
      <c r="G484" s="23"/>
      <c r="H484" s="23"/>
      <c r="I484" s="23"/>
      <c r="J484" s="23"/>
      <c r="K484" s="23"/>
      <c r="L484" s="23"/>
      <c r="M484" s="23"/>
      <c r="N484" s="23"/>
      <c r="O484" s="23"/>
      <c r="P484" s="23"/>
      <c r="Q484" s="23"/>
      <c r="R484" s="23"/>
      <c r="S484" s="23"/>
      <c r="T484" s="23"/>
      <c r="U484" s="23"/>
      <c r="V484" s="23"/>
      <c r="W484" s="23"/>
      <c r="X484" s="23"/>
      <c r="Y484" s="23"/>
    </row>
    <row r="485" customFormat="false" ht="12" hidden="false" customHeight="true" outlineLevel="0" collapsed="false">
      <c r="B485" s="23"/>
      <c r="C485" s="23"/>
      <c r="D485" s="137"/>
      <c r="E485" s="75"/>
      <c r="F485" s="23"/>
      <c r="G485" s="23"/>
      <c r="H485" s="23"/>
      <c r="I485" s="23"/>
      <c r="J485" s="23"/>
      <c r="K485" s="23"/>
      <c r="L485" s="23"/>
      <c r="M485" s="23"/>
      <c r="N485" s="23"/>
      <c r="O485" s="23"/>
      <c r="P485" s="23"/>
      <c r="Q485" s="23"/>
      <c r="R485" s="23"/>
      <c r="S485" s="23"/>
      <c r="T485" s="23"/>
      <c r="U485" s="23"/>
      <c r="V485" s="23"/>
      <c r="W485" s="23"/>
      <c r="X485" s="23"/>
      <c r="Y485" s="23"/>
    </row>
    <row r="486" customFormat="false" ht="12" hidden="false" customHeight="true" outlineLevel="0" collapsed="false">
      <c r="B486" s="23"/>
      <c r="C486" s="23"/>
      <c r="D486" s="137"/>
      <c r="E486" s="75"/>
      <c r="F486" s="23"/>
      <c r="G486" s="23"/>
      <c r="H486" s="23"/>
      <c r="I486" s="23"/>
      <c r="J486" s="23"/>
      <c r="K486" s="23"/>
      <c r="L486" s="23"/>
      <c r="M486" s="23"/>
      <c r="N486" s="23"/>
      <c r="O486" s="23"/>
      <c r="P486" s="23"/>
      <c r="Q486" s="23"/>
      <c r="R486" s="23"/>
      <c r="S486" s="23"/>
      <c r="T486" s="23"/>
      <c r="U486" s="23"/>
      <c r="V486" s="23"/>
      <c r="W486" s="23"/>
      <c r="X486" s="23"/>
      <c r="Y486" s="23"/>
    </row>
    <row r="487" customFormat="false" ht="12" hidden="false" customHeight="true" outlineLevel="0" collapsed="false">
      <c r="B487" s="23"/>
      <c r="C487" s="23"/>
      <c r="D487" s="137"/>
      <c r="E487" s="75"/>
      <c r="F487" s="23"/>
      <c r="G487" s="23"/>
      <c r="H487" s="23"/>
      <c r="I487" s="23"/>
      <c r="J487" s="23"/>
      <c r="K487" s="23"/>
      <c r="L487" s="23"/>
      <c r="M487" s="23"/>
      <c r="N487" s="23"/>
      <c r="O487" s="23"/>
      <c r="P487" s="23"/>
      <c r="Q487" s="23"/>
      <c r="R487" s="23"/>
      <c r="S487" s="23"/>
      <c r="T487" s="23"/>
      <c r="U487" s="23"/>
      <c r="V487" s="23"/>
      <c r="W487" s="23"/>
      <c r="X487" s="23"/>
      <c r="Y487" s="23"/>
    </row>
    <row r="488" customFormat="false" ht="12" hidden="false" customHeight="true" outlineLevel="0" collapsed="false">
      <c r="B488" s="23"/>
      <c r="C488" s="23"/>
      <c r="D488" s="137"/>
      <c r="E488" s="75"/>
      <c r="F488" s="23"/>
      <c r="G488" s="23"/>
      <c r="H488" s="23"/>
      <c r="I488" s="23"/>
      <c r="J488" s="23"/>
      <c r="K488" s="23"/>
      <c r="L488" s="23"/>
      <c r="M488" s="23"/>
      <c r="N488" s="23"/>
      <c r="O488" s="23"/>
      <c r="P488" s="23"/>
      <c r="Q488" s="23"/>
      <c r="R488" s="23"/>
      <c r="S488" s="23"/>
      <c r="T488" s="23"/>
      <c r="U488" s="23"/>
      <c r="V488" s="23"/>
      <c r="W488" s="23"/>
      <c r="X488" s="23"/>
      <c r="Y488" s="23"/>
    </row>
    <row r="489" customFormat="false" ht="12" hidden="false" customHeight="true" outlineLevel="0" collapsed="false">
      <c r="B489" s="23"/>
      <c r="C489" s="23"/>
      <c r="D489" s="137"/>
      <c r="E489" s="75"/>
      <c r="F489" s="23"/>
      <c r="G489" s="23"/>
      <c r="H489" s="23"/>
      <c r="I489" s="23"/>
      <c r="J489" s="23"/>
      <c r="K489" s="23"/>
      <c r="L489" s="23"/>
      <c r="M489" s="23"/>
      <c r="N489" s="23"/>
      <c r="O489" s="23"/>
      <c r="P489" s="23"/>
      <c r="Q489" s="23"/>
      <c r="R489" s="23"/>
      <c r="S489" s="23"/>
      <c r="T489" s="23"/>
      <c r="U489" s="23"/>
      <c r="V489" s="23"/>
      <c r="W489" s="23"/>
      <c r="X489" s="23"/>
      <c r="Y489" s="23"/>
    </row>
    <row r="490" customFormat="false" ht="12" hidden="false" customHeight="true" outlineLevel="0" collapsed="false">
      <c r="B490" s="23"/>
      <c r="C490" s="23"/>
      <c r="D490" s="137"/>
      <c r="E490" s="75"/>
      <c r="F490" s="23"/>
      <c r="G490" s="23"/>
      <c r="H490" s="23"/>
      <c r="I490" s="23"/>
      <c r="J490" s="23"/>
      <c r="K490" s="23"/>
      <c r="L490" s="23"/>
      <c r="M490" s="23"/>
      <c r="N490" s="23"/>
      <c r="O490" s="23"/>
      <c r="P490" s="23"/>
      <c r="Q490" s="23"/>
      <c r="R490" s="23"/>
      <c r="S490" s="23"/>
      <c r="T490" s="23"/>
      <c r="U490" s="23"/>
      <c r="V490" s="23"/>
      <c r="W490" s="23"/>
      <c r="X490" s="23"/>
      <c r="Y490" s="23"/>
    </row>
    <row r="491" customFormat="false" ht="12" hidden="false" customHeight="true" outlineLevel="0" collapsed="false">
      <c r="B491" s="23"/>
      <c r="C491" s="23"/>
      <c r="D491" s="137"/>
      <c r="E491" s="75"/>
      <c r="F491" s="23"/>
      <c r="G491" s="23"/>
      <c r="H491" s="23"/>
      <c r="I491" s="23"/>
      <c r="J491" s="23"/>
      <c r="K491" s="23"/>
      <c r="L491" s="23"/>
      <c r="M491" s="23"/>
      <c r="N491" s="23"/>
      <c r="O491" s="23"/>
      <c r="P491" s="23"/>
      <c r="Q491" s="23"/>
      <c r="R491" s="23"/>
      <c r="S491" s="23"/>
      <c r="T491" s="23"/>
      <c r="U491" s="23"/>
      <c r="V491" s="23"/>
      <c r="W491" s="23"/>
      <c r="X491" s="23"/>
      <c r="Y491" s="23"/>
    </row>
    <row r="492" customFormat="false" ht="12" hidden="false" customHeight="true" outlineLevel="0" collapsed="false">
      <c r="B492" s="23"/>
      <c r="C492" s="23"/>
      <c r="D492" s="137"/>
      <c r="E492" s="75"/>
      <c r="F492" s="23"/>
      <c r="G492" s="23"/>
      <c r="H492" s="23"/>
      <c r="I492" s="23"/>
      <c r="J492" s="23"/>
      <c r="K492" s="23"/>
      <c r="L492" s="23"/>
      <c r="M492" s="23"/>
      <c r="N492" s="23"/>
      <c r="O492" s="23"/>
      <c r="P492" s="23"/>
      <c r="Q492" s="23"/>
      <c r="R492" s="23"/>
      <c r="S492" s="23"/>
      <c r="T492" s="23"/>
      <c r="U492" s="23"/>
      <c r="V492" s="23"/>
      <c r="W492" s="23"/>
      <c r="X492" s="23"/>
      <c r="Y492" s="23"/>
    </row>
    <row r="493" customFormat="false" ht="12" hidden="false" customHeight="true" outlineLevel="0" collapsed="false">
      <c r="B493" s="23"/>
      <c r="C493" s="23"/>
      <c r="D493" s="137"/>
      <c r="E493" s="75"/>
      <c r="F493" s="23"/>
      <c r="G493" s="23"/>
      <c r="H493" s="23"/>
      <c r="I493" s="23"/>
      <c r="J493" s="23"/>
      <c r="K493" s="23"/>
      <c r="L493" s="23"/>
      <c r="M493" s="23"/>
      <c r="N493" s="23"/>
      <c r="O493" s="23"/>
      <c r="P493" s="23"/>
      <c r="Q493" s="23"/>
      <c r="R493" s="23"/>
      <c r="S493" s="23"/>
      <c r="T493" s="23"/>
      <c r="U493" s="23"/>
      <c r="V493" s="23"/>
      <c r="W493" s="23"/>
      <c r="X493" s="23"/>
      <c r="Y493" s="23"/>
    </row>
    <row r="494" customFormat="false" ht="12" hidden="false" customHeight="true" outlineLevel="0" collapsed="false">
      <c r="B494" s="23"/>
      <c r="C494" s="23"/>
      <c r="D494" s="137"/>
      <c r="E494" s="75"/>
      <c r="F494" s="23"/>
      <c r="G494" s="23"/>
      <c r="H494" s="23"/>
      <c r="I494" s="23"/>
      <c r="J494" s="23"/>
      <c r="K494" s="23"/>
      <c r="L494" s="23"/>
      <c r="M494" s="23"/>
      <c r="N494" s="23"/>
      <c r="O494" s="23"/>
      <c r="P494" s="23"/>
      <c r="Q494" s="23"/>
      <c r="R494" s="23"/>
      <c r="S494" s="23"/>
      <c r="T494" s="23"/>
      <c r="U494" s="23"/>
      <c r="V494" s="23"/>
      <c r="W494" s="23"/>
      <c r="X494" s="23"/>
      <c r="Y494" s="23"/>
    </row>
    <row r="495" customFormat="false" ht="12" hidden="false" customHeight="true" outlineLevel="0" collapsed="false">
      <c r="B495" s="23"/>
      <c r="C495" s="23"/>
      <c r="D495" s="137"/>
      <c r="E495" s="75"/>
      <c r="F495" s="23"/>
      <c r="G495" s="23"/>
      <c r="H495" s="23"/>
      <c r="I495" s="23"/>
      <c r="J495" s="23"/>
      <c r="K495" s="23"/>
      <c r="L495" s="23"/>
      <c r="M495" s="23"/>
      <c r="N495" s="23"/>
      <c r="O495" s="23"/>
      <c r="P495" s="23"/>
      <c r="Q495" s="23"/>
      <c r="R495" s="23"/>
      <c r="S495" s="23"/>
      <c r="T495" s="23"/>
      <c r="U495" s="23"/>
      <c r="V495" s="23"/>
      <c r="W495" s="23"/>
      <c r="X495" s="23"/>
      <c r="Y495" s="23"/>
    </row>
    <row r="496" customFormat="false" ht="12" hidden="false" customHeight="true" outlineLevel="0" collapsed="false">
      <c r="B496" s="23"/>
      <c r="C496" s="23"/>
      <c r="D496" s="137"/>
      <c r="E496" s="75"/>
      <c r="F496" s="23"/>
      <c r="G496" s="23"/>
      <c r="H496" s="23"/>
      <c r="I496" s="23"/>
      <c r="J496" s="23"/>
      <c r="K496" s="23"/>
      <c r="L496" s="23"/>
      <c r="M496" s="23"/>
      <c r="N496" s="23"/>
      <c r="O496" s="23"/>
      <c r="P496" s="23"/>
      <c r="Q496" s="23"/>
      <c r="R496" s="23"/>
      <c r="S496" s="23"/>
      <c r="T496" s="23"/>
      <c r="U496" s="23"/>
      <c r="V496" s="23"/>
      <c r="W496" s="23"/>
      <c r="X496" s="23"/>
      <c r="Y496" s="23"/>
    </row>
    <row r="497" customFormat="false" ht="12" hidden="false" customHeight="true" outlineLevel="0" collapsed="false">
      <c r="B497" s="23"/>
      <c r="C497" s="23"/>
      <c r="D497" s="137"/>
      <c r="E497" s="75"/>
      <c r="F497" s="23"/>
      <c r="G497" s="23"/>
      <c r="H497" s="23"/>
      <c r="I497" s="23"/>
      <c r="J497" s="23"/>
      <c r="K497" s="23"/>
      <c r="L497" s="23"/>
      <c r="M497" s="23"/>
      <c r="N497" s="23"/>
      <c r="O497" s="23"/>
      <c r="P497" s="23"/>
      <c r="Q497" s="23"/>
      <c r="R497" s="23"/>
      <c r="S497" s="23"/>
      <c r="T497" s="23"/>
      <c r="U497" s="23"/>
      <c r="V497" s="23"/>
      <c r="W497" s="23"/>
      <c r="X497" s="23"/>
      <c r="Y497" s="23"/>
    </row>
    <row r="498" customFormat="false" ht="12" hidden="false" customHeight="true" outlineLevel="0" collapsed="false">
      <c r="B498" s="23"/>
      <c r="C498" s="23"/>
      <c r="D498" s="137"/>
      <c r="E498" s="75"/>
      <c r="F498" s="23"/>
      <c r="G498" s="23"/>
      <c r="H498" s="23"/>
      <c r="I498" s="23"/>
      <c r="J498" s="23"/>
      <c r="K498" s="23"/>
      <c r="L498" s="23"/>
      <c r="M498" s="23"/>
      <c r="N498" s="23"/>
      <c r="O498" s="23"/>
      <c r="P498" s="23"/>
      <c r="Q498" s="23"/>
      <c r="R498" s="23"/>
      <c r="S498" s="23"/>
      <c r="T498" s="23"/>
      <c r="U498" s="23"/>
      <c r="V498" s="23"/>
      <c r="W498" s="23"/>
      <c r="X498" s="23"/>
      <c r="Y498" s="23"/>
    </row>
    <row r="499" customFormat="false" ht="12" hidden="false" customHeight="true" outlineLevel="0" collapsed="false">
      <c r="B499" s="23"/>
      <c r="C499" s="23"/>
      <c r="D499" s="137"/>
      <c r="E499" s="75"/>
      <c r="F499" s="23"/>
      <c r="G499" s="23"/>
      <c r="H499" s="23"/>
      <c r="I499" s="23"/>
      <c r="J499" s="23"/>
      <c r="K499" s="23"/>
      <c r="L499" s="23"/>
      <c r="M499" s="23"/>
      <c r="N499" s="23"/>
      <c r="O499" s="23"/>
      <c r="P499" s="23"/>
      <c r="Q499" s="23"/>
      <c r="R499" s="23"/>
      <c r="S499" s="23"/>
      <c r="T499" s="23"/>
      <c r="U499" s="23"/>
      <c r="V499" s="23"/>
      <c r="W499" s="23"/>
      <c r="X499" s="23"/>
      <c r="Y499" s="23"/>
    </row>
    <row r="500" customFormat="false" ht="12" hidden="false" customHeight="true" outlineLevel="0" collapsed="false">
      <c r="B500" s="23"/>
      <c r="C500" s="23"/>
      <c r="D500" s="137"/>
      <c r="E500" s="75"/>
      <c r="F500" s="23"/>
      <c r="G500" s="23"/>
      <c r="H500" s="23"/>
      <c r="I500" s="23"/>
      <c r="J500" s="23"/>
      <c r="K500" s="23"/>
      <c r="L500" s="23"/>
      <c r="M500" s="23"/>
      <c r="N500" s="23"/>
      <c r="O500" s="23"/>
      <c r="P500" s="23"/>
      <c r="Q500" s="23"/>
      <c r="R500" s="23"/>
      <c r="S500" s="23"/>
      <c r="T500" s="23"/>
      <c r="U500" s="23"/>
      <c r="V500" s="23"/>
      <c r="W500" s="23"/>
      <c r="X500" s="23"/>
      <c r="Y500" s="23"/>
    </row>
    <row r="501" customFormat="false" ht="12" hidden="false" customHeight="true" outlineLevel="0" collapsed="false">
      <c r="B501" s="23"/>
      <c r="C501" s="23"/>
      <c r="D501" s="137"/>
      <c r="E501" s="75"/>
      <c r="F501" s="23"/>
      <c r="G501" s="23"/>
      <c r="H501" s="23"/>
      <c r="I501" s="23"/>
      <c r="J501" s="23"/>
      <c r="K501" s="23"/>
      <c r="L501" s="23"/>
      <c r="M501" s="23"/>
      <c r="N501" s="23"/>
      <c r="O501" s="23"/>
      <c r="P501" s="23"/>
      <c r="Q501" s="23"/>
      <c r="R501" s="23"/>
      <c r="S501" s="23"/>
      <c r="T501" s="23"/>
      <c r="U501" s="23"/>
      <c r="V501" s="23"/>
      <c r="W501" s="23"/>
      <c r="X501" s="23"/>
      <c r="Y501" s="23"/>
    </row>
    <row r="502" customFormat="false" ht="12" hidden="false" customHeight="true" outlineLevel="0" collapsed="false">
      <c r="B502" s="23"/>
      <c r="C502" s="23"/>
      <c r="D502" s="137"/>
      <c r="E502" s="75"/>
      <c r="F502" s="23"/>
      <c r="G502" s="23"/>
      <c r="H502" s="23"/>
      <c r="I502" s="23"/>
      <c r="J502" s="23"/>
      <c r="K502" s="23"/>
      <c r="L502" s="23"/>
      <c r="M502" s="23"/>
      <c r="N502" s="23"/>
      <c r="O502" s="23"/>
      <c r="P502" s="23"/>
      <c r="Q502" s="23"/>
      <c r="R502" s="23"/>
      <c r="S502" s="23"/>
      <c r="T502" s="23"/>
      <c r="U502" s="23"/>
      <c r="V502" s="23"/>
      <c r="W502" s="23"/>
      <c r="X502" s="23"/>
      <c r="Y502" s="23"/>
    </row>
    <row r="503" customFormat="false" ht="12" hidden="false" customHeight="true" outlineLevel="0" collapsed="false">
      <c r="B503" s="23"/>
      <c r="C503" s="23"/>
      <c r="D503" s="137"/>
      <c r="E503" s="75"/>
      <c r="F503" s="23"/>
      <c r="G503" s="23"/>
      <c r="H503" s="23"/>
      <c r="I503" s="23"/>
      <c r="J503" s="23"/>
      <c r="K503" s="23"/>
      <c r="L503" s="23"/>
      <c r="M503" s="23"/>
      <c r="N503" s="23"/>
      <c r="O503" s="23"/>
      <c r="P503" s="23"/>
      <c r="Q503" s="23"/>
      <c r="R503" s="23"/>
      <c r="S503" s="23"/>
      <c r="T503" s="23"/>
      <c r="U503" s="23"/>
      <c r="V503" s="23"/>
      <c r="W503" s="23"/>
      <c r="X503" s="23"/>
      <c r="Y503" s="23"/>
    </row>
    <row r="504" customFormat="false" ht="12" hidden="false" customHeight="true" outlineLevel="0" collapsed="false">
      <c r="B504" s="23"/>
      <c r="C504" s="23"/>
      <c r="D504" s="137"/>
      <c r="E504" s="75"/>
      <c r="F504" s="23"/>
      <c r="G504" s="23"/>
      <c r="H504" s="23"/>
      <c r="I504" s="23"/>
      <c r="J504" s="23"/>
      <c r="K504" s="23"/>
      <c r="L504" s="23"/>
      <c r="M504" s="23"/>
      <c r="N504" s="23"/>
      <c r="O504" s="23"/>
      <c r="P504" s="23"/>
      <c r="Q504" s="23"/>
      <c r="R504" s="23"/>
      <c r="S504" s="23"/>
      <c r="T504" s="23"/>
      <c r="U504" s="23"/>
      <c r="V504" s="23"/>
      <c r="W504" s="23"/>
      <c r="X504" s="23"/>
      <c r="Y504" s="23"/>
    </row>
  </sheetData>
  <sheetProtection algorithmName="SHA-512" hashValue="yEQB0z+nvVgSmWgLOMfhT1yESJsqgVGFIJ6+z9HmFxIpfms8FjXM+5qM33WAQ/o06tpIDeRBls+cf7DkaEVKRQ==" saltValue="oEfncfz72ST7M8aiwNc3cw==" spinCount="100000" sheet="true" objects="true" scenarios="true"/>
  <mergeCells count="3">
    <mergeCell ref="B9:M9"/>
    <mergeCell ref="B11:C11"/>
    <mergeCell ref="F17:J20"/>
  </mergeCells>
  <conditionalFormatting sqref="D141:D154">
    <cfRule type="cellIs" priority="2" operator="equal" aboveAverage="0" equalAverage="0" bottom="0" percent="0" rank="0" text="" dxfId="3">
      <formula>"-"</formula>
    </cfRule>
  </conditionalFormatting>
  <conditionalFormatting sqref="D124:D137">
    <cfRule type="cellIs" priority="3" operator="equal" aboveAverage="0" equalAverage="0" bottom="0" percent="0" rank="0" text="" dxfId="3">
      <formula>"-"</formula>
    </cfRule>
  </conditionalFormatting>
  <conditionalFormatting sqref="D107:D120">
    <cfRule type="cellIs" priority="4" operator="equal" aboveAverage="0" equalAverage="0" bottom="0" percent="0" rank="0" text="" dxfId="3">
      <formula>"-"</formula>
    </cfRule>
  </conditionalFormatting>
  <conditionalFormatting sqref="D90:D103">
    <cfRule type="cellIs" priority="5" operator="equal" aboveAverage="0" equalAverage="0" bottom="0" percent="0" rank="0" text="" dxfId="3">
      <formula>"-"</formula>
    </cfRule>
  </conditionalFormatting>
  <conditionalFormatting sqref="D73:D86">
    <cfRule type="cellIs" priority="6" operator="equal" aboveAverage="0" equalAverage="0" bottom="0" percent="0" rank="0" text="" dxfId="3">
      <formula>"-"</formula>
    </cfRule>
  </conditionalFormatting>
  <conditionalFormatting sqref="D56:D69">
    <cfRule type="cellIs" priority="7" operator="equal" aboveAverage="0" equalAverage="0" bottom="0" percent="0" rank="0" text="" dxfId="3">
      <formula>"-"</formula>
    </cfRule>
  </conditionalFormatting>
  <conditionalFormatting sqref="D17:D52">
    <cfRule type="cellIs" priority="8" operator="equal" aboveAverage="0" equalAverage="0" bottom="0" percent="0" rank="0" text="" dxfId="3">
      <formula>"-"</formula>
    </cfRule>
  </conditionalFormatting>
  <conditionalFormatting sqref="D158:D167">
    <cfRule type="cellIs" priority="9" operator="equal" aboveAverage="0" equalAverage="0" bottom="0" percent="0" rank="0" text="" dxfId="3">
      <formula>"-"</formula>
    </cfRule>
    <cfRule type="expression" priority="10" aboveAverage="0" equalAverage="0" bottom="0" percent="0" rank="0" text="" dxfId="4">
      <formula>ISBLANK(D158)</formula>
    </cfRule>
    <cfRule type="cellIs" priority="11" operator="equal" aboveAverage="0" equalAverage="0" bottom="0" percent="0" rank="0" text="" dxfId="5">
      <formula>"Pasa"</formula>
    </cfRule>
    <cfRule type="cellIs" priority="12" operator="equal" aboveAverage="0" equalAverage="0" bottom="0" percent="0" rank="0" text="" dxfId="6">
      <formula>"Falla"</formula>
    </cfRule>
    <cfRule type="cellIs" priority="13" operator="equal" aboveAverage="0" equalAverage="0" bottom="0" percent="0" rank="0" text="" dxfId="0">
      <formula>"N/A"</formula>
    </cfRule>
    <cfRule type="cellIs" priority="14" operator="equal" aboveAverage="0" equalAverage="0" bottom="0" percent="0" rank="0" text="" dxfId="7">
      <formula>"N/T"</formula>
    </cfRule>
    <cfRule type="cellIs" priority="15" operator="equal" aboveAverage="0" equalAverage="0" bottom="0" percent="0" rank="0" text="" dxfId="8">
      <formula>"N/D"</formula>
    </cfRule>
  </conditionalFormatting>
  <conditionalFormatting sqref="D141:D152">
    <cfRule type="expression" priority="16" aboveAverage="0" equalAverage="0" bottom="0" percent="0" rank="0" text="" dxfId="4">
      <formula>ISBLANK(D141)</formula>
    </cfRule>
    <cfRule type="cellIs" priority="17" operator="equal" aboveAverage="0" equalAverage="0" bottom="0" percent="0" rank="0" text="" dxfId="5">
      <formula>"Pasa"</formula>
    </cfRule>
    <cfRule type="cellIs" priority="18" operator="equal" aboveAverage="0" equalAverage="0" bottom="0" percent="0" rank="0" text="" dxfId="6">
      <formula>"Falla"</formula>
    </cfRule>
    <cfRule type="cellIs" priority="19" operator="equal" aboveAverage="0" equalAverage="0" bottom="0" percent="0" rank="0" text="" dxfId="0">
      <formula>"N/A"</formula>
    </cfRule>
    <cfRule type="cellIs" priority="20" operator="equal" aboveAverage="0" equalAverage="0" bottom="0" percent="0" rank="0" text="" dxfId="7">
      <formula>"N/T"</formula>
    </cfRule>
    <cfRule type="cellIs" priority="21" operator="equal" aboveAverage="0" equalAverage="0" bottom="0" percent="0" rank="0" text="" dxfId="8">
      <formula>"N/D"</formula>
    </cfRule>
  </conditionalFormatting>
  <conditionalFormatting sqref="D124:D135">
    <cfRule type="expression" priority="22" aboveAverage="0" equalAverage="0" bottom="0" percent="0" rank="0" text="" dxfId="4">
      <formula>ISBLANK(D124)</formula>
    </cfRule>
    <cfRule type="cellIs" priority="23" operator="equal" aboveAverage="0" equalAverage="0" bottom="0" percent="0" rank="0" text="" dxfId="5">
      <formula>"Pasa"</formula>
    </cfRule>
    <cfRule type="cellIs" priority="24" operator="equal" aboveAverage="0" equalAverage="0" bottom="0" percent="0" rank="0" text="" dxfId="6">
      <formula>"Falla"</formula>
    </cfRule>
    <cfRule type="cellIs" priority="25" operator="equal" aboveAverage="0" equalAverage="0" bottom="0" percent="0" rank="0" text="" dxfId="0">
      <formula>"N/A"</formula>
    </cfRule>
    <cfRule type="cellIs" priority="26" operator="equal" aboveAverage="0" equalAverage="0" bottom="0" percent="0" rank="0" text="" dxfId="7">
      <formula>"N/T"</formula>
    </cfRule>
    <cfRule type="cellIs" priority="27" operator="equal" aboveAverage="0" equalAverage="0" bottom="0" percent="0" rank="0" text="" dxfId="8">
      <formula>"N/D"</formula>
    </cfRule>
  </conditionalFormatting>
  <conditionalFormatting sqref="D107:D118">
    <cfRule type="expression" priority="28" aboveAverage="0" equalAverage="0" bottom="0" percent="0" rank="0" text="" dxfId="4">
      <formula>ISBLANK(D107)</formula>
    </cfRule>
    <cfRule type="cellIs" priority="29" operator="equal" aboveAverage="0" equalAverage="0" bottom="0" percent="0" rank="0" text="" dxfId="5">
      <formula>"Pasa"</formula>
    </cfRule>
    <cfRule type="cellIs" priority="30" operator="equal" aboveAverage="0" equalAverage="0" bottom="0" percent="0" rank="0" text="" dxfId="6">
      <formula>"Falla"</formula>
    </cfRule>
    <cfRule type="cellIs" priority="31" operator="equal" aboveAverage="0" equalAverage="0" bottom="0" percent="0" rank="0" text="" dxfId="0">
      <formula>"N/A"</formula>
    </cfRule>
    <cfRule type="cellIs" priority="32" operator="equal" aboveAverage="0" equalAverage="0" bottom="0" percent="0" rank="0" text="" dxfId="7">
      <formula>"N/T"</formula>
    </cfRule>
    <cfRule type="cellIs" priority="33" operator="equal" aboveAverage="0" equalAverage="0" bottom="0" percent="0" rank="0" text="" dxfId="8">
      <formula>"N/D"</formula>
    </cfRule>
  </conditionalFormatting>
  <conditionalFormatting sqref="D90:D101">
    <cfRule type="expression" priority="34" aboveAverage="0" equalAverage="0" bottom="0" percent="0" rank="0" text="" dxfId="4">
      <formula>ISBLANK(D90)</formula>
    </cfRule>
    <cfRule type="cellIs" priority="35" operator="equal" aboveAverage="0" equalAverage="0" bottom="0" percent="0" rank="0" text="" dxfId="5">
      <formula>"Pasa"</formula>
    </cfRule>
    <cfRule type="cellIs" priority="36" operator="equal" aboveAverage="0" equalAverage="0" bottom="0" percent="0" rank="0" text="" dxfId="6">
      <formula>"Falla"</formula>
    </cfRule>
    <cfRule type="cellIs" priority="37" operator="equal" aboveAverage="0" equalAverage="0" bottom="0" percent="0" rank="0" text="" dxfId="0">
      <formula>"N/A"</formula>
    </cfRule>
    <cfRule type="cellIs" priority="38" operator="equal" aboveAverage="0" equalAverage="0" bottom="0" percent="0" rank="0" text="" dxfId="7">
      <formula>"N/T"</formula>
    </cfRule>
    <cfRule type="cellIs" priority="39" operator="equal" aboveAverage="0" equalAverage="0" bottom="0" percent="0" rank="0" text="" dxfId="8">
      <formula>"N/D"</formula>
    </cfRule>
  </conditionalFormatting>
  <conditionalFormatting sqref="D73:D84">
    <cfRule type="expression" priority="40" aboveAverage="0" equalAverage="0" bottom="0" percent="0" rank="0" text="" dxfId="4">
      <formula>ISBLANK(D73)</formula>
    </cfRule>
    <cfRule type="cellIs" priority="41" operator="equal" aboveAverage="0" equalAverage="0" bottom="0" percent="0" rank="0" text="" dxfId="5">
      <formula>"Pasa"</formula>
    </cfRule>
    <cfRule type="cellIs" priority="42" operator="equal" aboveAverage="0" equalAverage="0" bottom="0" percent="0" rank="0" text="" dxfId="6">
      <formula>"Falla"</formula>
    </cfRule>
    <cfRule type="cellIs" priority="43" operator="equal" aboveAverage="0" equalAverage="0" bottom="0" percent="0" rank="0" text="" dxfId="0">
      <formula>"N/A"</formula>
    </cfRule>
    <cfRule type="cellIs" priority="44" operator="equal" aboveAverage="0" equalAverage="0" bottom="0" percent="0" rank="0" text="" dxfId="7">
      <formula>"N/T"</formula>
    </cfRule>
    <cfRule type="cellIs" priority="45" operator="equal" aboveAverage="0" equalAverage="0" bottom="0" percent="0" rank="0" text="" dxfId="8">
      <formula>"N/D"</formula>
    </cfRule>
  </conditionalFormatting>
  <conditionalFormatting sqref="D56:D67">
    <cfRule type="expression" priority="46" aboveAverage="0" equalAverage="0" bottom="0" percent="0" rank="0" text="" dxfId="4">
      <formula>ISBLANK(D56)</formula>
    </cfRule>
    <cfRule type="cellIs" priority="47" operator="equal" aboveAverage="0" equalAverage="0" bottom="0" percent="0" rank="0" text="" dxfId="5">
      <formula>"Pasa"</formula>
    </cfRule>
    <cfRule type="cellIs" priority="48" operator="equal" aboveAverage="0" equalAverage="0" bottom="0" percent="0" rank="0" text="" dxfId="6">
      <formula>"Falla"</formula>
    </cfRule>
    <cfRule type="cellIs" priority="49" operator="equal" aboveAverage="0" equalAverage="0" bottom="0" percent="0" rank="0" text="" dxfId="0">
      <formula>"N/A"</formula>
    </cfRule>
    <cfRule type="cellIs" priority="50" operator="equal" aboveAverage="0" equalAverage="0" bottom="0" percent="0" rank="0" text="" dxfId="7">
      <formula>"N/T"</formula>
    </cfRule>
    <cfRule type="cellIs" priority="51" operator="equal" aboveAverage="0" equalAverage="0" bottom="0" percent="0" rank="0" text="" dxfId="8">
      <formula>"N/D"</formula>
    </cfRule>
  </conditionalFormatting>
  <conditionalFormatting sqref="D39:D50">
    <cfRule type="expression" priority="52" aboveAverage="0" equalAverage="0" bottom="0" percent="0" rank="0" text="" dxfId="4">
      <formula>ISBLANK(D39)</formula>
    </cfRule>
    <cfRule type="cellIs" priority="53" operator="equal" aboveAverage="0" equalAverage="0" bottom="0" percent="0" rank="0" text="" dxfId="5">
      <formula>"Pasa"</formula>
    </cfRule>
    <cfRule type="cellIs" priority="54" operator="equal" aboveAverage="0" equalAverage="0" bottom="0" percent="0" rank="0" text="" dxfId="6">
      <formula>"Falla"</formula>
    </cfRule>
    <cfRule type="cellIs" priority="55" operator="equal" aboveAverage="0" equalAverage="0" bottom="0" percent="0" rank="0" text="" dxfId="0">
      <formula>"N/A"</formula>
    </cfRule>
    <cfRule type="cellIs" priority="56" operator="equal" aboveAverage="0" equalAverage="0" bottom="0" percent="0" rank="0" text="" dxfId="7">
      <formula>"N/T"</formula>
    </cfRule>
    <cfRule type="cellIs" priority="57" operator="equal" aboveAverage="0" equalAverage="0" bottom="0" percent="0" rank="0" text="" dxfId="8">
      <formula>"N/D"</formula>
    </cfRule>
  </conditionalFormatting>
  <conditionalFormatting sqref="N13:N14">
    <cfRule type="expression" priority="58" aboveAverage="0" equalAverage="0" bottom="0" percent="0" rank="0" text="" dxfId="4">
      <formula>ISBLANK(N13)</formula>
    </cfRule>
    <cfRule type="cellIs" priority="59" operator="equal" aboveAverage="0" equalAverage="0" bottom="0" percent="0" rank="0" text="" dxfId="5">
      <formula>"Pasa"</formula>
    </cfRule>
    <cfRule type="cellIs" priority="60" operator="equal" aboveAverage="0" equalAverage="0" bottom="0" percent="0" rank="0" text="" dxfId="6">
      <formula>"Falla"</formula>
    </cfRule>
    <cfRule type="cellIs" priority="61" operator="equal" aboveAverage="0" equalAverage="0" bottom="0" percent="0" rank="0" text="" dxfId="0">
      <formula>"N/A"</formula>
    </cfRule>
    <cfRule type="cellIs" priority="62" operator="equal" aboveAverage="0" equalAverage="0" bottom="0" percent="0" rank="0" text="" dxfId="7">
      <formula>"N/T"</formula>
    </cfRule>
    <cfRule type="cellIs" priority="63" operator="equal" aboveAverage="0" equalAverage="0" bottom="0" percent="0" rank="0" text="" dxfId="8">
      <formula>"N/D"</formula>
    </cfRule>
  </conditionalFormatting>
  <conditionalFormatting sqref="E90:E103">
    <cfRule type="cellIs" priority="64" operator="equal" aboveAverage="0" equalAverage="0" bottom="0" percent="0" rank="0" text="" dxfId="2">
      <formula>"ERR"</formula>
    </cfRule>
  </conditionalFormatting>
  <conditionalFormatting sqref="E73:E86">
    <cfRule type="cellIs" priority="65" operator="equal" aboveAverage="0" equalAverage="0" bottom="0" percent="0" rank="0" text="" dxfId="2">
      <formula>"ERR"</formula>
    </cfRule>
  </conditionalFormatting>
  <conditionalFormatting sqref="D22:D33">
    <cfRule type="expression" priority="66" aboveAverage="0" equalAverage="0" bottom="0" percent="0" rank="0" text="" dxfId="4">
      <formula>ISBLANK(D22)</formula>
    </cfRule>
    <cfRule type="cellIs" priority="67" operator="equal" aboveAverage="0" equalAverage="0" bottom="0" percent="0" rank="0" text="" dxfId="5">
      <formula>"Pasa"</formula>
    </cfRule>
    <cfRule type="cellIs" priority="68" operator="equal" aboveAverage="0" equalAverage="0" bottom="0" percent="0" rank="0" text="" dxfId="6">
      <formula>"Falla"</formula>
    </cfRule>
    <cfRule type="cellIs" priority="69" operator="equal" aboveAverage="0" equalAverage="0" bottom="0" percent="0" rank="0" text="" dxfId="0">
      <formula>"N/A"</formula>
    </cfRule>
    <cfRule type="cellIs" priority="70" operator="equal" aboveAverage="0" equalAverage="0" bottom="0" percent="0" rank="0" text="" dxfId="7">
      <formula>"N/T"</formula>
    </cfRule>
    <cfRule type="cellIs" priority="71" operator="equal" aboveAverage="0" equalAverage="0" bottom="0" percent="0" rank="0" text="" dxfId="8">
      <formula>"N/D"</formula>
    </cfRule>
  </conditionalFormatting>
  <conditionalFormatting sqref="F22:J22 F39:J39 F56:J56 F73:J73 F90:J90 F107:J107 F124:J124 F141:J141 F158:J158">
    <cfRule type="expression" priority="72" aboveAverage="0" equalAverage="0" bottom="0" percent="0" rank="0" text="" dxfId="4">
      <formula>ISBLANK(F22)</formula>
    </cfRule>
    <cfRule type="cellIs" priority="73" operator="equal" aboveAverage="0" equalAverage="0" bottom="0" percent="0" rank="0" text="" dxfId="5">
      <formula>"Pasa"</formula>
    </cfRule>
    <cfRule type="cellIs" priority="74" operator="equal" aboveAverage="0" equalAverage="0" bottom="0" percent="0" rank="0" text="" dxfId="6">
      <formula>"Falla"</formula>
    </cfRule>
    <cfRule type="cellIs" priority="75" operator="equal" aboveAverage="0" equalAverage="0" bottom="0" percent="0" rank="0" text="" dxfId="0">
      <formula>"N/A"</formula>
    </cfRule>
    <cfRule type="cellIs" priority="76" operator="equal" aboveAverage="0" equalAverage="0" bottom="0" percent="0" rank="0" text="" dxfId="7">
      <formula>"N/T"</formula>
    </cfRule>
    <cfRule type="cellIs" priority="77" operator="equal" aboveAverage="0" equalAverage="0" bottom="0" percent="0" rank="0" text="" dxfId="8">
      <formula>"N/D"</formula>
    </cfRule>
  </conditionalFormatting>
  <conditionalFormatting sqref="E22:E35 E39:E52 E56:E69 E107:E120 E124:E137 E141:E154 E158:E167">
    <cfRule type="cellIs" priority="78" operator="equal" aboveAverage="0" equalAverage="0" bottom="0" percent="0" rank="0" text="" dxfId="2">
      <formula>"ERR"</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931"/>
  <sheetViews>
    <sheetView showFormulas="false" showGridLines="true" showRowColHeaders="true" showZeros="true" rightToLeft="false" tabSelected="true" showOutlineSymbols="true" defaultGridColor="true" view="normal" topLeftCell="A841" colorId="64" zoomScale="115" zoomScaleNormal="115" zoomScalePageLayoutView="100" workbookViewId="0">
      <selection pane="topLeft" activeCell="D861" activeCellId="0" sqref="D861"/>
    </sheetView>
  </sheetViews>
  <sheetFormatPr defaultColWidth="11.5703125" defaultRowHeight="12.75" customHeight="true" zeroHeight="false" outlineLevelRow="0" outlineLevelCol="0"/>
  <cols>
    <col collapsed="false" customWidth="true" hidden="false" outlineLevel="0" max="1" min="1" style="22" width="7.86"/>
    <col collapsed="false" customWidth="true" hidden="false" outlineLevel="0" max="2" min="2" style="22" width="16.14"/>
    <col collapsed="false" customWidth="true" hidden="false" outlineLevel="0" max="3" min="3" style="22" width="56"/>
    <col collapsed="false" customWidth="true" hidden="false" outlineLevel="0" max="4" min="4" style="129" width="18.29"/>
    <col collapsed="false" customWidth="true" hidden="false" outlineLevel="0" max="5" min="5" style="71" width="5.57"/>
    <col collapsed="false" customWidth="true" hidden="false" outlineLevel="0" max="6" min="6" style="22" width="16.43"/>
    <col collapsed="false" customWidth="true" hidden="false" outlineLevel="0" max="7" min="7" style="22" width="14.71"/>
    <col collapsed="false" customWidth="true" hidden="false" outlineLevel="0" max="8" min="8" style="22" width="12.57"/>
    <col collapsed="false" customWidth="true" hidden="false" outlineLevel="0" max="9" min="9" style="22" width="11.71"/>
    <col collapsed="false" customWidth="true" hidden="false" outlineLevel="0" max="10" min="10" style="22" width="17.29"/>
    <col collapsed="false" customWidth="true" hidden="false" outlineLevel="0" max="11" min="11" style="22" width="14.57"/>
    <col collapsed="false" customWidth="true" hidden="false" outlineLevel="0" max="12" min="12" style="22" width="12.57"/>
    <col collapsed="false" customWidth="true" hidden="false" outlineLevel="0" max="13" min="13" style="22" width="16.71"/>
    <col collapsed="false" customWidth="true" hidden="false" outlineLevel="0" max="15" min="14" style="22" width="12.57"/>
    <col collapsed="false" customWidth="true" hidden="false" outlineLevel="0" max="16" min="16" style="22" width="19.57"/>
    <col collapsed="false" customWidth="true" hidden="false" outlineLevel="0" max="17" min="17" style="22" width="6.85"/>
    <col collapsed="false" customWidth="true" hidden="false" outlineLevel="0" max="18" min="18" style="22" width="4.71"/>
    <col collapsed="false" customWidth="true" hidden="false" outlineLevel="0" max="19" min="19" style="22" width="12.86"/>
    <col collapsed="false" customWidth="true" hidden="false" outlineLevel="0" max="20" min="20" style="22" width="12.15"/>
    <col collapsed="false" customWidth="true" hidden="false" outlineLevel="0" max="21" min="21" style="22" width="6.71"/>
    <col collapsed="false" customWidth="true" hidden="false" outlineLevel="0" max="22" min="22" style="22" width="5.57"/>
    <col collapsed="false" customWidth="true" hidden="false" outlineLevel="0" max="23" min="23" style="22" width="12"/>
    <col collapsed="false" customWidth="true" hidden="false" outlineLevel="0" max="24" min="24" style="22" width="11.85"/>
    <col collapsed="false" customWidth="true" hidden="false" outlineLevel="0" max="25" min="25" style="22" width="7.29"/>
    <col collapsed="false" customWidth="true" hidden="false" outlineLevel="0" max="64" min="26" style="22" width="14.42"/>
    <col collapsed="false" customWidth="false" hidden="false" outlineLevel="0" max="16384" min="65" style="22" width="11.57"/>
  </cols>
  <sheetData>
    <row r="1" customFormat="false" ht="13.5" hidden="false" customHeight="true" outlineLevel="0" collapsed="false">
      <c r="A1" s="76"/>
      <c r="B1" s="73"/>
      <c r="C1" s="73"/>
      <c r="D1" s="130"/>
      <c r="E1" s="75"/>
      <c r="F1" s="23"/>
      <c r="G1" s="23"/>
      <c r="H1" s="23"/>
      <c r="I1" s="23"/>
      <c r="J1" s="23"/>
      <c r="K1" s="23"/>
      <c r="L1" s="23"/>
      <c r="M1" s="23"/>
      <c r="N1" s="23"/>
      <c r="O1" s="23"/>
      <c r="P1" s="23"/>
      <c r="Q1" s="23"/>
      <c r="R1" s="23"/>
      <c r="S1" s="23"/>
      <c r="T1" s="23"/>
      <c r="U1" s="23"/>
      <c r="V1" s="23"/>
      <c r="W1" s="23"/>
      <c r="X1" s="23"/>
      <c r="Y1" s="23"/>
      <c r="Z1" s="23"/>
    </row>
    <row r="2" customFormat="false" ht="27" hidden="false" customHeight="true" outlineLevel="0" collapsed="false">
      <c r="A2" s="76"/>
      <c r="B2" s="24" t="s">
        <v>0</v>
      </c>
      <c r="C2" s="76"/>
      <c r="D2" s="130"/>
      <c r="E2" s="75"/>
      <c r="M2" s="70"/>
      <c r="P2" s="23"/>
      <c r="Q2" s="23"/>
      <c r="R2" s="23"/>
      <c r="S2" s="23"/>
      <c r="T2" s="23"/>
      <c r="U2" s="23"/>
      <c r="V2" s="23"/>
      <c r="W2" s="23"/>
      <c r="X2" s="23"/>
      <c r="Y2" s="23"/>
      <c r="Z2" s="23"/>
    </row>
    <row r="3" customFormat="false" ht="25.5" hidden="false" customHeight="true" outlineLevel="0" collapsed="false">
      <c r="A3" s="76"/>
      <c r="B3" s="25" t="s">
        <v>2</v>
      </c>
      <c r="C3" s="76"/>
      <c r="D3" s="130"/>
      <c r="E3" s="75"/>
    </row>
    <row r="4" s="22" customFormat="true" ht="25.5" hidden="false" customHeight="true" outlineLevel="0" collapsed="false">
      <c r="B4" s="2"/>
      <c r="C4" s="27"/>
      <c r="D4" s="131"/>
      <c r="K4" s="23"/>
      <c r="N4" s="23"/>
      <c r="O4" s="23"/>
    </row>
    <row r="5" customFormat="false" ht="27.75" hidden="false" customHeight="true" outlineLevel="0" collapsed="false">
      <c r="B5" s="9" t="s">
        <v>97</v>
      </c>
      <c r="C5" s="9"/>
      <c r="D5" s="132"/>
      <c r="E5" s="78"/>
      <c r="F5" s="77"/>
      <c r="G5" s="77"/>
      <c r="H5" s="77"/>
      <c r="I5" s="77"/>
      <c r="J5" s="77"/>
      <c r="K5" s="77"/>
      <c r="L5" s="77"/>
      <c r="M5" s="77"/>
      <c r="N5" s="28"/>
      <c r="O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1.25" hidden="false" customHeight="true" outlineLevel="0" collapsed="false">
      <c r="B6" s="154"/>
      <c r="C6" s="154"/>
      <c r="D6" s="155"/>
      <c r="E6" s="156"/>
      <c r="F6" s="154"/>
      <c r="G6" s="154"/>
      <c r="H6" s="154"/>
      <c r="I6" s="154"/>
      <c r="J6" s="154"/>
      <c r="K6" s="154"/>
      <c r="L6" s="154"/>
      <c r="M6" s="154"/>
      <c r="N6" s="23"/>
      <c r="O6" s="23"/>
    </row>
    <row r="7" customFormat="false" ht="12" hidden="false" customHeight="true" outlineLevel="0" collapsed="false">
      <c r="B7" s="23"/>
      <c r="C7" s="23"/>
      <c r="D7" s="136"/>
      <c r="E7" s="75"/>
      <c r="F7" s="23"/>
      <c r="G7" s="23"/>
      <c r="H7" s="23"/>
      <c r="I7" s="23"/>
      <c r="J7" s="23"/>
      <c r="K7" s="23"/>
      <c r="L7" s="23"/>
      <c r="M7" s="23"/>
      <c r="N7" s="23"/>
      <c r="O7" s="23"/>
    </row>
    <row r="8" customFormat="false" ht="18.75" hidden="false" customHeight="true" outlineLevel="0" collapsed="false">
      <c r="B8" s="81" t="s">
        <v>161</v>
      </c>
      <c r="C8" s="23"/>
      <c r="D8" s="137"/>
      <c r="E8" s="75"/>
      <c r="F8" s="23"/>
      <c r="G8" s="23"/>
      <c r="H8" s="23"/>
      <c r="I8" s="23"/>
      <c r="J8" s="23"/>
      <c r="K8" s="23"/>
      <c r="L8" s="23"/>
      <c r="M8" s="23"/>
      <c r="N8" s="23"/>
      <c r="O8" s="23"/>
    </row>
    <row r="9" customFormat="false" ht="30" hidden="false" customHeight="true" outlineLevel="0" collapsed="false">
      <c r="B9" s="82" t="s">
        <v>99</v>
      </c>
      <c r="C9" s="82"/>
      <c r="D9" s="82"/>
      <c r="E9" s="82"/>
      <c r="F9" s="82"/>
      <c r="G9" s="82"/>
      <c r="H9" s="82"/>
      <c r="I9" s="82"/>
      <c r="J9" s="82"/>
      <c r="K9" s="82"/>
      <c r="L9" s="82"/>
      <c r="M9" s="82"/>
      <c r="N9" s="23"/>
      <c r="O9" s="23"/>
    </row>
    <row r="10" customFormat="false" ht="16.5" hidden="false" customHeight="true" outlineLevel="0" collapsed="false">
      <c r="B10" s="23"/>
      <c r="C10" s="23"/>
      <c r="D10" s="137"/>
      <c r="E10" s="75"/>
      <c r="K10" s="23"/>
      <c r="L10" s="23"/>
      <c r="M10" s="23"/>
      <c r="N10" s="23"/>
      <c r="O10" s="23"/>
      <c r="P10" s="23"/>
      <c r="Q10" s="23"/>
      <c r="R10" s="23"/>
      <c r="U10" s="23"/>
      <c r="V10" s="23"/>
      <c r="W10" s="23"/>
      <c r="X10" s="23"/>
      <c r="Y10" s="23"/>
    </row>
    <row r="11" s="22" customFormat="true" ht="24.75" hidden="false" customHeight="true" outlineLevel="0" collapsed="false">
      <c r="B11" s="83" t="s">
        <v>100</v>
      </c>
      <c r="C11" s="83"/>
      <c r="D11" s="138"/>
      <c r="F11" s="83" t="s">
        <v>101</v>
      </c>
      <c r="G11" s="84" t="s">
        <v>102</v>
      </c>
      <c r="H11" s="85" t="s">
        <v>103</v>
      </c>
      <c r="I11" s="72"/>
      <c r="J11" s="83" t="s">
        <v>104</v>
      </c>
      <c r="K11" s="84" t="s">
        <v>102</v>
      </c>
      <c r="L11" s="85" t="s">
        <v>103</v>
      </c>
      <c r="M11" s="23"/>
      <c r="N11" s="23"/>
      <c r="O11" s="23"/>
      <c r="P11" s="23"/>
      <c r="Q11" s="23"/>
      <c r="R11" s="23"/>
      <c r="U11" s="23"/>
      <c r="V11" s="23"/>
      <c r="W11" s="23"/>
      <c r="X11" s="23"/>
      <c r="Y11" s="23"/>
    </row>
    <row r="12" s="22" customFormat="true" ht="12" hidden="false" customHeight="true" outlineLevel="0" collapsed="false">
      <c r="B12" s="87" t="s">
        <v>105</v>
      </c>
      <c r="C12" s="88" t="n">
        <f aca="false">COUNTIF($B$21:$B$864,B12)</f>
        <v>50</v>
      </c>
      <c r="D12" s="138"/>
      <c r="F12" s="89" t="s">
        <v>106</v>
      </c>
      <c r="G12" s="90" t="n">
        <f aca="false">J23+J40+J57+J74+J91+J108+J125+J142+J159+J176+J193+J210+J227+J244+J261+J278+J295+J312+J329+J346+J363+J380+J397+J414+J431+J448+J465+J482+J499+J516+J533+J550+J567+J584+J601+J618+J635+J652+J669+J686+J703+J720+J737+J754+J771+J788+J805+J822+J839+J856</f>
        <v>125</v>
      </c>
      <c r="H12" s="91" t="n">
        <f aca="false">IF(($G$15+$K$15)=0,0,G12/($G$15+$K$15))</f>
        <v>0.5</v>
      </c>
      <c r="I12" s="76"/>
      <c r="J12" s="92" t="s">
        <v>107</v>
      </c>
      <c r="K12" s="90" t="n">
        <f aca="false">G23+G40+G57+G74+G91+G108+G125+G142+G159+G176+G193+G210+G227+G244+G261+G278+G295+G312+G329+G346+G363+G380+G397+G414+G431+G448+G465+G482+G499+G516+G533+G550+G567+G584+G601+G618+G635+G652+G669+G686+G703+G720+G737+G754+G771+G788+G805+G822+G839+G856</f>
        <v>0</v>
      </c>
      <c r="L12" s="91" t="n">
        <f aca="false">IF(($G$15+$K$15)=0,0,K12/($G$15+$K$15))</f>
        <v>0</v>
      </c>
      <c r="M12" s="23"/>
      <c r="N12" s="93" t="s">
        <v>108</v>
      </c>
      <c r="O12" s="94" t="s">
        <v>109</v>
      </c>
      <c r="P12" s="23"/>
      <c r="Q12" s="23"/>
      <c r="R12" s="23"/>
      <c r="U12" s="23"/>
      <c r="V12" s="23"/>
      <c r="W12" s="23"/>
      <c r="X12" s="23"/>
      <c r="Y12" s="23"/>
    </row>
    <row r="13" s="22" customFormat="true" ht="12" hidden="false" customHeight="true" outlineLevel="0" collapsed="false">
      <c r="B13" s="87"/>
      <c r="C13" s="88"/>
      <c r="D13" s="138"/>
      <c r="F13" s="89" t="s">
        <v>110</v>
      </c>
      <c r="G13" s="90" t="n">
        <f aca="false">I23+I40+I57+I74+I91+I108+I125+I142+I159+I176+I193+I210+I227+I244+I261+I278+I295+I312+I329+I346+I363+I380+I397+I414+I431+I448+I465+I482+I499+I516+I533+I550+I567+I584+I601+I618+I635+I652+I669+I686+I703+I720+I737+I754+I771+I788+I805+I822+I839+I856</f>
        <v>26</v>
      </c>
      <c r="H13" s="91" t="n">
        <f aca="false">IF(($G$15+$K$15)=0,0,G13/($G$15+$K$15))</f>
        <v>0.104</v>
      </c>
      <c r="I13" s="76"/>
      <c r="J13" s="92" t="s">
        <v>111</v>
      </c>
      <c r="K13" s="90" t="n">
        <f aca="false">F23+F40+F57+F74+F91+F108+F125+F142+F159+F176+F193+F210+F227+F244+F261+F278+F295+F312+F329+F346+F363+F380+F397+F414+F431+F448+F465+F482+F499+F516+F533+F550+F567+F584+F601+F618+F635+F652+F669+F686+F703+F720+F737+F754+F771+F788+F805+F822+F839+F856</f>
        <v>0</v>
      </c>
      <c r="L13" s="91" t="n">
        <f aca="false">IF(($G$15+$K$15)=0,0,K13/($G$15+$K$15))</f>
        <v>0</v>
      </c>
      <c r="M13" s="23"/>
      <c r="N13" s="95" t="s">
        <v>112</v>
      </c>
      <c r="O13" s="94" t="s">
        <v>113</v>
      </c>
      <c r="P13" s="23"/>
      <c r="Q13" s="23"/>
      <c r="R13" s="23"/>
      <c r="U13" s="23"/>
      <c r="V13" s="23"/>
      <c r="W13" s="23"/>
      <c r="X13" s="23"/>
      <c r="Y13" s="23"/>
    </row>
    <row r="14" s="22" customFormat="true" ht="12" hidden="false" customHeight="true" outlineLevel="0" collapsed="false">
      <c r="B14" s="96" t="s">
        <v>114</v>
      </c>
      <c r="C14" s="97" t="n">
        <f aca="false">C12+C13</f>
        <v>50</v>
      </c>
      <c r="D14" s="138"/>
      <c r="F14" s="89" t="s">
        <v>115</v>
      </c>
      <c r="G14" s="90" t="n">
        <f aca="false">H23+H40+H57+H74+H91+H108+H125+H142+H159+H176+H193+H210+H227+H244+H261+H278+H295+H312+H329+H346+H363+H380+H397+H414+H431+H448+H465+H482+H499+H516+H533+H550+H567+H584+H601+H618+H635+H652+H669+H686+H703+H720+H737+H754+H771+H788+H805+H822+H839+H856</f>
        <v>99</v>
      </c>
      <c r="H14" s="91" t="n">
        <f aca="false">IF(($G$15+$K$15)=0,0,G14/($G$15+$K$15))</f>
        <v>0.396</v>
      </c>
      <c r="I14" s="76"/>
      <c r="J14" s="92" t="s">
        <v>116</v>
      </c>
      <c r="K14" s="90" t="n">
        <f aca="false">K23+K40+K57+K74+K91+K108+K125+K142+K159+K176+K193+K210+K227+K244+K261+K278+K295+K312+K329+K346+K363+K380+K397+K414+K431+K448+K465+K482+K499+K516+K533+K550+K567+K584+K601+K618+K635+K652+K669+K686+K703+K720+K737+K754+K771+K788+K805+K822+K839+K856</f>
        <v>50</v>
      </c>
      <c r="L14" s="91" t="n">
        <f aca="false">IF(($G$15+$K$15)=0,0,K14/($G$15+$K$15))</f>
        <v>0.2</v>
      </c>
      <c r="M14" s="23"/>
      <c r="N14" s="100" t="s">
        <v>117</v>
      </c>
      <c r="O14" s="94" t="s">
        <v>118</v>
      </c>
      <c r="P14" s="23"/>
      <c r="Q14" s="23"/>
      <c r="R14" s="23"/>
      <c r="U14" s="23"/>
      <c r="V14" s="23"/>
      <c r="W14" s="23"/>
      <c r="X14" s="23"/>
      <c r="Y14" s="23"/>
    </row>
    <row r="15" s="22" customFormat="true" ht="12" hidden="false" customHeight="true" outlineLevel="0" collapsed="false">
      <c r="B15" s="72"/>
      <c r="C15" s="76"/>
      <c r="D15" s="138"/>
      <c r="F15" s="96" t="s">
        <v>114</v>
      </c>
      <c r="G15" s="101" t="n">
        <f aca="false">SUM(G12:G14)</f>
        <v>250</v>
      </c>
      <c r="H15" s="102" t="n">
        <f aca="false">SUM(H12:H14)</f>
        <v>1</v>
      </c>
      <c r="I15" s="76"/>
      <c r="J15" s="96" t="s">
        <v>114</v>
      </c>
      <c r="K15" s="101" t="n">
        <f aca="false">SUM(K12:K13)</f>
        <v>0</v>
      </c>
      <c r="L15" s="102" t="n">
        <f aca="false">SUM(L12:L13)</f>
        <v>0</v>
      </c>
      <c r="M15" s="23"/>
      <c r="N15" s="23"/>
      <c r="O15" s="23"/>
      <c r="P15" s="23"/>
      <c r="Q15" s="23"/>
      <c r="R15" s="23"/>
      <c r="U15" s="23"/>
      <c r="V15" s="23"/>
      <c r="W15" s="23"/>
      <c r="X15" s="23"/>
      <c r="Y15" s="23"/>
    </row>
    <row r="16" s="22" customFormat="true" ht="12" hidden="false" customHeight="true" outlineLevel="0" collapsed="false">
      <c r="B16" s="72"/>
      <c r="C16" s="76"/>
      <c r="D16" s="138"/>
      <c r="F16" s="103"/>
      <c r="G16" s="103"/>
      <c r="H16" s="104"/>
      <c r="I16" s="76"/>
      <c r="J16" s="103"/>
      <c r="K16" s="103"/>
      <c r="L16" s="104"/>
      <c r="M16" s="23"/>
      <c r="N16" s="23"/>
      <c r="O16" s="23"/>
      <c r="P16" s="23"/>
      <c r="Q16" s="23"/>
      <c r="R16" s="23"/>
      <c r="U16" s="23"/>
      <c r="V16" s="23"/>
      <c r="W16" s="23"/>
      <c r="X16" s="23"/>
      <c r="Y16" s="23"/>
    </row>
    <row r="17" s="22" customFormat="true" ht="32.25" hidden="false" customHeight="true" outlineLevel="0" collapsed="false">
      <c r="A17" s="105" t="s">
        <v>119</v>
      </c>
      <c r="B17" s="106" t="s">
        <v>105</v>
      </c>
      <c r="C17" s="107" t="s">
        <v>162</v>
      </c>
      <c r="D17" s="139" t="s">
        <v>121</v>
      </c>
      <c r="F17" s="109" t="s">
        <v>122</v>
      </c>
      <c r="G17" s="109"/>
      <c r="H17" s="109"/>
      <c r="I17" s="109"/>
      <c r="J17" s="109"/>
      <c r="K17" s="103"/>
      <c r="L17" s="104"/>
      <c r="M17" s="23"/>
      <c r="N17" s="23"/>
      <c r="O17" s="23"/>
      <c r="P17" s="23"/>
      <c r="Q17" s="23"/>
      <c r="R17" s="23"/>
      <c r="U17" s="23"/>
      <c r="V17" s="23"/>
      <c r="W17" s="23"/>
      <c r="X17" s="23"/>
      <c r="Y17" s="23"/>
    </row>
    <row r="18" s="22" customFormat="true" ht="16.5" hidden="false" customHeight="true" outlineLevel="0" collapsed="false">
      <c r="A18" s="110" t="s">
        <v>123</v>
      </c>
      <c r="B18" s="110" t="s">
        <v>123</v>
      </c>
      <c r="C18" s="110" t="s">
        <v>123</v>
      </c>
      <c r="D18" s="140"/>
      <c r="F18" s="109"/>
      <c r="G18" s="109"/>
      <c r="H18" s="109"/>
      <c r="I18" s="109"/>
      <c r="J18" s="109"/>
      <c r="K18" s="103"/>
      <c r="L18" s="104"/>
      <c r="M18" s="23"/>
      <c r="N18" s="23"/>
      <c r="O18" s="23"/>
      <c r="P18" s="23"/>
      <c r="Q18" s="23"/>
      <c r="R18" s="23"/>
      <c r="U18" s="23"/>
      <c r="V18" s="23"/>
      <c r="W18" s="23"/>
      <c r="X18" s="23"/>
      <c r="Y18" s="23"/>
    </row>
    <row r="19" customFormat="false" ht="12" hidden="false" customHeight="true" outlineLevel="0" collapsed="false">
      <c r="B19" s="23"/>
      <c r="C19" s="23"/>
      <c r="D19" s="138"/>
      <c r="E19" s="76"/>
      <c r="F19" s="109"/>
      <c r="G19" s="109"/>
      <c r="H19" s="109"/>
      <c r="I19" s="109"/>
      <c r="J19" s="109"/>
      <c r="K19" s="76"/>
      <c r="L19" s="23"/>
      <c r="M19" s="23"/>
      <c r="N19" s="23"/>
      <c r="O19" s="23"/>
      <c r="P19" s="23"/>
      <c r="Q19" s="23"/>
      <c r="R19" s="23"/>
      <c r="U19" s="23"/>
      <c r="V19" s="23"/>
      <c r="W19" s="23"/>
      <c r="X19" s="23"/>
      <c r="Y19" s="23"/>
    </row>
    <row r="20" customFormat="false" ht="12" hidden="false" customHeight="true" outlineLevel="0" collapsed="false">
      <c r="B20" s="23"/>
      <c r="C20" s="23"/>
      <c r="D20" s="137"/>
      <c r="E20" s="112"/>
      <c r="F20" s="109"/>
      <c r="G20" s="109"/>
      <c r="H20" s="109"/>
      <c r="I20" s="109"/>
      <c r="J20" s="109"/>
      <c r="K20" s="23"/>
      <c r="L20" s="23"/>
      <c r="M20" s="23"/>
    </row>
    <row r="21" customFormat="false" ht="29.25" hidden="false" customHeight="true" outlineLevel="0" collapsed="false">
      <c r="A21" s="105" t="s">
        <v>119</v>
      </c>
      <c r="B21" s="106" t="s">
        <v>105</v>
      </c>
      <c r="C21" s="107" t="s">
        <v>163</v>
      </c>
      <c r="D21" s="139" t="s">
        <v>125</v>
      </c>
      <c r="K21" s="23"/>
      <c r="L21" s="23"/>
    </row>
    <row r="22" customFormat="false" ht="12" hidden="false" customHeight="true" outlineLevel="0" collapsed="false">
      <c r="A22" s="110" t="n">
        <f aca="false" t="array" ref="A22:A22">IFERROR(INDEX('03.Muestra'!$B$8:$B$17,SMALL(IF("Página Web"='03.Muestra'!$D$8:$D$17,ROW('03.Muestra'!$B$8:$B$17)-MIN(ROW('03.Muestra'!$D$8:$D$17))+1,""),ROW()-21)),"")</f>
        <v>1</v>
      </c>
      <c r="B22" s="141" t="str">
        <f aca="false" t="array" ref="B22:B22">IFERROR(INDEX('03.Muestra'!$C$8:$C$17,SMALL(IF("Página Web"='03.Muestra'!$D$8:$D$17,ROW('03.Muestra'!$C$8:$C$17)-MIN(ROW('03.Muestra'!$D$8:$D$17))+1,""),ROW()-21)),"")</f>
        <v>Inicio</v>
      </c>
      <c r="C22" s="141" t="str">
        <f aca="false" t="array" ref="C22:C22">IFERROR(INDEX('03.Muestra'!$F$8:$F$17,SMALL(IF("Página Web"='03.Muestra'!$D$8:$D$17,ROW('03.Muestra'!$F$8:$F$17)-MIN(ROW('03.Muestra'!$D$8:$D$17))+1,""),ROW()-21)),"")</f>
        <v>https://institutodelpelo.com/</v>
      </c>
      <c r="D22" s="114" t="s">
        <v>110</v>
      </c>
      <c r="E22" s="75" t="str">
        <f aca="false">IF(D22&lt;&gt;"",IF(AND(B22&lt;&gt;"",C22&lt;&gt;""),"","ERR"),"")</f>
        <v/>
      </c>
      <c r="F22" s="115" t="s">
        <v>108</v>
      </c>
      <c r="G22" s="100" t="s">
        <v>117</v>
      </c>
      <c r="H22" s="95" t="s">
        <v>112</v>
      </c>
      <c r="I22" s="116" t="s">
        <v>110</v>
      </c>
      <c r="J22" s="117" t="s">
        <v>106</v>
      </c>
      <c r="K22" s="142" t="s">
        <v>116</v>
      </c>
      <c r="L22" s="23"/>
    </row>
    <row r="23" customFormat="false" ht="12" hidden="false" customHeight="true" outlineLevel="0" collapsed="false">
      <c r="A23" s="110" t="n">
        <f aca="false" t="array" ref="A23:A23">IFERROR(INDEX('03.Muestra'!$B$8:$B$17,SMALL(IF("Página Web"='03.Muestra'!$D$8:$D$17,ROW('03.Muestra'!$B$8:$B$17)-MIN(ROW('03.Muestra'!$D$8:$D$17))+1,""),ROW()-21)),"")</f>
        <v>2</v>
      </c>
      <c r="B23" s="141" t="str">
        <f aca="false" t="array" ref="B23:B23">IFERROR(INDEX('03.Muestra'!$C$8:$C$17,SMALL(IF("Página Web"='03.Muestra'!$D$8:$D$17,ROW('03.Muestra'!$C$8:$C$17)-MIN(ROW('03.Muestra'!$D$8:$D$17))+1,""),ROW()-21)),"")</f>
        <v>Nuestro método</v>
      </c>
      <c r="C23" s="141" t="str">
        <f aca="false" t="array" ref="C23:C23">IFERROR(INDEX('03.Muestra'!$F$8:$F$17,SMALL(IF("Página Web"='03.Muestra'!$D$8:$D$17,ROW('03.Muestra'!$F$8:$F$17)-MIN(ROW('03.Muestra'!$D$8:$D$17))+1,""),ROW()-21)),"")</f>
        <v>https://institutodelpelo.com/nuestro-metodo/</v>
      </c>
      <c r="D23" s="114" t="s">
        <v>110</v>
      </c>
      <c r="E23" s="75" t="str">
        <f aca="false">IF(D23&lt;&gt;"",IF(AND(B23&lt;&gt;"",C23&lt;&gt;""),"","ERR"),"")</f>
        <v/>
      </c>
      <c r="F23" s="118" t="n">
        <f aca="true">COUNTIF($D22:INDIRECT("$D" &amp;  SUM(ROW()-1,'03.Muestra'!$D$20)-1),F22)</f>
        <v>0</v>
      </c>
      <c r="G23" s="118" t="n">
        <f aca="true">COUNTIF($D22:INDIRECT("$D" &amp;  SUM(ROW()-1,'03.Muestra'!$D$20)-1),G22)</f>
        <v>0</v>
      </c>
      <c r="H23" s="118" t="n">
        <f aca="true">COUNTIF($D22:INDIRECT("$D" &amp;  SUM(ROW()-1,'03.Muestra'!$D$20)-1),H22)</f>
        <v>0</v>
      </c>
      <c r="I23" s="118" t="n">
        <f aca="true">COUNTIF($D22:INDIRECT("$D" &amp;  SUM(ROW()-1,'03.Muestra'!$D$20)-1),I22)</f>
        <v>5</v>
      </c>
      <c r="J23" s="118" t="n">
        <f aca="true">COUNTIF($D22:INDIRECT("$D" &amp;  SUM(ROW()-1,'03.Muestra'!$D$20)-1),J22)</f>
        <v>0</v>
      </c>
      <c r="K23" s="143" t="n">
        <f aca="true">IF(COUNTIF('03.Muestra'!$D$8:$D$17,"Página Web")=0,0,COUNTBLANK($D22:INDIRECT("$D" &amp;  SUM(ROW()-1,COUNTIF('03.Muestra'!$D$8:$D$17,"Página Web"))-1)))</f>
        <v>1</v>
      </c>
      <c r="L23" s="23"/>
    </row>
    <row r="24" customFormat="false" ht="12" hidden="false" customHeight="true" outlineLevel="0" collapsed="false">
      <c r="A24" s="110" t="n">
        <f aca="false" t="array" ref="A24:A24">IFERROR(INDEX('03.Muestra'!$B$8:$B$17,SMALL(IF("Página Web"='03.Muestra'!$D$8:$D$17,ROW('03.Muestra'!$B$8:$B$17)-MIN(ROW('03.Muestra'!$D$8:$D$17))+1,""),ROW()-21)),"")</f>
        <v>3</v>
      </c>
      <c r="B24" s="141" t="str">
        <f aca="false" t="array" ref="B24:B24">IFERROR(INDEX('03.Muestra'!$C$8:$C$17,SMALL(IF("Página Web"='03.Muestra'!$D$8:$D$17,ROW('03.Muestra'!$C$8:$C$17)-MIN(ROW('03.Muestra'!$D$8:$D$17))+1,""),ROW()-21)),"")</f>
        <v>Contacto</v>
      </c>
      <c r="C24" s="141" t="str">
        <f aca="false" t="array" ref="C24:C24">IFERROR(INDEX('03.Muestra'!$F$8:$F$17,SMALL(IF("Página Web"='03.Muestra'!$D$8:$D$17,ROW('03.Muestra'!$F$8:$F$17)-MIN(ROW('03.Muestra'!$D$8:$D$17))+1,""),ROW()-21)),"")</f>
        <v>https://institutodelpelo.com/contacto/</v>
      </c>
      <c r="D24" s="114" t="s">
        <v>110</v>
      </c>
      <c r="E24" s="75" t="str">
        <f aca="false">IF(D24&lt;&gt;"",IF(AND(B24&lt;&gt;"",C24&lt;&gt;""),"","ERR"),"")</f>
        <v/>
      </c>
      <c r="F24" s="23"/>
      <c r="G24" s="23"/>
      <c r="H24" s="23"/>
      <c r="I24" s="23"/>
      <c r="J24" s="23"/>
      <c r="K24" s="23"/>
    </row>
    <row r="25" customFormat="false" ht="12" hidden="false" customHeight="true" outlineLevel="0" collapsed="false">
      <c r="A25" s="110" t="n">
        <f aca="false" t="array" ref="A25:A25">IFERROR(INDEX('03.Muestra'!$B$8:$B$17,SMALL(IF("Página Web"='03.Muestra'!$D$8:$D$17,ROW('03.Muestra'!$B$8:$B$17)-MIN(ROW('03.Muestra'!$D$8:$D$17))+1,""),ROW()-21)),"")</f>
        <v>4</v>
      </c>
      <c r="B25" s="141" t="str">
        <f aca="false" t="array" ref="B25:B25">IFERROR(INDEX('03.Muestra'!$C$8:$C$17,SMALL(IF("Página Web"='03.Muestra'!$D$8:$D$17,ROW('03.Muestra'!$C$8:$C$17)-MIN(ROW('03.Muestra'!$D$8:$D$17))+1,""),ROW()-21)),"")</f>
        <v>Aviso legal</v>
      </c>
      <c r="C25" s="141" t="str">
        <f aca="false" t="array" ref="C25:C25">IFERROR(INDEX('03.Muestra'!$F$8:$F$17,SMALL(IF("Página Web"='03.Muestra'!$D$8:$D$17,ROW('03.Muestra'!$F$8:$F$17)-MIN(ROW('03.Muestra'!$D$8:$D$17))+1,""),ROW()-21)),"")</f>
        <v>https://institutodelpelo.com/aviso-legal/</v>
      </c>
      <c r="D25" s="114" t="s">
        <v>110</v>
      </c>
      <c r="E25" s="75" t="str">
        <f aca="false">IF(D25&lt;&gt;"",IF(AND(B25&lt;&gt;"",C25&lt;&gt;""),"","ERR"),"")</f>
        <v/>
      </c>
      <c r="F25" s="23"/>
      <c r="G25" s="23"/>
      <c r="H25" s="23"/>
      <c r="I25" s="23"/>
    </row>
    <row r="26" customFormat="false" ht="12" hidden="false" customHeight="true" outlineLevel="0" collapsed="false">
      <c r="A26" s="110" t="n">
        <f aca="false" t="array" ref="A26:A26">IFERROR(INDEX('03.Muestra'!$B$8:$B$17,SMALL(IF("Página Web"='03.Muestra'!$D$8:$D$17,ROW('03.Muestra'!$B$8:$B$17)-MIN(ROW('03.Muestra'!$D$8:$D$17))+1,""),ROW()-21)),"")</f>
        <v>5</v>
      </c>
      <c r="B26" s="141" t="str">
        <f aca="false" t="array" ref="B26:B26">IFERROR(INDEX('03.Muestra'!$C$8:$C$17,SMALL(IF("Página Web"='03.Muestra'!$D$8:$D$17,ROW('03.Muestra'!$C$8:$C$17)-MIN(ROW('03.Muestra'!$D$8:$D$17))+1,""),ROW()-21)),"")</f>
        <v>Política de privacidad</v>
      </c>
      <c r="C26" s="141" t="str">
        <f aca="false" t="array" ref="C26:C26">IFERROR(INDEX('03.Muestra'!$F$8:$F$17,SMALL(IF("Página Web"='03.Muestra'!$D$8:$D$17,ROW('03.Muestra'!$F$8:$F$17)-MIN(ROW('03.Muestra'!$D$8:$D$17))+1,""),ROW()-21)),"")</f>
        <v>https://institutodelpelo.com/politica-de-privacidad/</v>
      </c>
      <c r="D26" s="114" t="s">
        <v>110</v>
      </c>
      <c r="E26" s="75" t="str">
        <f aca="false">IF(D26&lt;&gt;"",IF(AND(B26&lt;&gt;"",C26&lt;&gt;""),"","ERR"),"")</f>
        <v/>
      </c>
      <c r="F26" s="74"/>
      <c r="G26" s="23"/>
      <c r="H26" s="23"/>
      <c r="I26" s="23"/>
    </row>
    <row r="27" customFormat="false" ht="12" hidden="false" customHeight="true" outlineLevel="0" collapsed="false">
      <c r="A27" s="110" t="n">
        <f aca="false" t="array" ref="A27:A27">IFERROR(INDEX('03.Muestra'!$B$8:$B$17,SMALL(IF("Página Web"='03.Muestra'!$D$8:$D$17,ROW('03.Muestra'!$B$8:$B$17)-MIN(ROW('03.Muestra'!$D$8:$D$17))+1,""),ROW()-21)),"")</f>
        <v>6</v>
      </c>
      <c r="B27" s="141" t="str">
        <f aca="false" t="array" ref="B27:B27">IFERROR(INDEX('03.Muestra'!$C$8:$C$17,SMALL(IF("Página Web"='03.Muestra'!$D$8:$D$17,ROW('03.Muestra'!$C$8:$C$17)-MIN(ROW('03.Muestra'!$D$8:$D$17))+1,""),ROW()-21)),"")</f>
        <v>Informe de accesibilidad</v>
      </c>
      <c r="C27" s="141" t="str">
        <f aca="false" t="array" ref="C27:C27">IFERROR(INDEX('03.Muestra'!$F$8:$F$17,SMALL(IF("Página Web"='03.Muestra'!$D$8:$D$17,ROW('03.Muestra'!$F$8:$F$17)-MIN(ROW('03.Muestra'!$D$8:$D$17))+1,""),ROW()-21)),"")</f>
        <v>https://institutodelpelo.com/informe-de-accesibilidad/</v>
      </c>
      <c r="D27" s="114"/>
      <c r="E27" s="75" t="str">
        <f aca="false">IF(D27&lt;&gt;"",IF(AND(B27&lt;&gt;"",C27&lt;&gt;""),"","ERR"),"")</f>
        <v/>
      </c>
      <c r="F27" s="23"/>
      <c r="G27" s="23"/>
      <c r="H27" s="23"/>
      <c r="I27" s="23"/>
      <c r="AD27" s="23"/>
    </row>
    <row r="28" customFormat="false" ht="12" hidden="false" customHeight="true" outlineLevel="0" collapsed="false">
      <c r="A28" s="110" t="str">
        <f aca="false" t="array" ref="A28:A28">IFERROR(INDEX('03.Muestra'!$B$8:$B$17,SMALL(IF("Página Web"='03.Muestra'!$D$8:$D$17,ROW('03.Muestra'!$B$8:$B$17)-MIN(ROW('03.Muestra'!$D$8:$D$17))+1,""),ROW()-21)),"")</f>
        <v/>
      </c>
      <c r="B28" s="141" t="str">
        <f aca="false" t="array" ref="B28:B28">IFERROR(INDEX('03.Muestra'!$C$8:$C$17,SMALL(IF("Página Web"='03.Muestra'!$D$8:$D$17,ROW('03.Muestra'!$C$8:$C$17)-MIN(ROW('03.Muestra'!$D$8:$D$17))+1,""),ROW()-21)),"")</f>
        <v/>
      </c>
      <c r="C28" s="141" t="str">
        <f aca="false" t="array" ref="C28:C28">IFERROR(INDEX('03.Muestra'!$F$8:$F$17,SMALL(IF("Página Web"='03.Muestra'!$D$8:$D$17,ROW('03.Muestra'!$F$8:$F$17)-MIN(ROW('03.Muestra'!$D$8:$D$17))+1,""),ROW()-21)),"")</f>
        <v/>
      </c>
      <c r="D28" s="114"/>
      <c r="E28" s="75" t="str">
        <f aca="false">IF(D28&lt;&gt;"",IF(AND(B28&lt;&gt;"",C28&lt;&gt;""),"","ERR"),"")</f>
        <v/>
      </c>
      <c r="F28" s="23"/>
      <c r="G28" s="23"/>
      <c r="H28" s="23"/>
      <c r="I28" s="23"/>
      <c r="J28" s="23"/>
      <c r="L28" s="94"/>
      <c r="AD28" s="23"/>
    </row>
    <row r="29" customFormat="false" ht="12" hidden="false" customHeight="true" outlineLevel="0" collapsed="false">
      <c r="A29" s="110" t="str">
        <f aca="false" t="array" ref="A29:A29">IFERROR(INDEX('03.Muestra'!$B$8:$B$17,SMALL(IF("Página Web"='03.Muestra'!$D$8:$D$17,ROW('03.Muestra'!$B$8:$B$17)-MIN(ROW('03.Muestra'!$D$8:$D$17))+1,""),ROW()-21)),"")</f>
        <v/>
      </c>
      <c r="B29" s="141" t="str">
        <f aca="false" t="array" ref="B29:B29">IFERROR(INDEX('03.Muestra'!$C$8:$C$17,SMALL(IF("Página Web"='03.Muestra'!$D$8:$D$17,ROW('03.Muestra'!$C$8:$C$17)-MIN(ROW('03.Muestra'!$D$8:$D$17))+1,""),ROW()-21)),"")</f>
        <v/>
      </c>
      <c r="C29" s="141" t="str">
        <f aca="false" t="array" ref="C29:C29">IFERROR(INDEX('03.Muestra'!$F$8:$F$17,SMALL(IF("Página Web"='03.Muestra'!$D$8:$D$17,ROW('03.Muestra'!$F$8:$F$17)-MIN(ROW('03.Muestra'!$D$8:$D$17))+1,""),ROW()-21)),"")</f>
        <v/>
      </c>
      <c r="D29" s="114"/>
      <c r="E29" s="75" t="str">
        <f aca="false">IF(D29&lt;&gt;"",IF(AND(B29&lt;&gt;"",C29&lt;&gt;""),"","ERR"),"")</f>
        <v/>
      </c>
      <c r="F29" s="23"/>
      <c r="G29" s="23"/>
      <c r="H29" s="23"/>
      <c r="I29" s="23"/>
      <c r="J29" s="23"/>
      <c r="K29" s="23"/>
      <c r="L29" s="23"/>
      <c r="AD29" s="23"/>
    </row>
    <row r="30" customFormat="false" ht="12" hidden="false" customHeight="true" outlineLevel="0" collapsed="false">
      <c r="A30" s="110" t="str">
        <f aca="false" t="array" ref="A30:A30">IFERROR(INDEX('03.Muestra'!$B$8:$B$17,SMALL(IF("Página Web"='03.Muestra'!$D$8:$D$17,ROW('03.Muestra'!$B$8:$B$17)-MIN(ROW('03.Muestra'!$D$8:$D$17))+1,""),ROW()-21)),"")</f>
        <v/>
      </c>
      <c r="B30" s="141" t="str">
        <f aca="false" t="array" ref="B30:B30">IFERROR(INDEX('03.Muestra'!$C$8:$C$17,SMALL(IF("Página Web"='03.Muestra'!$D$8:$D$17,ROW('03.Muestra'!$C$8:$C$17)-MIN(ROW('03.Muestra'!$D$8:$D$17))+1,""),ROW()-21)),"")</f>
        <v/>
      </c>
      <c r="C30" s="141" t="str">
        <f aca="false" t="array" ref="C30:C30">IFERROR(INDEX('03.Muestra'!$F$8:$F$17,SMALL(IF("Página Web"='03.Muestra'!$D$8:$D$17,ROW('03.Muestra'!$F$8:$F$17)-MIN(ROW('03.Muestra'!$D$8:$D$17))+1,""),ROW()-21)),"")</f>
        <v/>
      </c>
      <c r="D30" s="114"/>
      <c r="E30" s="75" t="str">
        <f aca="false">IF(D30&lt;&gt;"",IF(AND(B30&lt;&gt;"",C30&lt;&gt;""),"","ERR"),"")</f>
        <v/>
      </c>
      <c r="F30" s="23"/>
      <c r="G30" s="23"/>
      <c r="H30" s="23"/>
      <c r="I30" s="23"/>
      <c r="J30" s="23"/>
      <c r="Q30" s="23"/>
      <c r="R30" s="23"/>
      <c r="S30" s="23"/>
      <c r="T30" s="23"/>
      <c r="U30" s="23"/>
      <c r="AD30" s="23"/>
    </row>
    <row r="31" customFormat="false" ht="12" hidden="false" customHeight="true" outlineLevel="0" collapsed="false">
      <c r="A31" s="110" t="str">
        <f aca="false" t="array" ref="A31:A31">IFERROR(INDEX('03.Muestra'!$B$8:$B$17,SMALL(IF("Página Web"='03.Muestra'!$D$8:$D$17,ROW('03.Muestra'!$B$8:$B$17)-MIN(ROW('03.Muestra'!$D$8:$D$17))+1,""),ROW()-21)),"")</f>
        <v/>
      </c>
      <c r="B31" s="141" t="str">
        <f aca="false" t="array" ref="B31:B31">IFERROR(INDEX('03.Muestra'!$C$8:$C$17,SMALL(IF("Página Web"='03.Muestra'!$D$8:$D$17,ROW('03.Muestra'!$C$8:$C$17)-MIN(ROW('03.Muestra'!$D$8:$D$17))+1,""),ROW()-21)),"")</f>
        <v/>
      </c>
      <c r="C31" s="141" t="str">
        <f aca="false" t="array" ref="C31:C31">IFERROR(INDEX('03.Muestra'!$F$8:$F$17,SMALL(IF("Página Web"='03.Muestra'!$D$8:$D$17,ROW('03.Muestra'!$F$8:$F$17)-MIN(ROW('03.Muestra'!$D$8:$D$17))+1,""),ROW()-21)),"")</f>
        <v/>
      </c>
      <c r="D31" s="114"/>
      <c r="E31" s="75" t="str">
        <f aca="false">IF(D31&lt;&gt;"",IF(AND(B31&lt;&gt;"",C31&lt;&gt;""),"","ERR"),"")</f>
        <v/>
      </c>
      <c r="F31" s="23"/>
      <c r="G31" s="23"/>
      <c r="H31" s="23"/>
      <c r="I31" s="23"/>
      <c r="J31" s="23"/>
      <c r="N31" s="23"/>
      <c r="O31" s="23"/>
      <c r="P31" s="23"/>
      <c r="Q31" s="23"/>
      <c r="R31" s="23"/>
      <c r="S31" s="23"/>
      <c r="T31" s="23"/>
      <c r="U31" s="23"/>
      <c r="AD31" s="23"/>
    </row>
    <row r="32" customFormat="false" ht="12" hidden="false" customHeight="true" outlineLevel="0" collapsed="false">
      <c r="A32" s="71"/>
      <c r="B32" s="144"/>
      <c r="C32" s="144"/>
      <c r="D32" s="145"/>
      <c r="E32" s="75"/>
      <c r="F32" s="23"/>
      <c r="G32" s="23"/>
      <c r="H32" s="23"/>
      <c r="I32" s="23"/>
      <c r="J32" s="23"/>
      <c r="N32" s="23"/>
      <c r="O32" s="23"/>
      <c r="P32" s="23"/>
      <c r="Q32" s="23"/>
      <c r="R32" s="23"/>
      <c r="S32" s="23"/>
      <c r="T32" s="23"/>
      <c r="U32" s="23"/>
      <c r="AD32" s="23"/>
    </row>
    <row r="33" customFormat="false" ht="12" hidden="false" customHeight="true" outlineLevel="0" collapsed="false">
      <c r="A33" s="71"/>
      <c r="B33" s="144"/>
      <c r="C33" s="144"/>
      <c r="D33" s="145"/>
      <c r="E33" s="75"/>
      <c r="F33" s="23"/>
      <c r="G33" s="23"/>
      <c r="H33" s="23"/>
      <c r="I33" s="23"/>
      <c r="J33" s="23"/>
      <c r="N33" s="23"/>
      <c r="O33" s="23"/>
      <c r="P33" s="23"/>
      <c r="Q33" s="23"/>
      <c r="R33" s="23"/>
      <c r="S33" s="23"/>
      <c r="T33" s="23"/>
      <c r="U33" s="23"/>
      <c r="AD33" s="23"/>
    </row>
    <row r="34" customFormat="false" ht="31.5" hidden="false" customHeight="true" outlineLevel="0" collapsed="false">
      <c r="A34" s="122"/>
      <c r="B34" s="123"/>
      <c r="C34" s="122"/>
      <c r="D34" s="146"/>
      <c r="E34" s="112"/>
      <c r="F34" s="23"/>
      <c r="G34" s="23"/>
      <c r="H34" s="23"/>
      <c r="I34" s="23"/>
      <c r="J34" s="23"/>
      <c r="N34" s="23"/>
      <c r="O34" s="23"/>
      <c r="P34" s="23"/>
      <c r="Q34" s="23"/>
      <c r="R34" s="23"/>
      <c r="S34" s="23"/>
      <c r="T34" s="23"/>
      <c r="U34" s="23"/>
      <c r="AD34" s="23"/>
    </row>
    <row r="35" customFormat="false" ht="15.75" hidden="false" customHeight="true" outlineLevel="0" collapsed="false">
      <c r="A35" s="71"/>
      <c r="B35" s="71"/>
      <c r="C35" s="71"/>
      <c r="D35" s="147"/>
      <c r="E35" s="72"/>
      <c r="F35" s="72"/>
      <c r="G35" s="23"/>
      <c r="H35" s="23"/>
      <c r="I35" s="23"/>
      <c r="J35" s="23"/>
      <c r="N35" s="23"/>
      <c r="O35" s="23"/>
      <c r="P35" s="23"/>
      <c r="Q35" s="23"/>
      <c r="R35" s="23"/>
      <c r="S35" s="23"/>
      <c r="T35" s="23"/>
      <c r="U35" s="23"/>
      <c r="AD35" s="23"/>
    </row>
    <row r="36" customFormat="false" ht="12" hidden="false" customHeight="true" outlineLevel="0" collapsed="false">
      <c r="B36" s="23"/>
      <c r="C36" s="23"/>
      <c r="D36" s="137"/>
      <c r="E36" s="75"/>
      <c r="F36" s="23"/>
      <c r="G36" s="23"/>
      <c r="H36" s="23"/>
      <c r="I36" s="23"/>
      <c r="J36" s="23"/>
      <c r="K36" s="23"/>
      <c r="L36" s="23"/>
      <c r="Q36" s="23"/>
      <c r="R36" s="23"/>
      <c r="T36" s="23"/>
      <c r="U36" s="23"/>
      <c r="V36" s="23"/>
      <c r="W36" s="23"/>
      <c r="X36" s="23"/>
      <c r="Y36" s="23"/>
    </row>
    <row r="37" customFormat="false" ht="12" hidden="false" customHeight="true" outlineLevel="0" collapsed="false">
      <c r="B37" s="23"/>
      <c r="C37" s="23"/>
      <c r="D37" s="137"/>
      <c r="E37" s="112"/>
      <c r="F37" s="23"/>
      <c r="G37" s="23"/>
      <c r="H37" s="23"/>
      <c r="I37" s="23"/>
      <c r="J37" s="23"/>
      <c r="K37" s="23"/>
      <c r="L37" s="23"/>
      <c r="M37" s="23"/>
      <c r="N37" s="23"/>
      <c r="O37" s="23"/>
      <c r="P37" s="23"/>
      <c r="Q37" s="23"/>
      <c r="R37" s="23"/>
      <c r="T37" s="23"/>
      <c r="U37" s="23"/>
      <c r="V37" s="23"/>
      <c r="W37" s="23"/>
      <c r="X37" s="23"/>
      <c r="Y37" s="23"/>
    </row>
    <row r="38" customFormat="false" ht="29.25" hidden="false" customHeight="true" outlineLevel="0" collapsed="false">
      <c r="A38" s="105" t="s">
        <v>119</v>
      </c>
      <c r="B38" s="106" t="s">
        <v>105</v>
      </c>
      <c r="C38" s="107" t="s">
        <v>164</v>
      </c>
      <c r="D38" s="139" t="s">
        <v>125</v>
      </c>
      <c r="E38" s="124"/>
      <c r="K38" s="23"/>
      <c r="L38" s="23"/>
      <c r="M38" s="23"/>
      <c r="N38" s="23"/>
      <c r="O38" s="23"/>
      <c r="P38" s="23"/>
      <c r="Q38" s="23"/>
      <c r="R38" s="23"/>
      <c r="T38" s="23"/>
      <c r="U38" s="23"/>
      <c r="V38" s="23"/>
      <c r="W38" s="23"/>
      <c r="X38" s="23"/>
      <c r="Y38" s="23"/>
    </row>
    <row r="39" customFormat="false" ht="12" hidden="false" customHeight="true" outlineLevel="0" collapsed="false">
      <c r="A39" s="110" t="n">
        <f aca="false" t="array" ref="A39:A39">IFERROR(INDEX('03.Muestra'!$B$8:$B$17,SMALL(IF("Página Web"='03.Muestra'!$D$8:$D$17,ROW('03.Muestra'!$B$8:$B$17)-MIN(ROW('03.Muestra'!$D$8:$D$17))+1,""),ROW()-38)),"")</f>
        <v>1</v>
      </c>
      <c r="B39" s="141" t="str">
        <f aca="false" t="array" ref="B39:B39">IFERROR(INDEX('03.Muestra'!$C$8:$C$17,SMALL(IF("Página Web"='03.Muestra'!$D$8:$D$17,ROW('03.Muestra'!$C$8:$C$17)-MIN(ROW('03.Muestra'!$D$8:$D$17))+1,""),ROW()-38)),"")</f>
        <v>Inicio</v>
      </c>
      <c r="C39" s="141" t="str">
        <f aca="false" t="array" ref="C39:C39">IFERROR(INDEX('03.Muestra'!$F$8:$F$17,SMALL(IF("Página Web"='03.Muestra'!$D$8:$D$17,ROW('03.Muestra'!$F$8:$F$17)-MIN(ROW('03.Muestra'!$D$8:$D$17))+1,""),ROW()-38)),"")</f>
        <v>https://institutodelpelo.com/</v>
      </c>
      <c r="D39" s="114" t="s">
        <v>112</v>
      </c>
      <c r="E39" s="75" t="str">
        <f aca="false">IF(D39&lt;&gt;"",IF(AND(B39&lt;&gt;"",C39&lt;&gt;""),"","ERR"),"")</f>
        <v/>
      </c>
      <c r="F39" s="115" t="s">
        <v>108</v>
      </c>
      <c r="G39" s="100" t="s">
        <v>117</v>
      </c>
      <c r="H39" s="95" t="s">
        <v>112</v>
      </c>
      <c r="I39" s="116" t="s">
        <v>110</v>
      </c>
      <c r="J39" s="117" t="s">
        <v>106</v>
      </c>
      <c r="K39" s="142" t="s">
        <v>116</v>
      </c>
      <c r="L39" s="23"/>
      <c r="M39" s="23"/>
      <c r="N39" s="23"/>
      <c r="O39" s="23"/>
      <c r="P39" s="23"/>
      <c r="Q39" s="23"/>
      <c r="R39" s="23"/>
      <c r="T39" s="23"/>
      <c r="U39" s="23"/>
      <c r="V39" s="23"/>
      <c r="W39" s="23"/>
      <c r="X39" s="23"/>
      <c r="Y39" s="23"/>
    </row>
    <row r="40" customFormat="false" ht="12" hidden="false" customHeight="true" outlineLevel="0" collapsed="false">
      <c r="A40" s="110" t="n">
        <f aca="false" t="array" ref="A40:A40">IFERROR(INDEX('03.Muestra'!$B$8:$B$17,SMALL(IF("Página Web"='03.Muestra'!$D$8:$D$17,ROW('03.Muestra'!$B$8:$B$17)-MIN(ROW('03.Muestra'!$D$8:$D$17))+1,""),ROW()-38)),"")</f>
        <v>2</v>
      </c>
      <c r="B40" s="141" t="str">
        <f aca="false" t="array" ref="B40:B40">IFERROR(INDEX('03.Muestra'!$C$8:$C$17,SMALL(IF("Página Web"='03.Muestra'!$D$8:$D$17,ROW('03.Muestra'!$C$8:$C$17)-MIN(ROW('03.Muestra'!$D$8:$D$17))+1,""),ROW()-38)),"")</f>
        <v>Nuestro método</v>
      </c>
      <c r="C40" s="141" t="str">
        <f aca="false" t="array" ref="C40:C40">IFERROR(INDEX('03.Muestra'!$F$8:$F$17,SMALL(IF("Página Web"='03.Muestra'!$D$8:$D$17,ROW('03.Muestra'!$F$8:$F$17)-MIN(ROW('03.Muestra'!$D$8:$D$17))+1,""),ROW()-38)),"")</f>
        <v>https://institutodelpelo.com/nuestro-metodo/</v>
      </c>
      <c r="D40" s="114" t="s">
        <v>112</v>
      </c>
      <c r="E40" s="75" t="str">
        <f aca="false">IF(D40&lt;&gt;"",IF(AND(B40&lt;&gt;"",C40&lt;&gt;""),"","ERR"),"")</f>
        <v/>
      </c>
      <c r="F40" s="118" t="n">
        <f aca="true">COUNTIF($D39:INDIRECT("$D" &amp;  SUM(ROW()-1,'03.Muestra'!$D$20)-1),F39)</f>
        <v>0</v>
      </c>
      <c r="G40" s="118" t="n">
        <f aca="true">COUNTIF($D39:INDIRECT("$D" &amp;  SUM(ROW()-1,'03.Muestra'!$D$20)-1),G39)</f>
        <v>0</v>
      </c>
      <c r="H40" s="118" t="n">
        <f aca="true">COUNTIF($D39:INDIRECT("$D" &amp;  SUM(ROW()-1,'03.Muestra'!$D$20)-1),H39)</f>
        <v>5</v>
      </c>
      <c r="I40" s="118" t="n">
        <f aca="true">COUNTIF($D39:INDIRECT("$D" &amp;  SUM(ROW()-1,'03.Muestra'!$D$20)-1),I39)</f>
        <v>0</v>
      </c>
      <c r="J40" s="118" t="n">
        <f aca="true">COUNTIF($D39:INDIRECT("$D" &amp;  SUM(ROW()-1,'03.Muestra'!$D$20)-1),J39)</f>
        <v>0</v>
      </c>
      <c r="K40" s="143" t="n">
        <f aca="true">IF(COUNTIF('03.Muestra'!$D$8:$D$17,"Página Web")=0,0,COUNTBLANK($D39:INDIRECT("$D" &amp;  SUM(ROW()-1,COUNTIF('03.Muestra'!$D$8:$D$17,"Página Web"))-1)))</f>
        <v>1</v>
      </c>
      <c r="L40" s="23"/>
      <c r="M40" s="23"/>
      <c r="N40" s="23"/>
      <c r="O40" s="23"/>
      <c r="P40" s="23"/>
      <c r="Q40" s="23"/>
      <c r="R40" s="23"/>
      <c r="T40" s="23"/>
      <c r="U40" s="23"/>
      <c r="V40" s="23"/>
      <c r="W40" s="23"/>
      <c r="X40" s="23"/>
      <c r="Y40" s="23"/>
    </row>
    <row r="41" customFormat="false" ht="12" hidden="false" customHeight="true" outlineLevel="0" collapsed="false">
      <c r="A41" s="110" t="n">
        <f aca="false" t="array" ref="A41:A41">IFERROR(INDEX('03.Muestra'!$B$8:$B$17,SMALL(IF("Página Web"='03.Muestra'!$D$8:$D$17,ROW('03.Muestra'!$B$8:$B$17)-MIN(ROW('03.Muestra'!$D$8:$D$17))+1,""),ROW()-38)),"")</f>
        <v>3</v>
      </c>
      <c r="B41" s="141" t="str">
        <f aca="false" t="array" ref="B41:B41">IFERROR(INDEX('03.Muestra'!$C$8:$C$17,SMALL(IF("Página Web"='03.Muestra'!$D$8:$D$17,ROW('03.Muestra'!$C$8:$C$17)-MIN(ROW('03.Muestra'!$D$8:$D$17))+1,""),ROW()-38)),"")</f>
        <v>Contacto</v>
      </c>
      <c r="C41" s="141" t="str">
        <f aca="false" t="array" ref="C41:C41">IFERROR(INDEX('03.Muestra'!$F$8:$F$17,SMALL(IF("Página Web"='03.Muestra'!$D$8:$D$17,ROW('03.Muestra'!$F$8:$F$17)-MIN(ROW('03.Muestra'!$D$8:$D$17))+1,""),ROW()-38)),"")</f>
        <v>https://institutodelpelo.com/contacto/</v>
      </c>
      <c r="D41" s="114" t="s">
        <v>112</v>
      </c>
      <c r="E41" s="75" t="str">
        <f aca="false">IF(D41&lt;&gt;"",IF(AND(B41&lt;&gt;"",C41&lt;&gt;""),"","ERR"),"")</f>
        <v/>
      </c>
      <c r="G41" s="23"/>
      <c r="H41" s="23"/>
      <c r="I41" s="23"/>
      <c r="J41" s="23"/>
      <c r="K41" s="119"/>
      <c r="L41" s="23"/>
      <c r="M41" s="23"/>
      <c r="N41" s="23"/>
      <c r="O41" s="23"/>
      <c r="P41" s="23"/>
      <c r="Q41" s="23"/>
      <c r="R41" s="23"/>
      <c r="S41" s="23"/>
      <c r="T41" s="23"/>
      <c r="U41" s="23"/>
      <c r="V41" s="23"/>
      <c r="W41" s="23"/>
      <c r="X41" s="23"/>
      <c r="Y41" s="23"/>
    </row>
    <row r="42" customFormat="false" ht="12" hidden="false" customHeight="true" outlineLevel="0" collapsed="false">
      <c r="A42" s="110" t="n">
        <f aca="false" t="array" ref="A42:A42">IFERROR(INDEX('03.Muestra'!$B$8:$B$17,SMALL(IF("Página Web"='03.Muestra'!$D$8:$D$17,ROW('03.Muestra'!$B$8:$B$17)-MIN(ROW('03.Muestra'!$D$8:$D$17))+1,""),ROW()-38)),"")</f>
        <v>4</v>
      </c>
      <c r="B42" s="141" t="str">
        <f aca="false" t="array" ref="B42:B42">IFERROR(INDEX('03.Muestra'!$C$8:$C$17,SMALL(IF("Página Web"='03.Muestra'!$D$8:$D$17,ROW('03.Muestra'!$C$8:$C$17)-MIN(ROW('03.Muestra'!$D$8:$D$17))+1,""),ROW()-38)),"")</f>
        <v>Aviso legal</v>
      </c>
      <c r="C42" s="141" t="str">
        <f aca="false" t="array" ref="C42:C42">IFERROR(INDEX('03.Muestra'!$F$8:$F$17,SMALL(IF("Página Web"='03.Muestra'!$D$8:$D$17,ROW('03.Muestra'!$F$8:$F$17)-MIN(ROW('03.Muestra'!$D$8:$D$17))+1,""),ROW()-38)),"")</f>
        <v>https://institutodelpelo.com/aviso-legal/</v>
      </c>
      <c r="D42" s="114" t="s">
        <v>112</v>
      </c>
      <c r="E42" s="75" t="str">
        <f aca="false">IF(D42&lt;&gt;"",IF(AND(B42&lt;&gt;"",C42&lt;&gt;""),"","ERR"),"")</f>
        <v/>
      </c>
      <c r="G42" s="23"/>
      <c r="H42" s="23"/>
      <c r="I42" s="23"/>
      <c r="J42" s="23"/>
      <c r="K42" s="119"/>
      <c r="L42" s="23"/>
      <c r="M42" s="23"/>
      <c r="N42" s="23"/>
      <c r="O42" s="23"/>
      <c r="P42" s="23"/>
      <c r="Q42" s="23"/>
      <c r="R42" s="23"/>
      <c r="S42" s="23"/>
      <c r="T42" s="23"/>
      <c r="U42" s="23"/>
      <c r="V42" s="23"/>
      <c r="W42" s="23"/>
      <c r="X42" s="23"/>
      <c r="Y42" s="23"/>
    </row>
    <row r="43" customFormat="false" ht="12" hidden="false" customHeight="true" outlineLevel="0" collapsed="false">
      <c r="A43" s="110" t="n">
        <f aca="false" t="array" ref="A43:A43">IFERROR(INDEX('03.Muestra'!$B$8:$B$17,SMALL(IF("Página Web"='03.Muestra'!$D$8:$D$17,ROW('03.Muestra'!$B$8:$B$17)-MIN(ROW('03.Muestra'!$D$8:$D$17))+1,""),ROW()-38)),"")</f>
        <v>5</v>
      </c>
      <c r="B43" s="141" t="str">
        <f aca="false" t="array" ref="B43:B43">IFERROR(INDEX('03.Muestra'!$C$8:$C$17,SMALL(IF("Página Web"='03.Muestra'!$D$8:$D$17,ROW('03.Muestra'!$C$8:$C$17)-MIN(ROW('03.Muestra'!$D$8:$D$17))+1,""),ROW()-38)),"")</f>
        <v>Política de privacidad</v>
      </c>
      <c r="C43" s="141" t="str">
        <f aca="false" t="array" ref="C43:C43">IFERROR(INDEX('03.Muestra'!$F$8:$F$17,SMALL(IF("Página Web"='03.Muestra'!$D$8:$D$17,ROW('03.Muestra'!$F$8:$F$17)-MIN(ROW('03.Muestra'!$D$8:$D$17))+1,""),ROW()-38)),"")</f>
        <v>https://institutodelpelo.com/politica-de-privacidad/</v>
      </c>
      <c r="D43" s="114" t="s">
        <v>112</v>
      </c>
      <c r="E43" s="75" t="str">
        <f aca="false">IF(D43&lt;&gt;"",IF(AND(B43&lt;&gt;"",C43&lt;&gt;""),"","ERR"),"")</f>
        <v/>
      </c>
      <c r="G43" s="23"/>
      <c r="H43" s="23"/>
      <c r="I43" s="23"/>
      <c r="J43" s="23"/>
      <c r="K43" s="119"/>
      <c r="L43" s="23"/>
      <c r="M43" s="23"/>
      <c r="N43" s="23"/>
      <c r="O43" s="23"/>
      <c r="P43" s="23"/>
      <c r="Q43" s="23"/>
      <c r="R43" s="23"/>
      <c r="S43" s="23"/>
      <c r="T43" s="23"/>
      <c r="U43" s="23"/>
      <c r="V43" s="23"/>
      <c r="W43" s="23"/>
      <c r="X43" s="23"/>
      <c r="Y43" s="23"/>
    </row>
    <row r="44" customFormat="false" ht="12" hidden="false" customHeight="true" outlineLevel="0" collapsed="false">
      <c r="A44" s="110" t="n">
        <f aca="false" t="array" ref="A44:A44">IFERROR(INDEX('03.Muestra'!$B$8:$B$17,SMALL(IF("Página Web"='03.Muestra'!$D$8:$D$17,ROW('03.Muestra'!$B$8:$B$17)-MIN(ROW('03.Muestra'!$D$8:$D$17))+1,""),ROW()-38)),"")</f>
        <v>6</v>
      </c>
      <c r="B44" s="141" t="str">
        <f aca="false" t="array" ref="B44:B44">IFERROR(INDEX('03.Muestra'!$C$8:$C$17,SMALL(IF("Página Web"='03.Muestra'!$D$8:$D$17,ROW('03.Muestra'!$C$8:$C$17)-MIN(ROW('03.Muestra'!$D$8:$D$17))+1,""),ROW()-38)),"")</f>
        <v>Informe de accesibilidad</v>
      </c>
      <c r="C44" s="141" t="str">
        <f aca="false" t="array" ref="C44:C44">IFERROR(INDEX('03.Muestra'!$F$8:$F$17,SMALL(IF("Página Web"='03.Muestra'!$D$8:$D$17,ROW('03.Muestra'!$F$8:$F$17)-MIN(ROW('03.Muestra'!$D$8:$D$17))+1,""),ROW()-38)),"")</f>
        <v>https://institutodelpelo.com/informe-de-accesibilidad/</v>
      </c>
      <c r="D44" s="114"/>
      <c r="E44" s="75" t="str">
        <f aca="false">IF(D44&lt;&gt;"",IF(AND(B44&lt;&gt;"",C44&lt;&gt;""),"","ERR"),"")</f>
        <v/>
      </c>
      <c r="G44" s="23"/>
      <c r="H44" s="23"/>
      <c r="I44" s="23"/>
      <c r="J44" s="23"/>
      <c r="K44" s="119"/>
      <c r="L44" s="23"/>
      <c r="M44" s="23"/>
      <c r="N44" s="23"/>
      <c r="O44" s="23"/>
      <c r="P44" s="23"/>
      <c r="Q44" s="23"/>
      <c r="R44" s="23"/>
      <c r="S44" s="23"/>
      <c r="T44" s="23"/>
      <c r="U44" s="23"/>
      <c r="V44" s="23"/>
      <c r="W44" s="23"/>
      <c r="X44" s="23"/>
      <c r="Y44" s="23"/>
    </row>
    <row r="45" customFormat="false" ht="12" hidden="false" customHeight="true" outlineLevel="0" collapsed="false">
      <c r="A45" s="110" t="str">
        <f aca="false" t="array" ref="A45:A45">IFERROR(INDEX('03.Muestra'!$B$8:$B$17,SMALL(IF("Página Web"='03.Muestra'!$D$8:$D$17,ROW('03.Muestra'!$B$8:$B$17)-MIN(ROW('03.Muestra'!$D$8:$D$17))+1,""),ROW()-38)),"")</f>
        <v/>
      </c>
      <c r="B45" s="141" t="str">
        <f aca="false" t="array" ref="B45:B45">IFERROR(INDEX('03.Muestra'!$C$8:$C$17,SMALL(IF("Página Web"='03.Muestra'!$D$8:$D$17,ROW('03.Muestra'!$C$8:$C$17)-MIN(ROW('03.Muestra'!$D$8:$D$17))+1,""),ROW()-38)),"")</f>
        <v/>
      </c>
      <c r="C45" s="141" t="str">
        <f aca="false" t="array" ref="C45:C45">IFERROR(INDEX('03.Muestra'!$F$8:$F$17,SMALL(IF("Página Web"='03.Muestra'!$D$8:$D$17,ROW('03.Muestra'!$F$8:$F$17)-MIN(ROW('03.Muestra'!$D$8:$D$17))+1,""),ROW()-38)),"")</f>
        <v/>
      </c>
      <c r="D45" s="114"/>
      <c r="E45" s="75" t="str">
        <f aca="false">IF(D45&lt;&gt;"",IF(AND(B45&lt;&gt;"",C45&lt;&gt;""),"","ERR"),"")</f>
        <v/>
      </c>
      <c r="F45" s="23"/>
      <c r="G45" s="23"/>
      <c r="H45" s="23"/>
      <c r="I45" s="23"/>
      <c r="J45" s="23"/>
      <c r="K45" s="119"/>
      <c r="L45" s="23"/>
      <c r="M45" s="23"/>
      <c r="N45" s="23"/>
      <c r="O45" s="23"/>
      <c r="P45" s="23"/>
      <c r="Q45" s="23"/>
      <c r="R45" s="23"/>
      <c r="S45" s="23"/>
      <c r="T45" s="23"/>
      <c r="U45" s="23"/>
      <c r="V45" s="23"/>
      <c r="W45" s="23"/>
      <c r="X45" s="23"/>
      <c r="Y45" s="23"/>
    </row>
    <row r="46" customFormat="false" ht="12" hidden="false" customHeight="true" outlineLevel="0" collapsed="false">
      <c r="A46" s="110" t="str">
        <f aca="false" t="array" ref="A46:A46">IFERROR(INDEX('03.Muestra'!$B$8:$B$17,SMALL(IF("Página Web"='03.Muestra'!$D$8:$D$17,ROW('03.Muestra'!$B$8:$B$17)-MIN(ROW('03.Muestra'!$D$8:$D$17))+1,""),ROW()-38)),"")</f>
        <v/>
      </c>
      <c r="B46" s="141" t="str">
        <f aca="false" t="array" ref="B46:B46">IFERROR(INDEX('03.Muestra'!$C$8:$C$17,SMALL(IF("Página Web"='03.Muestra'!$D$8:$D$17,ROW('03.Muestra'!$C$8:$C$17)-MIN(ROW('03.Muestra'!$D$8:$D$17))+1,""),ROW()-38)),"")</f>
        <v/>
      </c>
      <c r="C46" s="141" t="str">
        <f aca="false" t="array" ref="C46:C46">IFERROR(INDEX('03.Muestra'!$F$8:$F$17,SMALL(IF("Página Web"='03.Muestra'!$D$8:$D$17,ROW('03.Muestra'!$F$8:$F$17)-MIN(ROW('03.Muestra'!$D$8:$D$17))+1,""),ROW()-38)),"")</f>
        <v/>
      </c>
      <c r="D46" s="114"/>
      <c r="E46" s="75" t="str">
        <f aca="false">IF(D46&lt;&gt;"",IF(AND(B46&lt;&gt;"",C46&lt;&gt;""),"","ERR"),"")</f>
        <v/>
      </c>
      <c r="F46" s="23"/>
      <c r="G46" s="23"/>
      <c r="H46" s="23"/>
      <c r="I46" s="23"/>
      <c r="J46" s="23"/>
      <c r="K46" s="119"/>
      <c r="L46" s="23"/>
      <c r="M46" s="23"/>
      <c r="N46" s="23"/>
      <c r="O46" s="23"/>
      <c r="P46" s="23"/>
      <c r="Q46" s="23"/>
      <c r="R46" s="23"/>
      <c r="S46" s="23"/>
      <c r="T46" s="23"/>
      <c r="U46" s="23"/>
      <c r="V46" s="23"/>
      <c r="W46" s="23"/>
      <c r="X46" s="23"/>
      <c r="Y46" s="23"/>
    </row>
    <row r="47" customFormat="false" ht="12" hidden="false" customHeight="true" outlineLevel="0" collapsed="false">
      <c r="A47" s="110" t="str">
        <f aca="false" t="array" ref="A47:A47">IFERROR(INDEX('03.Muestra'!$B$8:$B$17,SMALL(IF("Página Web"='03.Muestra'!$D$8:$D$17,ROW('03.Muestra'!$B$8:$B$17)-MIN(ROW('03.Muestra'!$D$8:$D$17))+1,""),ROW()-38)),"")</f>
        <v/>
      </c>
      <c r="B47" s="141" t="str">
        <f aca="false" t="array" ref="B47:B47">IFERROR(INDEX('03.Muestra'!$C$8:$C$17,SMALL(IF("Página Web"='03.Muestra'!$D$8:$D$17,ROW('03.Muestra'!$C$8:$C$17)-MIN(ROW('03.Muestra'!$D$8:$D$17))+1,""),ROW()-38)),"")</f>
        <v/>
      </c>
      <c r="C47" s="141" t="str">
        <f aca="false" t="array" ref="C47:C47">IFERROR(INDEX('03.Muestra'!$F$8:$F$17,SMALL(IF("Página Web"='03.Muestra'!$D$8:$D$17,ROW('03.Muestra'!$F$8:$F$17)-MIN(ROW('03.Muestra'!$D$8:$D$17))+1,""),ROW()-38)),"")</f>
        <v/>
      </c>
      <c r="D47" s="114"/>
      <c r="E47" s="75" t="str">
        <f aca="false">IF(D47&lt;&gt;"",IF(AND(B47&lt;&gt;"",C47&lt;&gt;""),"","ERR"),"")</f>
        <v/>
      </c>
      <c r="F47" s="23"/>
      <c r="G47" s="23"/>
      <c r="H47" s="23"/>
      <c r="I47" s="23"/>
      <c r="J47" s="23"/>
      <c r="K47" s="119"/>
      <c r="L47" s="23"/>
      <c r="M47" s="23"/>
      <c r="N47" s="23"/>
      <c r="O47" s="23"/>
      <c r="P47" s="23"/>
      <c r="Q47" s="23"/>
      <c r="R47" s="23"/>
      <c r="S47" s="23"/>
      <c r="T47" s="23"/>
      <c r="U47" s="23"/>
      <c r="V47" s="23"/>
      <c r="W47" s="23"/>
      <c r="X47" s="23"/>
      <c r="Y47" s="23"/>
    </row>
    <row r="48" customFormat="false" ht="12" hidden="false" customHeight="true" outlineLevel="0" collapsed="false">
      <c r="A48" s="110" t="str">
        <f aca="false" t="array" ref="A48:A48">IFERROR(INDEX('03.Muestra'!$B$8:$B$17,SMALL(IF("Página Web"='03.Muestra'!$D$8:$D$17,ROW('03.Muestra'!$B$8:$B$17)-MIN(ROW('03.Muestra'!$D$8:$D$17))+1,""),ROW()-38)),"")</f>
        <v/>
      </c>
      <c r="B48" s="141" t="str">
        <f aca="false" t="array" ref="B48:B48">IFERROR(INDEX('03.Muestra'!$C$8:$C$17,SMALL(IF("Página Web"='03.Muestra'!$D$8:$D$17,ROW('03.Muestra'!$C$8:$C$17)-MIN(ROW('03.Muestra'!$D$8:$D$17))+1,""),ROW()-38)),"")</f>
        <v/>
      </c>
      <c r="C48" s="141" t="str">
        <f aca="false" t="array" ref="C48:C48">IFERROR(INDEX('03.Muestra'!$F$8:$F$17,SMALL(IF("Página Web"='03.Muestra'!$D$8:$D$17,ROW('03.Muestra'!$F$8:$F$17)-MIN(ROW('03.Muestra'!$D$8:$D$17))+1,""),ROW()-38)),"")</f>
        <v/>
      </c>
      <c r="D48" s="114"/>
      <c r="E48" s="75" t="str">
        <f aca="false">IF(D48&lt;&gt;"",IF(AND(B48&lt;&gt;"",C48&lt;&gt;""),"","ERR"),"")</f>
        <v/>
      </c>
      <c r="F48" s="23"/>
      <c r="G48" s="23"/>
      <c r="H48" s="23"/>
      <c r="I48" s="23"/>
      <c r="J48" s="23"/>
      <c r="K48" s="119"/>
      <c r="L48" s="23"/>
      <c r="M48" s="23"/>
      <c r="N48" s="23"/>
      <c r="O48" s="23"/>
      <c r="P48" s="23"/>
      <c r="Q48" s="23"/>
      <c r="R48" s="23"/>
      <c r="S48" s="23"/>
      <c r="T48" s="23"/>
      <c r="U48" s="23"/>
      <c r="V48" s="23"/>
      <c r="W48" s="23"/>
      <c r="X48" s="23"/>
      <c r="Y48" s="23"/>
    </row>
    <row r="49" customFormat="false" ht="12" hidden="false" customHeight="true" outlineLevel="0" collapsed="false">
      <c r="A49" s="71"/>
      <c r="B49" s="144"/>
      <c r="C49" s="144"/>
      <c r="D49" s="145"/>
      <c r="E49" s="75"/>
      <c r="F49" s="23"/>
      <c r="G49" s="23"/>
      <c r="H49" s="23"/>
      <c r="I49" s="23"/>
      <c r="J49" s="23"/>
      <c r="K49" s="119"/>
      <c r="L49" s="23"/>
      <c r="M49" s="23"/>
      <c r="N49" s="23"/>
      <c r="O49" s="23"/>
      <c r="P49" s="23"/>
      <c r="Q49" s="23"/>
      <c r="R49" s="23"/>
      <c r="S49" s="23"/>
      <c r="T49" s="23"/>
      <c r="U49" s="23"/>
      <c r="V49" s="23"/>
      <c r="W49" s="23"/>
      <c r="X49" s="23"/>
      <c r="Y49" s="23"/>
    </row>
    <row r="50" customFormat="false" ht="12" hidden="false" customHeight="true" outlineLevel="0" collapsed="false">
      <c r="A50" s="71"/>
      <c r="B50" s="144"/>
      <c r="C50" s="144"/>
      <c r="D50" s="145"/>
      <c r="E50" s="75"/>
      <c r="F50" s="23"/>
      <c r="G50" s="23"/>
      <c r="H50" s="23"/>
      <c r="I50" s="23"/>
      <c r="J50" s="23"/>
      <c r="K50" s="119"/>
      <c r="L50" s="23"/>
      <c r="M50" s="23"/>
      <c r="N50" s="23"/>
      <c r="O50" s="23"/>
      <c r="P50" s="23"/>
      <c r="Q50" s="23"/>
      <c r="R50" s="23"/>
      <c r="S50" s="23"/>
      <c r="T50" s="23"/>
      <c r="U50" s="23"/>
      <c r="V50" s="23"/>
      <c r="W50" s="23"/>
      <c r="X50" s="23"/>
      <c r="Y50" s="23"/>
    </row>
    <row r="51" customFormat="false" ht="31.5" hidden="false" customHeight="true" outlineLevel="0" collapsed="false">
      <c r="A51" s="122"/>
      <c r="B51" s="123"/>
      <c r="C51" s="122"/>
      <c r="D51" s="146"/>
      <c r="E51" s="112"/>
      <c r="F51" s="23"/>
      <c r="G51" s="23"/>
      <c r="H51" s="23"/>
      <c r="I51" s="23"/>
      <c r="J51" s="23"/>
      <c r="K51" s="119"/>
      <c r="L51" s="23"/>
      <c r="M51" s="23"/>
      <c r="N51" s="23"/>
      <c r="O51" s="23"/>
      <c r="P51" s="23"/>
      <c r="Q51" s="23"/>
      <c r="R51" s="23"/>
      <c r="S51" s="23"/>
      <c r="T51" s="23"/>
      <c r="U51" s="23"/>
      <c r="V51" s="23"/>
      <c r="W51" s="23"/>
      <c r="X51" s="23"/>
      <c r="Y51" s="23"/>
    </row>
    <row r="52" customFormat="false" ht="15.75" hidden="false" customHeight="true" outlineLevel="0" collapsed="false">
      <c r="A52" s="71"/>
      <c r="B52" s="71"/>
      <c r="C52" s="71"/>
      <c r="D52" s="147"/>
      <c r="E52" s="72"/>
      <c r="F52" s="72"/>
      <c r="G52" s="23"/>
      <c r="H52" s="23"/>
      <c r="I52" s="23"/>
      <c r="J52" s="23"/>
      <c r="K52" s="119"/>
      <c r="L52" s="23"/>
      <c r="M52" s="23"/>
      <c r="N52" s="23"/>
      <c r="O52" s="23"/>
      <c r="P52" s="23"/>
      <c r="Q52" s="23"/>
      <c r="R52" s="23"/>
      <c r="S52" s="23"/>
      <c r="T52" s="23"/>
      <c r="U52" s="23"/>
      <c r="V52" s="23"/>
      <c r="W52" s="23"/>
      <c r="X52" s="23"/>
      <c r="Y52" s="23"/>
    </row>
    <row r="53" customFormat="false" ht="12" hidden="false" customHeight="true" outlineLevel="0" collapsed="false">
      <c r="B53" s="23"/>
      <c r="C53" s="23"/>
      <c r="D53" s="137"/>
      <c r="E53" s="75"/>
      <c r="F53" s="23"/>
      <c r="G53" s="23"/>
      <c r="H53" s="23"/>
      <c r="I53" s="23"/>
      <c r="J53" s="23"/>
      <c r="K53" s="119"/>
      <c r="L53" s="23"/>
      <c r="M53" s="23"/>
      <c r="N53" s="23"/>
      <c r="O53" s="23"/>
      <c r="P53" s="23"/>
      <c r="Q53" s="23"/>
      <c r="R53" s="23"/>
      <c r="S53" s="23"/>
      <c r="T53" s="23"/>
      <c r="U53" s="23"/>
      <c r="V53" s="23"/>
      <c r="W53" s="23"/>
      <c r="X53" s="23"/>
      <c r="Y53" s="23"/>
    </row>
    <row r="54" customFormat="false" ht="12" hidden="false" customHeight="true" outlineLevel="0" collapsed="false">
      <c r="B54" s="23"/>
      <c r="C54" s="23"/>
      <c r="D54" s="137"/>
      <c r="E54" s="112"/>
      <c r="F54" s="23"/>
      <c r="G54" s="23"/>
      <c r="H54" s="23"/>
      <c r="I54" s="23"/>
      <c r="J54" s="23"/>
      <c r="K54" s="119"/>
      <c r="L54" s="23"/>
      <c r="M54" s="23"/>
      <c r="N54" s="23"/>
      <c r="O54" s="23"/>
      <c r="P54" s="23"/>
      <c r="Q54" s="23"/>
      <c r="R54" s="23"/>
      <c r="S54" s="23"/>
      <c r="T54" s="23"/>
      <c r="U54" s="23"/>
      <c r="V54" s="23"/>
      <c r="W54" s="23"/>
      <c r="X54" s="23"/>
      <c r="Y54" s="23"/>
    </row>
    <row r="55" customFormat="false" ht="29.25" hidden="false" customHeight="true" outlineLevel="0" collapsed="false">
      <c r="A55" s="105" t="s">
        <v>119</v>
      </c>
      <c r="B55" s="106" t="s">
        <v>105</v>
      </c>
      <c r="C55" s="107" t="s">
        <v>165</v>
      </c>
      <c r="D55" s="139" t="s">
        <v>125</v>
      </c>
      <c r="E55" s="124"/>
      <c r="K55" s="119"/>
      <c r="L55" s="23"/>
      <c r="M55" s="23"/>
      <c r="N55" s="23"/>
      <c r="O55" s="23"/>
      <c r="P55" s="23"/>
      <c r="Q55" s="23"/>
      <c r="R55" s="23"/>
      <c r="S55" s="23"/>
      <c r="T55" s="23"/>
      <c r="U55" s="23"/>
      <c r="V55" s="23"/>
      <c r="W55" s="23"/>
      <c r="X55" s="23"/>
      <c r="Y55" s="23"/>
    </row>
    <row r="56" customFormat="false" ht="12" hidden="false" customHeight="true" outlineLevel="0" collapsed="false">
      <c r="A56" s="110" t="n">
        <f aca="false" t="array" ref="A56:A56">IFERROR(INDEX('03.Muestra'!$B$8:$B$17,SMALL(IF("Página Web"='03.Muestra'!$D$8:$D$17,ROW('03.Muestra'!$B$8:$B$17)-MIN(ROW('03.Muestra'!$D$8:$D$17))+1,""),ROW()-55)),"")</f>
        <v>1</v>
      </c>
      <c r="B56" s="141" t="str">
        <f aca="false" t="array" ref="B56:B56">IFERROR(INDEX('03.Muestra'!$C$8:$C$17,SMALL(IF("Página Web"='03.Muestra'!$D$8:$D$17,ROW('03.Muestra'!$C$8:$C$17)-MIN(ROW('03.Muestra'!$D$8:$D$17))+1,""),ROW()-55)),"")</f>
        <v>Inicio</v>
      </c>
      <c r="C56" s="141" t="str">
        <f aca="false" t="array" ref="C56:C56">IFERROR(INDEX('03.Muestra'!$F$8:$F$17,SMALL(IF("Página Web"='03.Muestra'!$D$8:$D$17,ROW('03.Muestra'!$F$8:$F$17)-MIN(ROW('03.Muestra'!$D$8:$D$17))+1,""),ROW()-55)),"")</f>
        <v>https://institutodelpelo.com/</v>
      </c>
      <c r="D56" s="114" t="s">
        <v>112</v>
      </c>
      <c r="E56" s="75" t="str">
        <f aca="false">IF(D56&lt;&gt;"",IF(AND(B56&lt;&gt;"",C56&lt;&gt;""),"","ERR"),"")</f>
        <v/>
      </c>
      <c r="F56" s="115" t="s">
        <v>108</v>
      </c>
      <c r="G56" s="100" t="s">
        <v>117</v>
      </c>
      <c r="H56" s="95" t="s">
        <v>112</v>
      </c>
      <c r="I56" s="116" t="s">
        <v>110</v>
      </c>
      <c r="J56" s="117" t="s">
        <v>106</v>
      </c>
      <c r="K56" s="142" t="s">
        <v>116</v>
      </c>
      <c r="L56" s="23"/>
      <c r="M56" s="23"/>
      <c r="N56" s="23"/>
      <c r="O56" s="23"/>
      <c r="P56" s="23"/>
      <c r="Q56" s="23"/>
      <c r="R56" s="23"/>
      <c r="S56" s="23"/>
      <c r="T56" s="23"/>
      <c r="U56" s="23"/>
      <c r="V56" s="23"/>
      <c r="W56" s="23"/>
      <c r="X56" s="23"/>
      <c r="Y56" s="23"/>
    </row>
    <row r="57" customFormat="false" ht="12" hidden="false" customHeight="true" outlineLevel="0" collapsed="false">
      <c r="A57" s="110" t="n">
        <f aca="false" t="array" ref="A57:A57">IFERROR(INDEX('03.Muestra'!$B$8:$B$17,SMALL(IF("Página Web"='03.Muestra'!$D$8:$D$17,ROW('03.Muestra'!$B$8:$B$17)-MIN(ROW('03.Muestra'!$D$8:$D$17))+1,""),ROW()-55)),"")</f>
        <v>2</v>
      </c>
      <c r="B57" s="141" t="str">
        <f aca="false" t="array" ref="B57:B57">IFERROR(INDEX('03.Muestra'!$C$8:$C$17,SMALL(IF("Página Web"='03.Muestra'!$D$8:$D$17,ROW('03.Muestra'!$C$8:$C$17)-MIN(ROW('03.Muestra'!$D$8:$D$17))+1,""),ROW()-55)),"")</f>
        <v>Nuestro método</v>
      </c>
      <c r="C57" s="141" t="str">
        <f aca="false" t="array" ref="C57:C57">IFERROR(INDEX('03.Muestra'!$F$8:$F$17,SMALL(IF("Página Web"='03.Muestra'!$D$8:$D$17,ROW('03.Muestra'!$F$8:$F$17)-MIN(ROW('03.Muestra'!$D$8:$D$17))+1,""),ROW()-55)),"")</f>
        <v>https://institutodelpelo.com/nuestro-metodo/</v>
      </c>
      <c r="D57" s="114" t="s">
        <v>112</v>
      </c>
      <c r="E57" s="75" t="str">
        <f aca="false">IF(D57&lt;&gt;"",IF(AND(B57&lt;&gt;"",C57&lt;&gt;""),"","ERR"),"")</f>
        <v/>
      </c>
      <c r="F57" s="118" t="n">
        <f aca="true">COUNTIF($D56:INDIRECT("$D" &amp;  SUM(ROW()-1,'03.Muestra'!$D$20)-1),F56)</f>
        <v>0</v>
      </c>
      <c r="G57" s="118" t="n">
        <f aca="true">COUNTIF($D56:INDIRECT("$D" &amp;  SUM(ROW()-1,'03.Muestra'!$D$20)-1),G56)</f>
        <v>0</v>
      </c>
      <c r="H57" s="118" t="n">
        <f aca="true">COUNTIF($D56:INDIRECT("$D" &amp;  SUM(ROW()-1,'03.Muestra'!$D$20)-1),H56)</f>
        <v>5</v>
      </c>
      <c r="I57" s="118" t="n">
        <f aca="true">COUNTIF($D56:INDIRECT("$D" &amp;  SUM(ROW()-1,'03.Muestra'!$D$20)-1),I56)</f>
        <v>0</v>
      </c>
      <c r="J57" s="118" t="n">
        <f aca="true">COUNTIF($D56:INDIRECT("$D" &amp;  SUM(ROW()-1,'03.Muestra'!$D$20)-1),J56)</f>
        <v>0</v>
      </c>
      <c r="K57" s="143" t="n">
        <f aca="true">IF(COUNTIF('03.Muestra'!$D$8:$D$17,"Página Web")=0,0,COUNTBLANK($D56:INDIRECT("$D" &amp;  SUM(ROW()-1,COUNTIF('03.Muestra'!$D$8:$D$17,"Página Web"))-1)))</f>
        <v>1</v>
      </c>
      <c r="L57" s="23"/>
      <c r="M57" s="23"/>
      <c r="N57" s="23"/>
      <c r="O57" s="23"/>
      <c r="P57" s="23"/>
      <c r="Q57" s="23"/>
      <c r="R57" s="23"/>
      <c r="S57" s="23"/>
      <c r="T57" s="23"/>
      <c r="U57" s="23"/>
      <c r="V57" s="23"/>
      <c r="W57" s="23"/>
      <c r="X57" s="23"/>
      <c r="Y57" s="23"/>
    </row>
    <row r="58" customFormat="false" ht="12" hidden="false" customHeight="true" outlineLevel="0" collapsed="false">
      <c r="A58" s="110" t="n">
        <f aca="false" t="array" ref="A58:A58">IFERROR(INDEX('03.Muestra'!$B$8:$B$17,SMALL(IF("Página Web"='03.Muestra'!$D$8:$D$17,ROW('03.Muestra'!$B$8:$B$17)-MIN(ROW('03.Muestra'!$D$8:$D$17))+1,""),ROW()-55)),"")</f>
        <v>3</v>
      </c>
      <c r="B58" s="141" t="str">
        <f aca="false" t="array" ref="B58:B58">IFERROR(INDEX('03.Muestra'!$C$8:$C$17,SMALL(IF("Página Web"='03.Muestra'!$D$8:$D$17,ROW('03.Muestra'!$C$8:$C$17)-MIN(ROW('03.Muestra'!$D$8:$D$17))+1,""),ROW()-55)),"")</f>
        <v>Contacto</v>
      </c>
      <c r="C58" s="141" t="str">
        <f aca="false" t="array" ref="C58:C58">IFERROR(INDEX('03.Muestra'!$F$8:$F$17,SMALL(IF("Página Web"='03.Muestra'!$D$8:$D$17,ROW('03.Muestra'!$F$8:$F$17)-MIN(ROW('03.Muestra'!$D$8:$D$17))+1,""),ROW()-55)),"")</f>
        <v>https://institutodelpelo.com/contacto/</v>
      </c>
      <c r="D58" s="114" t="s">
        <v>112</v>
      </c>
      <c r="E58" s="75" t="str">
        <f aca="false">IF(D58&lt;&gt;"",IF(AND(B58&lt;&gt;"",C58&lt;&gt;""),"","ERR"),"")</f>
        <v/>
      </c>
      <c r="G58" s="23"/>
      <c r="H58" s="23"/>
      <c r="I58" s="23"/>
      <c r="J58" s="23"/>
      <c r="K58" s="119"/>
      <c r="L58" s="23"/>
      <c r="M58" s="23"/>
      <c r="N58" s="23"/>
      <c r="O58" s="23"/>
      <c r="P58" s="23"/>
      <c r="Q58" s="23"/>
      <c r="R58" s="23"/>
      <c r="S58" s="23"/>
      <c r="T58" s="23"/>
      <c r="U58" s="23"/>
      <c r="V58" s="23"/>
      <c r="W58" s="23"/>
      <c r="X58" s="23"/>
      <c r="Y58" s="23"/>
    </row>
    <row r="59" customFormat="false" ht="12" hidden="false" customHeight="true" outlineLevel="0" collapsed="false">
      <c r="A59" s="110" t="n">
        <f aca="false" t="array" ref="A59:A59">IFERROR(INDEX('03.Muestra'!$B$8:$B$17,SMALL(IF("Página Web"='03.Muestra'!$D$8:$D$17,ROW('03.Muestra'!$B$8:$B$17)-MIN(ROW('03.Muestra'!$D$8:$D$17))+1,""),ROW()-55)),"")</f>
        <v>4</v>
      </c>
      <c r="B59" s="141" t="str">
        <f aca="false" t="array" ref="B59:B59">IFERROR(INDEX('03.Muestra'!$C$8:$C$17,SMALL(IF("Página Web"='03.Muestra'!$D$8:$D$17,ROW('03.Muestra'!$C$8:$C$17)-MIN(ROW('03.Muestra'!$D$8:$D$17))+1,""),ROW()-55)),"")</f>
        <v>Aviso legal</v>
      </c>
      <c r="C59" s="141" t="str">
        <f aca="false" t="array" ref="C59:C59">IFERROR(INDEX('03.Muestra'!$F$8:$F$17,SMALL(IF("Página Web"='03.Muestra'!$D$8:$D$17,ROW('03.Muestra'!$F$8:$F$17)-MIN(ROW('03.Muestra'!$D$8:$D$17))+1,""),ROW()-55)),"")</f>
        <v>https://institutodelpelo.com/aviso-legal/</v>
      </c>
      <c r="D59" s="114" t="s">
        <v>112</v>
      </c>
      <c r="E59" s="75" t="str">
        <f aca="false">IF(D59&lt;&gt;"",IF(AND(B59&lt;&gt;"",C59&lt;&gt;""),"","ERR"),"")</f>
        <v/>
      </c>
      <c r="G59" s="23"/>
      <c r="H59" s="23"/>
      <c r="I59" s="23"/>
      <c r="J59" s="23"/>
      <c r="K59" s="119"/>
      <c r="L59" s="23"/>
      <c r="M59" s="23"/>
      <c r="N59" s="23"/>
      <c r="O59" s="23"/>
      <c r="P59" s="23"/>
      <c r="Q59" s="23"/>
      <c r="R59" s="23"/>
      <c r="S59" s="23"/>
      <c r="T59" s="23"/>
      <c r="U59" s="23"/>
      <c r="V59" s="23"/>
      <c r="W59" s="23"/>
      <c r="X59" s="23"/>
      <c r="Y59" s="23"/>
    </row>
    <row r="60" customFormat="false" ht="12" hidden="false" customHeight="true" outlineLevel="0" collapsed="false">
      <c r="A60" s="110" t="n">
        <f aca="false" t="array" ref="A60:A60">IFERROR(INDEX('03.Muestra'!$B$8:$B$17,SMALL(IF("Página Web"='03.Muestra'!$D$8:$D$17,ROW('03.Muestra'!$B$8:$B$17)-MIN(ROW('03.Muestra'!$D$8:$D$17))+1,""),ROW()-55)),"")</f>
        <v>5</v>
      </c>
      <c r="B60" s="141" t="str">
        <f aca="false" t="array" ref="B60:B60">IFERROR(INDEX('03.Muestra'!$C$8:$C$17,SMALL(IF("Página Web"='03.Muestra'!$D$8:$D$17,ROW('03.Muestra'!$C$8:$C$17)-MIN(ROW('03.Muestra'!$D$8:$D$17))+1,""),ROW()-55)),"")</f>
        <v>Política de privacidad</v>
      </c>
      <c r="C60" s="141" t="str">
        <f aca="false" t="array" ref="C60:C60">IFERROR(INDEX('03.Muestra'!$F$8:$F$17,SMALL(IF("Página Web"='03.Muestra'!$D$8:$D$17,ROW('03.Muestra'!$F$8:$F$17)-MIN(ROW('03.Muestra'!$D$8:$D$17))+1,""),ROW()-55)),"")</f>
        <v>https://institutodelpelo.com/politica-de-privacidad/</v>
      </c>
      <c r="D60" s="114" t="s">
        <v>112</v>
      </c>
      <c r="E60" s="75" t="str">
        <f aca="false">IF(D60&lt;&gt;"",IF(AND(B60&lt;&gt;"",C60&lt;&gt;""),"","ERR"),"")</f>
        <v/>
      </c>
      <c r="G60" s="23"/>
      <c r="H60" s="23"/>
      <c r="I60" s="23"/>
      <c r="J60" s="23"/>
      <c r="K60" s="119"/>
      <c r="L60" s="23"/>
      <c r="M60" s="23"/>
      <c r="N60" s="23"/>
      <c r="O60" s="23"/>
      <c r="P60" s="23"/>
      <c r="Q60" s="23"/>
      <c r="R60" s="23"/>
      <c r="S60" s="23"/>
      <c r="T60" s="23"/>
      <c r="U60" s="23"/>
      <c r="V60" s="23"/>
      <c r="W60" s="23"/>
      <c r="X60" s="23"/>
      <c r="Y60" s="23"/>
    </row>
    <row r="61" customFormat="false" ht="12" hidden="false" customHeight="true" outlineLevel="0" collapsed="false">
      <c r="A61" s="110" t="n">
        <f aca="false" t="array" ref="A61:A61">IFERROR(INDEX('03.Muestra'!$B$8:$B$17,SMALL(IF("Página Web"='03.Muestra'!$D$8:$D$17,ROW('03.Muestra'!$B$8:$B$17)-MIN(ROW('03.Muestra'!$D$8:$D$17))+1,""),ROW()-55)),"")</f>
        <v>6</v>
      </c>
      <c r="B61" s="141" t="str">
        <f aca="false" t="array" ref="B61:B61">IFERROR(INDEX('03.Muestra'!$C$8:$C$17,SMALL(IF("Página Web"='03.Muestra'!$D$8:$D$17,ROW('03.Muestra'!$C$8:$C$17)-MIN(ROW('03.Muestra'!$D$8:$D$17))+1,""),ROW()-55)),"")</f>
        <v>Informe de accesibilidad</v>
      </c>
      <c r="C61" s="141" t="str">
        <f aca="false" t="array" ref="C61:C61">IFERROR(INDEX('03.Muestra'!$F$8:$F$17,SMALL(IF("Página Web"='03.Muestra'!$D$8:$D$17,ROW('03.Muestra'!$F$8:$F$17)-MIN(ROW('03.Muestra'!$D$8:$D$17))+1,""),ROW()-55)),"")</f>
        <v>https://institutodelpelo.com/informe-de-accesibilidad/</v>
      </c>
      <c r="D61" s="114"/>
      <c r="E61" s="75" t="str">
        <f aca="false">IF(D61&lt;&gt;"",IF(AND(B61&lt;&gt;"",C61&lt;&gt;""),"","ERR"),"")</f>
        <v/>
      </c>
      <c r="G61" s="23"/>
      <c r="H61" s="23"/>
      <c r="I61" s="23"/>
      <c r="J61" s="23"/>
      <c r="K61" s="119"/>
      <c r="L61" s="23"/>
      <c r="M61" s="23"/>
      <c r="N61" s="23"/>
      <c r="O61" s="23"/>
      <c r="P61" s="23"/>
      <c r="Q61" s="23"/>
      <c r="R61" s="23"/>
      <c r="S61" s="23"/>
      <c r="T61" s="23"/>
      <c r="U61" s="23"/>
      <c r="V61" s="23"/>
      <c r="W61" s="23"/>
      <c r="X61" s="23"/>
      <c r="Y61" s="23"/>
    </row>
    <row r="62" customFormat="false" ht="12" hidden="false" customHeight="true" outlineLevel="0" collapsed="false">
      <c r="A62" s="110" t="str">
        <f aca="false" t="array" ref="A62:A62">IFERROR(INDEX('03.Muestra'!$B$8:$B$17,SMALL(IF("Página Web"='03.Muestra'!$D$8:$D$17,ROW('03.Muestra'!$B$8:$B$17)-MIN(ROW('03.Muestra'!$D$8:$D$17))+1,""),ROW()-55)),"")</f>
        <v/>
      </c>
      <c r="B62" s="141" t="str">
        <f aca="false" t="array" ref="B62:B62">IFERROR(INDEX('03.Muestra'!$C$8:$C$17,SMALL(IF("Página Web"='03.Muestra'!$D$8:$D$17,ROW('03.Muestra'!$C$8:$C$17)-MIN(ROW('03.Muestra'!$D$8:$D$17))+1,""),ROW()-55)),"")</f>
        <v/>
      </c>
      <c r="C62" s="141" t="str">
        <f aca="false" t="array" ref="C62:C62">IFERROR(INDEX('03.Muestra'!$F$8:$F$17,SMALL(IF("Página Web"='03.Muestra'!$D$8:$D$17,ROW('03.Muestra'!$F$8:$F$17)-MIN(ROW('03.Muestra'!$D$8:$D$17))+1,""),ROW()-55)),"")</f>
        <v/>
      </c>
      <c r="D62" s="114"/>
      <c r="E62" s="75" t="str">
        <f aca="false">IF(D62&lt;&gt;"",IF(AND(B62&lt;&gt;"",C62&lt;&gt;""),"","ERR"),"")</f>
        <v/>
      </c>
      <c r="F62" s="23"/>
      <c r="G62" s="23"/>
      <c r="H62" s="23"/>
      <c r="I62" s="23"/>
      <c r="J62" s="23"/>
      <c r="K62" s="119"/>
      <c r="L62" s="23"/>
      <c r="M62" s="23"/>
      <c r="N62" s="23"/>
      <c r="O62" s="23"/>
      <c r="P62" s="23"/>
      <c r="Q62" s="23"/>
      <c r="R62" s="23"/>
      <c r="S62" s="23"/>
      <c r="T62" s="23"/>
      <c r="U62" s="23"/>
      <c r="V62" s="23"/>
      <c r="W62" s="23"/>
      <c r="X62" s="23"/>
      <c r="Y62" s="23"/>
    </row>
    <row r="63" customFormat="false" ht="12" hidden="false" customHeight="true" outlineLevel="0" collapsed="false">
      <c r="A63" s="110" t="str">
        <f aca="false" t="array" ref="A63:A63">IFERROR(INDEX('03.Muestra'!$B$8:$B$17,SMALL(IF("Página Web"='03.Muestra'!$D$8:$D$17,ROW('03.Muestra'!$B$8:$B$17)-MIN(ROW('03.Muestra'!$D$8:$D$17))+1,""),ROW()-55)),"")</f>
        <v/>
      </c>
      <c r="B63" s="141" t="str">
        <f aca="false" t="array" ref="B63:B63">IFERROR(INDEX('03.Muestra'!$C$8:$C$17,SMALL(IF("Página Web"='03.Muestra'!$D$8:$D$17,ROW('03.Muestra'!$C$8:$C$17)-MIN(ROW('03.Muestra'!$D$8:$D$17))+1,""),ROW()-55)),"")</f>
        <v/>
      </c>
      <c r="C63" s="141" t="str">
        <f aca="false" t="array" ref="C63:C63">IFERROR(INDEX('03.Muestra'!$F$8:$F$17,SMALL(IF("Página Web"='03.Muestra'!$D$8:$D$17,ROW('03.Muestra'!$F$8:$F$17)-MIN(ROW('03.Muestra'!$D$8:$D$17))+1,""),ROW()-55)),"")</f>
        <v/>
      </c>
      <c r="D63" s="114"/>
      <c r="E63" s="75" t="str">
        <f aca="false">IF(D63&lt;&gt;"",IF(AND(B63&lt;&gt;"",C63&lt;&gt;""),"","ERR"),"")</f>
        <v/>
      </c>
      <c r="F63" s="23"/>
      <c r="G63" s="23"/>
      <c r="H63" s="23"/>
      <c r="I63" s="23"/>
      <c r="J63" s="23"/>
      <c r="K63" s="119"/>
      <c r="L63" s="23"/>
      <c r="M63" s="23"/>
      <c r="N63" s="23"/>
      <c r="O63" s="23"/>
      <c r="P63" s="23"/>
      <c r="Q63" s="23"/>
      <c r="R63" s="23"/>
      <c r="S63" s="23"/>
      <c r="T63" s="23"/>
      <c r="U63" s="23"/>
      <c r="V63" s="23"/>
      <c r="W63" s="23"/>
      <c r="X63" s="23"/>
      <c r="Y63" s="23"/>
    </row>
    <row r="64" customFormat="false" ht="12" hidden="false" customHeight="true" outlineLevel="0" collapsed="false">
      <c r="A64" s="110" t="str">
        <f aca="false" t="array" ref="A64:A64">IFERROR(INDEX('03.Muestra'!$B$8:$B$17,SMALL(IF("Página Web"='03.Muestra'!$D$8:$D$17,ROW('03.Muestra'!$B$8:$B$17)-MIN(ROW('03.Muestra'!$D$8:$D$17))+1,""),ROW()-55)),"")</f>
        <v/>
      </c>
      <c r="B64" s="141" t="str">
        <f aca="false" t="array" ref="B64:B64">IFERROR(INDEX('03.Muestra'!$C$8:$C$17,SMALL(IF("Página Web"='03.Muestra'!$D$8:$D$17,ROW('03.Muestra'!$C$8:$C$17)-MIN(ROW('03.Muestra'!$D$8:$D$17))+1,""),ROW()-55)),"")</f>
        <v/>
      </c>
      <c r="C64" s="141" t="str">
        <f aca="false" t="array" ref="C64:C64">IFERROR(INDEX('03.Muestra'!$F$8:$F$17,SMALL(IF("Página Web"='03.Muestra'!$D$8:$D$17,ROW('03.Muestra'!$F$8:$F$17)-MIN(ROW('03.Muestra'!$D$8:$D$17))+1,""),ROW()-55)),"")</f>
        <v/>
      </c>
      <c r="D64" s="114"/>
      <c r="E64" s="75" t="str">
        <f aca="false">IF(D64&lt;&gt;"",IF(AND(B64&lt;&gt;"",C64&lt;&gt;""),"","ERR"),"")</f>
        <v/>
      </c>
      <c r="F64" s="23"/>
      <c r="G64" s="23"/>
      <c r="H64" s="23"/>
      <c r="I64" s="23"/>
      <c r="J64" s="23"/>
      <c r="K64" s="119"/>
      <c r="L64" s="23"/>
      <c r="M64" s="23"/>
      <c r="N64" s="23"/>
      <c r="O64" s="23"/>
      <c r="P64" s="23"/>
      <c r="Q64" s="23"/>
      <c r="R64" s="23"/>
      <c r="S64" s="23"/>
      <c r="T64" s="23"/>
      <c r="U64" s="23"/>
      <c r="V64" s="23"/>
      <c r="W64" s="23"/>
      <c r="X64" s="23"/>
      <c r="Y64" s="23"/>
    </row>
    <row r="65" customFormat="false" ht="12" hidden="false" customHeight="true" outlineLevel="0" collapsed="false">
      <c r="A65" s="110" t="str">
        <f aca="false" t="array" ref="A65:A65">IFERROR(INDEX('03.Muestra'!$B$8:$B$17,SMALL(IF("Página Web"='03.Muestra'!$D$8:$D$17,ROW('03.Muestra'!$B$8:$B$17)-MIN(ROW('03.Muestra'!$D$8:$D$17))+1,""),ROW()-55)),"")</f>
        <v/>
      </c>
      <c r="B65" s="141" t="str">
        <f aca="false" t="array" ref="B65:B65">IFERROR(INDEX('03.Muestra'!$C$8:$C$17,SMALL(IF("Página Web"='03.Muestra'!$D$8:$D$17,ROW('03.Muestra'!$C$8:$C$17)-MIN(ROW('03.Muestra'!$D$8:$D$17))+1,""),ROW()-55)),"")</f>
        <v/>
      </c>
      <c r="C65" s="141" t="str">
        <f aca="false" t="array" ref="C65:C65">IFERROR(INDEX('03.Muestra'!$F$8:$F$17,SMALL(IF("Página Web"='03.Muestra'!$D$8:$D$17,ROW('03.Muestra'!$F$8:$F$17)-MIN(ROW('03.Muestra'!$D$8:$D$17))+1,""),ROW()-55)),"")</f>
        <v/>
      </c>
      <c r="D65" s="114"/>
      <c r="E65" s="75" t="str">
        <f aca="false">IF(D65&lt;&gt;"",IF(AND(B65&lt;&gt;"",C65&lt;&gt;""),"","ERR"),"")</f>
        <v/>
      </c>
      <c r="F65" s="23"/>
      <c r="G65" s="23"/>
      <c r="H65" s="23"/>
      <c r="I65" s="23"/>
      <c r="J65" s="23"/>
      <c r="K65" s="119"/>
      <c r="L65" s="23"/>
      <c r="M65" s="23"/>
      <c r="N65" s="23"/>
      <c r="O65" s="23"/>
      <c r="P65" s="23"/>
      <c r="Q65" s="23"/>
      <c r="R65" s="23"/>
      <c r="S65" s="23"/>
      <c r="T65" s="23"/>
      <c r="U65" s="23"/>
      <c r="V65" s="23"/>
      <c r="W65" s="23"/>
      <c r="X65" s="23"/>
      <c r="Y65" s="23"/>
    </row>
    <row r="66" customFormat="false" ht="12" hidden="false" customHeight="true" outlineLevel="0" collapsed="false">
      <c r="A66" s="71"/>
      <c r="B66" s="144"/>
      <c r="C66" s="144"/>
      <c r="D66" s="145"/>
      <c r="E66" s="75"/>
      <c r="F66" s="23"/>
      <c r="G66" s="23"/>
      <c r="H66" s="23"/>
      <c r="I66" s="23"/>
      <c r="J66" s="23"/>
      <c r="K66" s="119"/>
      <c r="L66" s="23"/>
      <c r="M66" s="23"/>
      <c r="N66" s="23"/>
      <c r="O66" s="23"/>
      <c r="P66" s="23"/>
      <c r="Q66" s="23"/>
      <c r="R66" s="23"/>
      <c r="S66" s="23"/>
      <c r="T66" s="23"/>
      <c r="U66" s="23"/>
      <c r="V66" s="23"/>
      <c r="W66" s="23"/>
      <c r="X66" s="23"/>
      <c r="Y66" s="23"/>
    </row>
    <row r="67" customFormat="false" ht="12" hidden="false" customHeight="true" outlineLevel="0" collapsed="false">
      <c r="A67" s="71"/>
      <c r="B67" s="144"/>
      <c r="C67" s="144"/>
      <c r="D67" s="145"/>
      <c r="E67" s="75"/>
      <c r="F67" s="23"/>
      <c r="G67" s="23"/>
      <c r="H67" s="23"/>
      <c r="I67" s="23"/>
      <c r="J67" s="23"/>
      <c r="K67" s="119"/>
      <c r="L67" s="23"/>
      <c r="M67" s="23"/>
      <c r="N67" s="23"/>
      <c r="O67" s="23"/>
      <c r="P67" s="23"/>
      <c r="Q67" s="23"/>
      <c r="R67" s="23"/>
      <c r="S67" s="23"/>
      <c r="T67" s="23"/>
      <c r="U67" s="23"/>
      <c r="V67" s="23"/>
      <c r="W67" s="23"/>
      <c r="X67" s="23"/>
      <c r="Y67" s="23"/>
    </row>
    <row r="68" customFormat="false" ht="31.5" hidden="false" customHeight="true" outlineLevel="0" collapsed="false">
      <c r="A68" s="122"/>
      <c r="B68" s="123"/>
      <c r="C68" s="122"/>
      <c r="D68" s="146"/>
      <c r="E68" s="112"/>
      <c r="F68" s="23"/>
      <c r="G68" s="23"/>
      <c r="H68" s="23"/>
      <c r="I68" s="23"/>
      <c r="J68" s="23"/>
      <c r="K68" s="119"/>
      <c r="L68" s="23"/>
      <c r="M68" s="23"/>
      <c r="N68" s="23"/>
      <c r="O68" s="23"/>
      <c r="P68" s="23"/>
      <c r="Q68" s="23"/>
      <c r="R68" s="23"/>
      <c r="S68" s="23"/>
      <c r="T68" s="23"/>
      <c r="U68" s="23"/>
      <c r="V68" s="23"/>
      <c r="W68" s="23"/>
      <c r="X68" s="23"/>
      <c r="Y68" s="23"/>
    </row>
    <row r="69" customFormat="false" ht="13.5" hidden="false" customHeight="true" outlineLevel="0" collapsed="false">
      <c r="A69" s="71"/>
      <c r="B69" s="71"/>
      <c r="C69" s="71"/>
      <c r="D69" s="147"/>
      <c r="E69" s="72"/>
      <c r="F69" s="72"/>
      <c r="G69" s="23"/>
      <c r="H69" s="23"/>
      <c r="I69" s="23"/>
      <c r="J69" s="23"/>
      <c r="K69" s="119"/>
      <c r="L69" s="23"/>
      <c r="M69" s="23"/>
      <c r="N69" s="23"/>
      <c r="O69" s="23"/>
      <c r="P69" s="23"/>
      <c r="Q69" s="23"/>
      <c r="R69" s="23"/>
      <c r="S69" s="23"/>
      <c r="T69" s="23"/>
      <c r="U69" s="23"/>
      <c r="V69" s="23"/>
      <c r="W69" s="23"/>
      <c r="X69" s="23"/>
      <c r="Y69" s="23"/>
    </row>
    <row r="70" customFormat="false" ht="12" hidden="false" customHeight="true" outlineLevel="0" collapsed="false">
      <c r="B70" s="23"/>
      <c r="C70" s="23"/>
      <c r="D70" s="137"/>
      <c r="E70" s="75"/>
      <c r="F70" s="23"/>
      <c r="G70" s="23"/>
      <c r="H70" s="23"/>
      <c r="I70" s="23"/>
      <c r="J70" s="23"/>
      <c r="K70" s="119"/>
      <c r="L70" s="23"/>
      <c r="M70" s="23"/>
      <c r="N70" s="23"/>
      <c r="O70" s="23"/>
      <c r="P70" s="23"/>
      <c r="Q70" s="23"/>
      <c r="R70" s="23"/>
      <c r="S70" s="23"/>
      <c r="T70" s="23"/>
      <c r="U70" s="23"/>
      <c r="V70" s="23"/>
      <c r="W70" s="23"/>
      <c r="X70" s="23"/>
      <c r="Y70" s="23"/>
    </row>
    <row r="71" customFormat="false" ht="12" hidden="false" customHeight="true" outlineLevel="0" collapsed="false">
      <c r="B71" s="23"/>
      <c r="C71" s="23"/>
      <c r="D71" s="137"/>
      <c r="E71" s="112"/>
      <c r="F71" s="23"/>
      <c r="G71" s="23"/>
      <c r="H71" s="23"/>
      <c r="I71" s="23"/>
      <c r="J71" s="23"/>
      <c r="K71" s="119"/>
      <c r="L71" s="23"/>
      <c r="M71" s="23"/>
      <c r="N71" s="23"/>
      <c r="O71" s="23"/>
      <c r="P71" s="23"/>
      <c r="Q71" s="23"/>
      <c r="R71" s="23"/>
      <c r="S71" s="23"/>
      <c r="T71" s="23"/>
      <c r="U71" s="23"/>
      <c r="V71" s="23"/>
      <c r="W71" s="23"/>
      <c r="X71" s="23"/>
      <c r="Y71" s="23"/>
    </row>
    <row r="72" customFormat="false" ht="29.25" hidden="false" customHeight="true" outlineLevel="0" collapsed="false">
      <c r="A72" s="105" t="s">
        <v>119</v>
      </c>
      <c r="B72" s="106" t="s">
        <v>105</v>
      </c>
      <c r="C72" s="107" t="s">
        <v>166</v>
      </c>
      <c r="D72" s="139" t="s">
        <v>125</v>
      </c>
      <c r="E72" s="124"/>
      <c r="K72" s="119"/>
      <c r="L72" s="23"/>
      <c r="M72" s="23"/>
      <c r="N72" s="23"/>
      <c r="O72" s="23"/>
      <c r="P72" s="23"/>
      <c r="Q72" s="23"/>
      <c r="R72" s="23"/>
      <c r="S72" s="23"/>
      <c r="T72" s="23"/>
      <c r="U72" s="23"/>
      <c r="V72" s="23"/>
      <c r="W72" s="23"/>
      <c r="X72" s="23"/>
      <c r="Y72" s="23"/>
    </row>
    <row r="73" customFormat="false" ht="12" hidden="false" customHeight="true" outlineLevel="0" collapsed="false">
      <c r="A73" s="110" t="n">
        <f aca="false" t="array" ref="A73:A73">IFERROR(INDEX('03.Muestra'!$B$8:$B$17,SMALL(IF("Página Web"='03.Muestra'!$D$8:$D$17,ROW('03.Muestra'!$B$8:$B$17)-MIN(ROW('03.Muestra'!$D$8:$D$17))+1,""),ROW()-72)),"")</f>
        <v>1</v>
      </c>
      <c r="B73" s="141" t="str">
        <f aca="false" t="array" ref="B73:B73">IFERROR(INDEX('03.Muestra'!$C$8:$C$17,SMALL(IF("Página Web"='03.Muestra'!$D$8:$D$17,ROW('03.Muestra'!$C$8:$C$17)-MIN(ROW('03.Muestra'!$D$8:$D$17))+1,""),ROW()-72)),"")</f>
        <v>Inicio</v>
      </c>
      <c r="C73" s="141" t="str">
        <f aca="false" t="array" ref="C73:C73">IFERROR(INDEX('03.Muestra'!$F$8:$F$17,SMALL(IF("Página Web"='03.Muestra'!$D$8:$D$17,ROW('03.Muestra'!$F$8:$F$17)-MIN(ROW('03.Muestra'!$D$8:$D$17))+1,""),ROW()-72)),"")</f>
        <v>https://institutodelpelo.com/</v>
      </c>
      <c r="D73" s="114" t="s">
        <v>112</v>
      </c>
      <c r="E73" s="75" t="str">
        <f aca="false">IF(D73&lt;&gt;"",IF(AND(B73&lt;&gt;"",C73&lt;&gt;""),"","ERR"),"")</f>
        <v/>
      </c>
      <c r="F73" s="115" t="s">
        <v>108</v>
      </c>
      <c r="G73" s="100" t="s">
        <v>117</v>
      </c>
      <c r="H73" s="95" t="s">
        <v>112</v>
      </c>
      <c r="I73" s="116" t="s">
        <v>110</v>
      </c>
      <c r="J73" s="117" t="s">
        <v>106</v>
      </c>
      <c r="K73" s="142" t="s">
        <v>116</v>
      </c>
      <c r="L73" s="23"/>
      <c r="M73" s="23"/>
      <c r="N73" s="23"/>
      <c r="O73" s="23"/>
      <c r="P73" s="23"/>
      <c r="Q73" s="23"/>
      <c r="R73" s="23"/>
      <c r="S73" s="23"/>
      <c r="T73" s="23"/>
      <c r="U73" s="23"/>
      <c r="V73" s="23"/>
      <c r="W73" s="23"/>
      <c r="X73" s="23"/>
      <c r="Y73" s="23"/>
    </row>
    <row r="74" customFormat="false" ht="12" hidden="false" customHeight="true" outlineLevel="0" collapsed="false">
      <c r="A74" s="110" t="n">
        <f aca="false" t="array" ref="A74:A74">IFERROR(INDEX('03.Muestra'!$B$8:$B$17,SMALL(IF("Página Web"='03.Muestra'!$D$8:$D$17,ROW('03.Muestra'!$B$8:$B$17)-MIN(ROW('03.Muestra'!$D$8:$D$17))+1,""),ROW()-72)),"")</f>
        <v>2</v>
      </c>
      <c r="B74" s="141" t="str">
        <f aca="false" t="array" ref="B74:B74">IFERROR(INDEX('03.Muestra'!$C$8:$C$17,SMALL(IF("Página Web"='03.Muestra'!$D$8:$D$17,ROW('03.Muestra'!$C$8:$C$17)-MIN(ROW('03.Muestra'!$D$8:$D$17))+1,""),ROW()-72)),"")</f>
        <v>Nuestro método</v>
      </c>
      <c r="C74" s="141" t="str">
        <f aca="false" t="array" ref="C74:C74">IFERROR(INDEX('03.Muestra'!$F$8:$F$17,SMALL(IF("Página Web"='03.Muestra'!$D$8:$D$17,ROW('03.Muestra'!$F$8:$F$17)-MIN(ROW('03.Muestra'!$D$8:$D$17))+1,""),ROW()-72)),"")</f>
        <v>https://institutodelpelo.com/nuestro-metodo/</v>
      </c>
      <c r="D74" s="114" t="s">
        <v>112</v>
      </c>
      <c r="E74" s="75" t="str">
        <f aca="false">IF(D74&lt;&gt;"",IF(AND(B74&lt;&gt;"",C74&lt;&gt;""),"","ERR"),"")</f>
        <v/>
      </c>
      <c r="F74" s="118" t="n">
        <f aca="true">COUNTIF($D73:INDIRECT("$D" &amp;  SUM(ROW()-1,'03.Muestra'!$D$20)-1),F73)</f>
        <v>0</v>
      </c>
      <c r="G74" s="118" t="n">
        <f aca="true">COUNTIF($D73:INDIRECT("$D" &amp;  SUM(ROW()-1,'03.Muestra'!$D$20)-1),G73)</f>
        <v>0</v>
      </c>
      <c r="H74" s="118" t="n">
        <f aca="true">COUNTIF($D73:INDIRECT("$D" &amp;  SUM(ROW()-1,'03.Muestra'!$D$20)-1),H73)</f>
        <v>5</v>
      </c>
      <c r="I74" s="118" t="n">
        <f aca="true">COUNTIF($D73:INDIRECT("$D" &amp;  SUM(ROW()-1,'03.Muestra'!$D$20)-1),I73)</f>
        <v>0</v>
      </c>
      <c r="J74" s="118" t="n">
        <f aca="true">COUNTIF($D73:INDIRECT("$D" &amp;  SUM(ROW()-1,'03.Muestra'!$D$20)-1),J73)</f>
        <v>0</v>
      </c>
      <c r="K74" s="143" t="n">
        <f aca="true">IF(COUNTIF('03.Muestra'!$D$8:$D$17,"Página Web")=0,0,COUNTBLANK($D73:INDIRECT("$D" &amp;  SUM(ROW()-1,COUNTIF('03.Muestra'!$D$8:$D$17,"Página Web"))-1)))</f>
        <v>1</v>
      </c>
      <c r="L74" s="23"/>
      <c r="M74" s="23"/>
      <c r="N74" s="23"/>
      <c r="O74" s="23"/>
      <c r="P74" s="23"/>
      <c r="Q74" s="23"/>
      <c r="R74" s="23"/>
      <c r="S74" s="23"/>
      <c r="T74" s="23"/>
      <c r="U74" s="23"/>
      <c r="V74" s="23"/>
      <c r="W74" s="23"/>
      <c r="X74" s="23"/>
      <c r="Y74" s="23"/>
    </row>
    <row r="75" customFormat="false" ht="12" hidden="false" customHeight="true" outlineLevel="0" collapsed="false">
      <c r="A75" s="110" t="n">
        <f aca="false" t="array" ref="A75:A75">IFERROR(INDEX('03.Muestra'!$B$8:$B$17,SMALL(IF("Página Web"='03.Muestra'!$D$8:$D$17,ROW('03.Muestra'!$B$8:$B$17)-MIN(ROW('03.Muestra'!$D$8:$D$17))+1,""),ROW()-72)),"")</f>
        <v>3</v>
      </c>
      <c r="B75" s="141" t="str">
        <f aca="false" t="array" ref="B75:B75">IFERROR(INDEX('03.Muestra'!$C$8:$C$17,SMALL(IF("Página Web"='03.Muestra'!$D$8:$D$17,ROW('03.Muestra'!$C$8:$C$17)-MIN(ROW('03.Muestra'!$D$8:$D$17))+1,""),ROW()-72)),"")</f>
        <v>Contacto</v>
      </c>
      <c r="C75" s="141" t="str">
        <f aca="false" t="array" ref="C75:C75">IFERROR(INDEX('03.Muestra'!$F$8:$F$17,SMALL(IF("Página Web"='03.Muestra'!$D$8:$D$17,ROW('03.Muestra'!$F$8:$F$17)-MIN(ROW('03.Muestra'!$D$8:$D$17))+1,""),ROW()-72)),"")</f>
        <v>https://institutodelpelo.com/contacto/</v>
      </c>
      <c r="D75" s="114" t="s">
        <v>112</v>
      </c>
      <c r="E75" s="75" t="str">
        <f aca="false">IF(D75&lt;&gt;"",IF(AND(B75&lt;&gt;"",C75&lt;&gt;""),"","ERR"),"")</f>
        <v/>
      </c>
      <c r="G75" s="23"/>
      <c r="H75" s="23"/>
      <c r="I75" s="23"/>
      <c r="J75" s="23"/>
      <c r="K75" s="119"/>
      <c r="L75" s="23"/>
      <c r="M75" s="23"/>
      <c r="N75" s="23"/>
      <c r="O75" s="23"/>
      <c r="P75" s="23"/>
      <c r="Q75" s="23"/>
      <c r="R75" s="23"/>
      <c r="S75" s="23"/>
      <c r="T75" s="23"/>
      <c r="U75" s="23"/>
      <c r="V75" s="23"/>
      <c r="W75" s="23"/>
      <c r="X75" s="23"/>
      <c r="Y75" s="23"/>
    </row>
    <row r="76" customFormat="false" ht="12" hidden="false" customHeight="true" outlineLevel="0" collapsed="false">
      <c r="A76" s="110" t="n">
        <f aca="false" t="array" ref="A76:A76">IFERROR(INDEX('03.Muestra'!$B$8:$B$17,SMALL(IF("Página Web"='03.Muestra'!$D$8:$D$17,ROW('03.Muestra'!$B$8:$B$17)-MIN(ROW('03.Muestra'!$D$8:$D$17))+1,""),ROW()-72)),"")</f>
        <v>4</v>
      </c>
      <c r="B76" s="141" t="str">
        <f aca="false" t="array" ref="B76:B76">IFERROR(INDEX('03.Muestra'!$C$8:$C$17,SMALL(IF("Página Web"='03.Muestra'!$D$8:$D$17,ROW('03.Muestra'!$C$8:$C$17)-MIN(ROW('03.Muestra'!$D$8:$D$17))+1,""),ROW()-72)),"")</f>
        <v>Aviso legal</v>
      </c>
      <c r="C76" s="141" t="str">
        <f aca="false" t="array" ref="C76:C76">IFERROR(INDEX('03.Muestra'!$F$8:$F$17,SMALL(IF("Página Web"='03.Muestra'!$D$8:$D$17,ROW('03.Muestra'!$F$8:$F$17)-MIN(ROW('03.Muestra'!$D$8:$D$17))+1,""),ROW()-72)),"")</f>
        <v>https://institutodelpelo.com/aviso-legal/</v>
      </c>
      <c r="D76" s="114" t="s">
        <v>112</v>
      </c>
      <c r="E76" s="75" t="str">
        <f aca="false">IF(D76&lt;&gt;"",IF(AND(B76&lt;&gt;"",C76&lt;&gt;""),"","ERR"),"")</f>
        <v/>
      </c>
      <c r="G76" s="23"/>
      <c r="H76" s="23"/>
      <c r="I76" s="23"/>
      <c r="J76" s="23"/>
      <c r="K76" s="119"/>
      <c r="L76" s="23"/>
      <c r="M76" s="23"/>
      <c r="N76" s="23"/>
      <c r="O76" s="23"/>
      <c r="P76" s="23"/>
      <c r="Q76" s="23"/>
      <c r="R76" s="23"/>
      <c r="S76" s="23"/>
      <c r="T76" s="23"/>
      <c r="U76" s="23"/>
      <c r="V76" s="23"/>
      <c r="W76" s="23"/>
      <c r="X76" s="23"/>
      <c r="Y76" s="23"/>
    </row>
    <row r="77" customFormat="false" ht="12" hidden="false" customHeight="true" outlineLevel="0" collapsed="false">
      <c r="A77" s="110" t="n">
        <f aca="false" t="array" ref="A77:A77">IFERROR(INDEX('03.Muestra'!$B$8:$B$17,SMALL(IF("Página Web"='03.Muestra'!$D$8:$D$17,ROW('03.Muestra'!$B$8:$B$17)-MIN(ROW('03.Muestra'!$D$8:$D$17))+1,""),ROW()-72)),"")</f>
        <v>5</v>
      </c>
      <c r="B77" s="141" t="str">
        <f aca="false" t="array" ref="B77:B77">IFERROR(INDEX('03.Muestra'!$C$8:$C$17,SMALL(IF("Página Web"='03.Muestra'!$D$8:$D$17,ROW('03.Muestra'!$C$8:$C$17)-MIN(ROW('03.Muestra'!$D$8:$D$17))+1,""),ROW()-72)),"")</f>
        <v>Política de privacidad</v>
      </c>
      <c r="C77" s="141" t="str">
        <f aca="false" t="array" ref="C77:C77">IFERROR(INDEX('03.Muestra'!$F$8:$F$17,SMALL(IF("Página Web"='03.Muestra'!$D$8:$D$17,ROW('03.Muestra'!$F$8:$F$17)-MIN(ROW('03.Muestra'!$D$8:$D$17))+1,""),ROW()-72)),"")</f>
        <v>https://institutodelpelo.com/politica-de-privacidad/</v>
      </c>
      <c r="D77" s="114" t="s">
        <v>112</v>
      </c>
      <c r="E77" s="75" t="str">
        <f aca="false">IF(D77&lt;&gt;"",IF(AND(B77&lt;&gt;"",C77&lt;&gt;""),"","ERR"),"")</f>
        <v/>
      </c>
      <c r="G77" s="23"/>
      <c r="H77" s="23"/>
      <c r="I77" s="23"/>
      <c r="J77" s="23"/>
      <c r="K77" s="119"/>
      <c r="L77" s="23"/>
      <c r="M77" s="23"/>
      <c r="N77" s="23"/>
      <c r="O77" s="23"/>
      <c r="P77" s="23"/>
      <c r="Q77" s="23"/>
      <c r="R77" s="23"/>
      <c r="S77" s="23"/>
      <c r="T77" s="23"/>
      <c r="U77" s="23"/>
      <c r="V77" s="23"/>
      <c r="W77" s="23"/>
      <c r="X77" s="23"/>
      <c r="Y77" s="23"/>
    </row>
    <row r="78" customFormat="false" ht="12" hidden="false" customHeight="true" outlineLevel="0" collapsed="false">
      <c r="A78" s="110" t="n">
        <f aca="false" t="array" ref="A78:A78">IFERROR(INDEX('03.Muestra'!$B$8:$B$17,SMALL(IF("Página Web"='03.Muestra'!$D$8:$D$17,ROW('03.Muestra'!$B$8:$B$17)-MIN(ROW('03.Muestra'!$D$8:$D$17))+1,""),ROW()-72)),"")</f>
        <v>6</v>
      </c>
      <c r="B78" s="141" t="str">
        <f aca="false" t="array" ref="B78:B78">IFERROR(INDEX('03.Muestra'!$C$8:$C$17,SMALL(IF("Página Web"='03.Muestra'!$D$8:$D$17,ROW('03.Muestra'!$C$8:$C$17)-MIN(ROW('03.Muestra'!$D$8:$D$17))+1,""),ROW()-72)),"")</f>
        <v>Informe de accesibilidad</v>
      </c>
      <c r="C78" s="141" t="str">
        <f aca="false" t="array" ref="C78:C78">IFERROR(INDEX('03.Muestra'!$F$8:$F$17,SMALL(IF("Página Web"='03.Muestra'!$D$8:$D$17,ROW('03.Muestra'!$F$8:$F$17)-MIN(ROW('03.Muestra'!$D$8:$D$17))+1,""),ROW()-72)),"")</f>
        <v>https://institutodelpelo.com/informe-de-accesibilidad/</v>
      </c>
      <c r="D78" s="114"/>
      <c r="E78" s="75" t="str">
        <f aca="false">IF(D78&lt;&gt;"",IF(AND(B78&lt;&gt;"",C78&lt;&gt;""),"","ERR"),"")</f>
        <v/>
      </c>
      <c r="G78" s="23"/>
      <c r="H78" s="23"/>
      <c r="I78" s="23"/>
      <c r="J78" s="23"/>
      <c r="K78" s="119"/>
      <c r="L78" s="23"/>
      <c r="M78" s="23"/>
      <c r="N78" s="23"/>
      <c r="O78" s="23"/>
      <c r="P78" s="23"/>
      <c r="Q78" s="23"/>
      <c r="R78" s="23"/>
      <c r="S78" s="23"/>
      <c r="T78" s="23"/>
      <c r="U78" s="23"/>
      <c r="V78" s="23"/>
      <c r="W78" s="23"/>
      <c r="X78" s="23"/>
      <c r="Y78" s="23"/>
    </row>
    <row r="79" customFormat="false" ht="12" hidden="false" customHeight="true" outlineLevel="0" collapsed="false">
      <c r="A79" s="110" t="str">
        <f aca="false" t="array" ref="A79:A79">IFERROR(INDEX('03.Muestra'!$B$8:$B$17,SMALL(IF("Página Web"='03.Muestra'!$D$8:$D$17,ROW('03.Muestra'!$B$8:$B$17)-MIN(ROW('03.Muestra'!$D$8:$D$17))+1,""),ROW()-72)),"")</f>
        <v/>
      </c>
      <c r="B79" s="141" t="str">
        <f aca="false" t="array" ref="B79:B79">IFERROR(INDEX('03.Muestra'!$C$8:$C$17,SMALL(IF("Página Web"='03.Muestra'!$D$8:$D$17,ROW('03.Muestra'!$C$8:$C$17)-MIN(ROW('03.Muestra'!$D$8:$D$17))+1,""),ROW()-72)),"")</f>
        <v/>
      </c>
      <c r="C79" s="141" t="str">
        <f aca="false" t="array" ref="C79:C79">IFERROR(INDEX('03.Muestra'!$F$8:$F$17,SMALL(IF("Página Web"='03.Muestra'!$D$8:$D$17,ROW('03.Muestra'!$F$8:$F$17)-MIN(ROW('03.Muestra'!$D$8:$D$17))+1,""),ROW()-72)),"")</f>
        <v/>
      </c>
      <c r="D79" s="114"/>
      <c r="E79" s="75" t="str">
        <f aca="false">IF(D79&lt;&gt;"",IF(AND(B79&lt;&gt;"",C79&lt;&gt;""),"","ERR"),"")</f>
        <v/>
      </c>
      <c r="F79" s="23"/>
      <c r="G79" s="23"/>
      <c r="H79" s="23"/>
      <c r="I79" s="23"/>
      <c r="J79" s="23"/>
      <c r="K79" s="119"/>
      <c r="L79" s="23"/>
      <c r="M79" s="23"/>
      <c r="N79" s="23"/>
      <c r="O79" s="23"/>
      <c r="P79" s="23"/>
      <c r="Q79" s="23"/>
      <c r="R79" s="23"/>
      <c r="S79" s="23"/>
      <c r="T79" s="23"/>
      <c r="U79" s="23"/>
      <c r="V79" s="23"/>
      <c r="W79" s="23"/>
      <c r="X79" s="23"/>
      <c r="Y79" s="23"/>
    </row>
    <row r="80" customFormat="false" ht="12" hidden="false" customHeight="true" outlineLevel="0" collapsed="false">
      <c r="A80" s="110" t="str">
        <f aca="false" t="array" ref="A80:A80">IFERROR(INDEX('03.Muestra'!$B$8:$B$17,SMALL(IF("Página Web"='03.Muestra'!$D$8:$D$17,ROW('03.Muestra'!$B$8:$B$17)-MIN(ROW('03.Muestra'!$D$8:$D$17))+1,""),ROW()-72)),"")</f>
        <v/>
      </c>
      <c r="B80" s="141" t="str">
        <f aca="false" t="array" ref="B80:B80">IFERROR(INDEX('03.Muestra'!$C$8:$C$17,SMALL(IF("Página Web"='03.Muestra'!$D$8:$D$17,ROW('03.Muestra'!$C$8:$C$17)-MIN(ROW('03.Muestra'!$D$8:$D$17))+1,""),ROW()-72)),"")</f>
        <v/>
      </c>
      <c r="C80" s="141" t="str">
        <f aca="false" t="array" ref="C80:C80">IFERROR(INDEX('03.Muestra'!$F$8:$F$17,SMALL(IF("Página Web"='03.Muestra'!$D$8:$D$17,ROW('03.Muestra'!$F$8:$F$17)-MIN(ROW('03.Muestra'!$D$8:$D$17))+1,""),ROW()-72)),"")</f>
        <v/>
      </c>
      <c r="D80" s="114"/>
      <c r="E80" s="75" t="str">
        <f aca="false">IF(D80&lt;&gt;"",IF(AND(B80&lt;&gt;"",C80&lt;&gt;""),"","ERR"),"")</f>
        <v/>
      </c>
      <c r="F80" s="23"/>
      <c r="G80" s="23"/>
      <c r="H80" s="23"/>
      <c r="I80" s="23"/>
      <c r="J80" s="23"/>
      <c r="K80" s="119"/>
      <c r="L80" s="23"/>
      <c r="M80" s="23"/>
      <c r="N80" s="23"/>
      <c r="O80" s="23"/>
      <c r="P80" s="23"/>
      <c r="Q80" s="23"/>
      <c r="R80" s="23"/>
      <c r="S80" s="23"/>
      <c r="T80" s="23"/>
      <c r="U80" s="23"/>
      <c r="V80" s="23"/>
      <c r="W80" s="23"/>
      <c r="X80" s="23"/>
      <c r="Y80" s="23"/>
    </row>
    <row r="81" customFormat="false" ht="12" hidden="false" customHeight="true" outlineLevel="0" collapsed="false">
      <c r="A81" s="110" t="str">
        <f aca="false" t="array" ref="A81:A81">IFERROR(INDEX('03.Muestra'!$B$8:$B$17,SMALL(IF("Página Web"='03.Muestra'!$D$8:$D$17,ROW('03.Muestra'!$B$8:$B$17)-MIN(ROW('03.Muestra'!$D$8:$D$17))+1,""),ROW()-72)),"")</f>
        <v/>
      </c>
      <c r="B81" s="141" t="str">
        <f aca="false" t="array" ref="B81:B81">IFERROR(INDEX('03.Muestra'!$C$8:$C$17,SMALL(IF("Página Web"='03.Muestra'!$D$8:$D$17,ROW('03.Muestra'!$C$8:$C$17)-MIN(ROW('03.Muestra'!$D$8:$D$17))+1,""),ROW()-72)),"")</f>
        <v/>
      </c>
      <c r="C81" s="141" t="str">
        <f aca="false" t="array" ref="C81:C81">IFERROR(INDEX('03.Muestra'!$F$8:$F$17,SMALL(IF("Página Web"='03.Muestra'!$D$8:$D$17,ROW('03.Muestra'!$F$8:$F$17)-MIN(ROW('03.Muestra'!$D$8:$D$17))+1,""),ROW()-72)),"")</f>
        <v/>
      </c>
      <c r="D81" s="114"/>
      <c r="E81" s="75" t="str">
        <f aca="false">IF(D81&lt;&gt;"",IF(AND(B81&lt;&gt;"",C81&lt;&gt;""),"","ERR"),"")</f>
        <v/>
      </c>
      <c r="F81" s="23"/>
      <c r="G81" s="23"/>
      <c r="H81" s="23"/>
      <c r="I81" s="23"/>
      <c r="J81" s="23"/>
      <c r="K81" s="119"/>
      <c r="L81" s="23"/>
      <c r="M81" s="23"/>
      <c r="N81" s="23"/>
      <c r="O81" s="23"/>
      <c r="P81" s="23"/>
      <c r="Q81" s="23"/>
      <c r="R81" s="23"/>
      <c r="S81" s="23"/>
      <c r="T81" s="23"/>
      <c r="U81" s="23"/>
      <c r="V81" s="23"/>
      <c r="W81" s="23"/>
      <c r="X81" s="23"/>
      <c r="Y81" s="23"/>
    </row>
    <row r="82" customFormat="false" ht="12" hidden="false" customHeight="true" outlineLevel="0" collapsed="false">
      <c r="A82" s="110" t="str">
        <f aca="false" t="array" ref="A82:A82">IFERROR(INDEX('03.Muestra'!$B$8:$B$17,SMALL(IF("Página Web"='03.Muestra'!$D$8:$D$17,ROW('03.Muestra'!$B$8:$B$17)-MIN(ROW('03.Muestra'!$D$8:$D$17))+1,""),ROW()-72)),"")</f>
        <v/>
      </c>
      <c r="B82" s="141" t="str">
        <f aca="false" t="array" ref="B82:B82">IFERROR(INDEX('03.Muestra'!$C$8:$C$17,SMALL(IF("Página Web"='03.Muestra'!$D$8:$D$17,ROW('03.Muestra'!$C$8:$C$17)-MIN(ROW('03.Muestra'!$D$8:$D$17))+1,""),ROW()-72)),"")</f>
        <v/>
      </c>
      <c r="C82" s="141" t="str">
        <f aca="false" t="array" ref="C82:C82">IFERROR(INDEX('03.Muestra'!$F$8:$F$17,SMALL(IF("Página Web"='03.Muestra'!$D$8:$D$17,ROW('03.Muestra'!$F$8:$F$17)-MIN(ROW('03.Muestra'!$D$8:$D$17))+1,""),ROW()-72)),"")</f>
        <v/>
      </c>
      <c r="D82" s="114"/>
      <c r="E82" s="75" t="str">
        <f aca="false">IF(D82&lt;&gt;"",IF(AND(B82&lt;&gt;"",C82&lt;&gt;""),"","ERR"),"")</f>
        <v/>
      </c>
      <c r="F82" s="23"/>
      <c r="G82" s="23"/>
      <c r="H82" s="23"/>
      <c r="I82" s="23"/>
      <c r="J82" s="23"/>
      <c r="K82" s="119"/>
      <c r="L82" s="23"/>
      <c r="M82" s="23"/>
      <c r="N82" s="23"/>
      <c r="O82" s="23"/>
      <c r="P82" s="23"/>
      <c r="Q82" s="23"/>
      <c r="R82" s="23"/>
      <c r="S82" s="23"/>
      <c r="T82" s="23"/>
      <c r="U82" s="23"/>
      <c r="V82" s="23"/>
      <c r="W82" s="23"/>
      <c r="X82" s="23"/>
      <c r="Y82" s="23"/>
    </row>
    <row r="83" customFormat="false" ht="12" hidden="false" customHeight="true" outlineLevel="0" collapsed="false">
      <c r="A83" s="71"/>
      <c r="B83" s="144"/>
      <c r="C83" s="144"/>
      <c r="D83" s="145"/>
      <c r="E83" s="75"/>
      <c r="F83" s="23"/>
      <c r="G83" s="23"/>
      <c r="H83" s="23"/>
      <c r="I83" s="23"/>
      <c r="J83" s="23"/>
      <c r="K83" s="119"/>
      <c r="L83" s="23"/>
      <c r="M83" s="23"/>
      <c r="N83" s="23"/>
      <c r="O83" s="23"/>
      <c r="P83" s="23"/>
      <c r="Q83" s="23"/>
      <c r="R83" s="23"/>
      <c r="S83" s="23"/>
      <c r="T83" s="23"/>
      <c r="U83" s="23"/>
      <c r="V83" s="23"/>
      <c r="W83" s="23"/>
      <c r="X83" s="23"/>
      <c r="Y83" s="23"/>
    </row>
    <row r="84" customFormat="false" ht="12" hidden="false" customHeight="true" outlineLevel="0" collapsed="false">
      <c r="A84" s="71"/>
      <c r="B84" s="144"/>
      <c r="C84" s="144"/>
      <c r="D84" s="145"/>
      <c r="E84" s="75"/>
      <c r="F84" s="23"/>
      <c r="G84" s="23"/>
      <c r="H84" s="23"/>
      <c r="I84" s="23"/>
      <c r="J84" s="23"/>
      <c r="K84" s="119"/>
      <c r="L84" s="23"/>
      <c r="M84" s="23"/>
      <c r="N84" s="23"/>
      <c r="O84" s="23"/>
      <c r="P84" s="23"/>
      <c r="Q84" s="23"/>
      <c r="R84" s="23"/>
      <c r="S84" s="23"/>
      <c r="T84" s="23"/>
      <c r="U84" s="23"/>
      <c r="V84" s="23"/>
      <c r="W84" s="23"/>
      <c r="X84" s="23"/>
      <c r="Y84" s="23"/>
    </row>
    <row r="85" customFormat="false" ht="31.5" hidden="false" customHeight="true" outlineLevel="0" collapsed="false">
      <c r="A85" s="122"/>
      <c r="B85" s="123"/>
      <c r="C85" s="122"/>
      <c r="D85" s="146"/>
      <c r="E85" s="112"/>
      <c r="F85" s="23"/>
      <c r="G85" s="23"/>
      <c r="H85" s="23"/>
      <c r="I85" s="23"/>
      <c r="J85" s="23"/>
      <c r="K85" s="119"/>
      <c r="L85" s="23"/>
      <c r="M85" s="23"/>
      <c r="N85" s="23"/>
      <c r="O85" s="23"/>
      <c r="P85" s="23"/>
      <c r="Q85" s="23"/>
      <c r="R85" s="23"/>
      <c r="S85" s="23"/>
      <c r="T85" s="23"/>
      <c r="U85" s="23"/>
      <c r="V85" s="23"/>
      <c r="W85" s="23"/>
      <c r="X85" s="23"/>
      <c r="Y85" s="23"/>
    </row>
    <row r="86" customFormat="false" ht="12" hidden="false" customHeight="true" outlineLevel="0" collapsed="false">
      <c r="A86" s="71"/>
      <c r="B86" s="71"/>
      <c r="C86" s="71"/>
      <c r="D86" s="147"/>
      <c r="E86" s="72"/>
      <c r="F86" s="72"/>
      <c r="G86" s="23"/>
      <c r="H86" s="23"/>
      <c r="I86" s="23"/>
      <c r="J86" s="23"/>
      <c r="K86" s="119"/>
      <c r="L86" s="23"/>
      <c r="M86" s="23"/>
      <c r="N86" s="23"/>
      <c r="O86" s="23"/>
      <c r="P86" s="23"/>
      <c r="Q86" s="23"/>
      <c r="R86" s="23"/>
      <c r="S86" s="23"/>
      <c r="T86" s="23"/>
      <c r="U86" s="23"/>
      <c r="V86" s="23"/>
      <c r="W86" s="23"/>
      <c r="X86" s="23"/>
      <c r="Y86" s="23"/>
    </row>
    <row r="87" customFormat="false" ht="12" hidden="false" customHeight="true" outlineLevel="0" collapsed="false">
      <c r="B87" s="23"/>
      <c r="C87" s="23"/>
      <c r="D87" s="137"/>
      <c r="E87" s="75"/>
      <c r="F87" s="23"/>
      <c r="G87" s="23"/>
      <c r="H87" s="23"/>
      <c r="I87" s="23"/>
      <c r="J87" s="23"/>
      <c r="K87" s="119"/>
      <c r="L87" s="23"/>
      <c r="M87" s="23"/>
      <c r="N87" s="23"/>
      <c r="O87" s="23"/>
      <c r="P87" s="23"/>
      <c r="Q87" s="23"/>
      <c r="R87" s="23"/>
      <c r="S87" s="23"/>
      <c r="T87" s="23"/>
      <c r="U87" s="23"/>
      <c r="V87" s="23"/>
      <c r="W87" s="23"/>
      <c r="X87" s="23"/>
      <c r="Y87" s="23"/>
    </row>
    <row r="88" customFormat="false" ht="12" hidden="false" customHeight="true" outlineLevel="0" collapsed="false">
      <c r="B88" s="23"/>
      <c r="C88" s="23"/>
      <c r="D88" s="137"/>
      <c r="E88" s="112"/>
      <c r="F88" s="23"/>
      <c r="G88" s="23"/>
      <c r="H88" s="23"/>
      <c r="I88" s="23"/>
      <c r="J88" s="23"/>
      <c r="K88" s="119"/>
      <c r="L88" s="23"/>
      <c r="M88" s="23"/>
      <c r="N88" s="23"/>
      <c r="O88" s="23"/>
      <c r="P88" s="23"/>
      <c r="Q88" s="23"/>
      <c r="R88" s="23"/>
      <c r="S88" s="23"/>
      <c r="T88" s="23"/>
      <c r="U88" s="23"/>
      <c r="V88" s="23"/>
      <c r="W88" s="23"/>
      <c r="X88" s="23"/>
      <c r="Y88" s="23"/>
    </row>
    <row r="89" customFormat="false" ht="29.25" hidden="false" customHeight="true" outlineLevel="0" collapsed="false">
      <c r="A89" s="105" t="s">
        <v>119</v>
      </c>
      <c r="B89" s="106" t="s">
        <v>105</v>
      </c>
      <c r="C89" s="107" t="s">
        <v>167</v>
      </c>
      <c r="D89" s="139" t="s">
        <v>125</v>
      </c>
      <c r="E89" s="124"/>
      <c r="K89" s="119"/>
      <c r="L89" s="23"/>
      <c r="M89" s="23"/>
      <c r="N89" s="23"/>
      <c r="O89" s="23"/>
      <c r="P89" s="23"/>
      <c r="Q89" s="23"/>
      <c r="R89" s="23"/>
      <c r="S89" s="23"/>
      <c r="T89" s="23"/>
      <c r="U89" s="23"/>
      <c r="V89" s="23"/>
      <c r="W89" s="23"/>
      <c r="X89" s="23"/>
      <c r="Y89" s="23"/>
    </row>
    <row r="90" customFormat="false" ht="12" hidden="false" customHeight="true" outlineLevel="0" collapsed="false">
      <c r="A90" s="110" t="n">
        <f aca="false" t="array" ref="A90:A90">IFERROR(INDEX('03.Muestra'!$B$8:$B$17,SMALL(IF("Página Web"='03.Muestra'!$D$8:$D$17,ROW('03.Muestra'!$B$8:$B$17)-MIN(ROW('03.Muestra'!$D$8:$D$17))+1,""),ROW()-89)),"")</f>
        <v>1</v>
      </c>
      <c r="B90" s="141" t="str">
        <f aca="false" t="array" ref="B90:B90">IFERROR(INDEX('03.Muestra'!$C$8:$C$17,SMALL(IF("Página Web"='03.Muestra'!$D$8:$D$17,ROW('03.Muestra'!$C$8:$C$17)-MIN(ROW('03.Muestra'!$D$8:$D$17))+1,""),ROW()-89)),"")</f>
        <v>Inicio</v>
      </c>
      <c r="C90" s="141" t="str">
        <f aca="false" t="array" ref="C90:C90">IFERROR(INDEX('03.Muestra'!$F$8:$F$17,SMALL(IF("Página Web"='03.Muestra'!$D$8:$D$17,ROW('03.Muestra'!$F$8:$F$17)-MIN(ROW('03.Muestra'!$D$8:$D$17))+1,""),ROW()-89)),"")</f>
        <v>https://institutodelpelo.com/</v>
      </c>
      <c r="D90" s="114" t="s">
        <v>112</v>
      </c>
      <c r="E90" s="75" t="str">
        <f aca="false">IF(D90&lt;&gt;"",IF(AND(B90&lt;&gt;"",C90&lt;&gt;""),"","ERR"),"")</f>
        <v/>
      </c>
      <c r="F90" s="115" t="s">
        <v>108</v>
      </c>
      <c r="G90" s="100" t="s">
        <v>117</v>
      </c>
      <c r="H90" s="95" t="s">
        <v>112</v>
      </c>
      <c r="I90" s="116" t="s">
        <v>110</v>
      </c>
      <c r="J90" s="117" t="s">
        <v>106</v>
      </c>
      <c r="K90" s="142" t="s">
        <v>116</v>
      </c>
      <c r="L90" s="23"/>
      <c r="M90" s="23"/>
      <c r="N90" s="23"/>
      <c r="O90" s="23"/>
      <c r="P90" s="23"/>
      <c r="Q90" s="23"/>
      <c r="R90" s="23"/>
      <c r="S90" s="23"/>
      <c r="T90" s="23"/>
      <c r="U90" s="23"/>
      <c r="V90" s="23"/>
      <c r="W90" s="23"/>
      <c r="X90" s="23"/>
      <c r="Y90" s="23"/>
    </row>
    <row r="91" customFormat="false" ht="12" hidden="false" customHeight="true" outlineLevel="0" collapsed="false">
      <c r="A91" s="110" t="n">
        <f aca="false" t="array" ref="A91:A91">IFERROR(INDEX('03.Muestra'!$B$8:$B$17,SMALL(IF("Página Web"='03.Muestra'!$D$8:$D$17,ROW('03.Muestra'!$B$8:$B$17)-MIN(ROW('03.Muestra'!$D$8:$D$17))+1,""),ROW()-89)),"")</f>
        <v>2</v>
      </c>
      <c r="B91" s="141" t="str">
        <f aca="false" t="array" ref="B91:B91">IFERROR(INDEX('03.Muestra'!$C$8:$C$17,SMALL(IF("Página Web"='03.Muestra'!$D$8:$D$17,ROW('03.Muestra'!$C$8:$C$17)-MIN(ROW('03.Muestra'!$D$8:$D$17))+1,""),ROW()-89)),"")</f>
        <v>Nuestro método</v>
      </c>
      <c r="C91" s="141" t="str">
        <f aca="false" t="array" ref="C91:C91">IFERROR(INDEX('03.Muestra'!$F$8:$F$17,SMALL(IF("Página Web"='03.Muestra'!$D$8:$D$17,ROW('03.Muestra'!$F$8:$F$17)-MIN(ROW('03.Muestra'!$D$8:$D$17))+1,""),ROW()-89)),"")</f>
        <v>https://institutodelpelo.com/nuestro-metodo/</v>
      </c>
      <c r="D91" s="114" t="s">
        <v>112</v>
      </c>
      <c r="E91" s="75" t="str">
        <f aca="false">IF(D91&lt;&gt;"",IF(AND(B91&lt;&gt;"",C91&lt;&gt;""),"","ERR"),"")</f>
        <v/>
      </c>
      <c r="F91" s="118" t="n">
        <f aca="true">COUNTIF($D90:INDIRECT("$D" &amp;  SUM(ROW()-1,'03.Muestra'!$D$20)-1),F90)</f>
        <v>0</v>
      </c>
      <c r="G91" s="118" t="n">
        <f aca="true">COUNTIF($D90:INDIRECT("$D" &amp;  SUM(ROW()-1,'03.Muestra'!$D$20)-1),G90)</f>
        <v>0</v>
      </c>
      <c r="H91" s="118" t="n">
        <f aca="true">COUNTIF($D90:INDIRECT("$D" &amp;  SUM(ROW()-1,'03.Muestra'!$D$20)-1),H90)</f>
        <v>5</v>
      </c>
      <c r="I91" s="118" t="n">
        <f aca="true">COUNTIF($D90:INDIRECT("$D" &amp;  SUM(ROW()-1,'03.Muestra'!$D$20)-1),I90)</f>
        <v>0</v>
      </c>
      <c r="J91" s="118" t="n">
        <f aca="true">COUNTIF($D90:INDIRECT("$D" &amp;  SUM(ROW()-1,'03.Muestra'!$D$20)-1),J90)</f>
        <v>0</v>
      </c>
      <c r="K91" s="143" t="n">
        <f aca="true">IF(COUNTIF('03.Muestra'!$D$8:$D$17,"Página Web")=0,0,COUNTBLANK($D90:INDIRECT("$D" &amp;  SUM(ROW()-1,COUNTIF('03.Muestra'!$D$8:$D$17,"Página Web"))-1)))</f>
        <v>1</v>
      </c>
      <c r="L91" s="23"/>
      <c r="M91" s="23"/>
      <c r="N91" s="23"/>
      <c r="O91" s="23"/>
      <c r="P91" s="23"/>
      <c r="Q91" s="23"/>
      <c r="R91" s="23"/>
      <c r="S91" s="23"/>
      <c r="T91" s="23"/>
      <c r="U91" s="23"/>
      <c r="V91" s="23"/>
      <c r="W91" s="23"/>
      <c r="X91" s="23"/>
      <c r="Y91" s="23"/>
    </row>
    <row r="92" customFormat="false" ht="12" hidden="false" customHeight="true" outlineLevel="0" collapsed="false">
      <c r="A92" s="110" t="n">
        <f aca="false" t="array" ref="A92:A92">IFERROR(INDEX('03.Muestra'!$B$8:$B$17,SMALL(IF("Página Web"='03.Muestra'!$D$8:$D$17,ROW('03.Muestra'!$B$8:$B$17)-MIN(ROW('03.Muestra'!$D$8:$D$17))+1,""),ROW()-89)),"")</f>
        <v>3</v>
      </c>
      <c r="B92" s="141" t="str">
        <f aca="false" t="array" ref="B92:B92">IFERROR(INDEX('03.Muestra'!$C$8:$C$17,SMALL(IF("Página Web"='03.Muestra'!$D$8:$D$17,ROW('03.Muestra'!$C$8:$C$17)-MIN(ROW('03.Muestra'!$D$8:$D$17))+1,""),ROW()-89)),"")</f>
        <v>Contacto</v>
      </c>
      <c r="C92" s="141" t="str">
        <f aca="false" t="array" ref="C92:C92">IFERROR(INDEX('03.Muestra'!$F$8:$F$17,SMALL(IF("Página Web"='03.Muestra'!$D$8:$D$17,ROW('03.Muestra'!$F$8:$F$17)-MIN(ROW('03.Muestra'!$D$8:$D$17))+1,""),ROW()-89)),"")</f>
        <v>https://institutodelpelo.com/contacto/</v>
      </c>
      <c r="D92" s="114" t="s">
        <v>112</v>
      </c>
      <c r="E92" s="75" t="str">
        <f aca="false">IF(D92&lt;&gt;"",IF(AND(B92&lt;&gt;"",C92&lt;&gt;""),"","ERR"),"")</f>
        <v/>
      </c>
      <c r="K92" s="119"/>
      <c r="L92" s="23"/>
      <c r="M92" s="23"/>
      <c r="N92" s="23"/>
      <c r="O92" s="23"/>
      <c r="P92" s="23"/>
      <c r="Q92" s="23"/>
      <c r="R92" s="23"/>
      <c r="S92" s="23"/>
      <c r="T92" s="23"/>
      <c r="U92" s="23"/>
      <c r="V92" s="23"/>
      <c r="W92" s="23"/>
      <c r="X92" s="23"/>
      <c r="Y92" s="23"/>
    </row>
    <row r="93" customFormat="false" ht="12" hidden="false" customHeight="true" outlineLevel="0" collapsed="false">
      <c r="A93" s="110" t="n">
        <f aca="false" t="array" ref="A93:A93">IFERROR(INDEX('03.Muestra'!$B$8:$B$17,SMALL(IF("Página Web"='03.Muestra'!$D$8:$D$17,ROW('03.Muestra'!$B$8:$B$17)-MIN(ROW('03.Muestra'!$D$8:$D$17))+1,""),ROW()-89)),"")</f>
        <v>4</v>
      </c>
      <c r="B93" s="141" t="str">
        <f aca="false" t="array" ref="B93:B93">IFERROR(INDEX('03.Muestra'!$C$8:$C$17,SMALL(IF("Página Web"='03.Muestra'!$D$8:$D$17,ROW('03.Muestra'!$C$8:$C$17)-MIN(ROW('03.Muestra'!$D$8:$D$17))+1,""),ROW()-89)),"")</f>
        <v>Aviso legal</v>
      </c>
      <c r="C93" s="141" t="str">
        <f aca="false" t="array" ref="C93:C93">IFERROR(INDEX('03.Muestra'!$F$8:$F$17,SMALL(IF("Página Web"='03.Muestra'!$D$8:$D$17,ROW('03.Muestra'!$F$8:$F$17)-MIN(ROW('03.Muestra'!$D$8:$D$17))+1,""),ROW()-89)),"")</f>
        <v>https://institutodelpelo.com/aviso-legal/</v>
      </c>
      <c r="D93" s="114" t="s">
        <v>112</v>
      </c>
      <c r="E93" s="75" t="str">
        <f aca="false">IF(D93&lt;&gt;"",IF(AND(B93&lt;&gt;"",C93&lt;&gt;""),"","ERR"),"")</f>
        <v/>
      </c>
      <c r="G93" s="23"/>
      <c r="H93" s="23"/>
      <c r="I93" s="23"/>
      <c r="J93" s="23"/>
      <c r="K93" s="119"/>
      <c r="L93" s="23"/>
      <c r="M93" s="23"/>
      <c r="N93" s="23"/>
      <c r="O93" s="23"/>
      <c r="P93" s="23"/>
      <c r="Q93" s="23"/>
      <c r="R93" s="23"/>
      <c r="S93" s="23"/>
      <c r="T93" s="23"/>
      <c r="U93" s="23"/>
      <c r="V93" s="23"/>
      <c r="W93" s="23"/>
      <c r="X93" s="23"/>
      <c r="Y93" s="23"/>
    </row>
    <row r="94" customFormat="false" ht="12" hidden="false" customHeight="true" outlineLevel="0" collapsed="false">
      <c r="A94" s="110" t="n">
        <f aca="false" t="array" ref="A94:A94">IFERROR(INDEX('03.Muestra'!$B$8:$B$17,SMALL(IF("Página Web"='03.Muestra'!$D$8:$D$17,ROW('03.Muestra'!$B$8:$B$17)-MIN(ROW('03.Muestra'!$D$8:$D$17))+1,""),ROW()-89)),"")</f>
        <v>5</v>
      </c>
      <c r="B94" s="141" t="str">
        <f aca="false" t="array" ref="B94:B94">IFERROR(INDEX('03.Muestra'!$C$8:$C$17,SMALL(IF("Página Web"='03.Muestra'!$D$8:$D$17,ROW('03.Muestra'!$C$8:$C$17)-MIN(ROW('03.Muestra'!$D$8:$D$17))+1,""),ROW()-89)),"")</f>
        <v>Política de privacidad</v>
      </c>
      <c r="C94" s="141" t="str">
        <f aca="false" t="array" ref="C94:C94">IFERROR(INDEX('03.Muestra'!$F$8:$F$17,SMALL(IF("Página Web"='03.Muestra'!$D$8:$D$17,ROW('03.Muestra'!$F$8:$F$17)-MIN(ROW('03.Muestra'!$D$8:$D$17))+1,""),ROW()-89)),"")</f>
        <v>https://institutodelpelo.com/politica-de-privacidad/</v>
      </c>
      <c r="D94" s="114" t="s">
        <v>112</v>
      </c>
      <c r="E94" s="75" t="str">
        <f aca="false">IF(D94&lt;&gt;"",IF(AND(B94&lt;&gt;"",C94&lt;&gt;""),"","ERR"),"")</f>
        <v/>
      </c>
      <c r="G94" s="23"/>
      <c r="H94" s="23"/>
      <c r="I94" s="23"/>
      <c r="J94" s="23"/>
      <c r="K94" s="119"/>
      <c r="L94" s="23"/>
      <c r="M94" s="23"/>
      <c r="N94" s="23"/>
      <c r="O94" s="23"/>
      <c r="P94" s="23"/>
      <c r="Q94" s="23"/>
      <c r="R94" s="23"/>
      <c r="S94" s="23"/>
      <c r="T94" s="23"/>
      <c r="U94" s="23"/>
      <c r="V94" s="23"/>
      <c r="W94" s="23"/>
      <c r="X94" s="23"/>
      <c r="Y94" s="23"/>
    </row>
    <row r="95" customFormat="false" ht="12" hidden="false" customHeight="true" outlineLevel="0" collapsed="false">
      <c r="A95" s="110" t="n">
        <f aca="false" t="array" ref="A95:A95">IFERROR(INDEX('03.Muestra'!$B$8:$B$17,SMALL(IF("Página Web"='03.Muestra'!$D$8:$D$17,ROW('03.Muestra'!$B$8:$B$17)-MIN(ROW('03.Muestra'!$D$8:$D$17))+1,""),ROW()-89)),"")</f>
        <v>6</v>
      </c>
      <c r="B95" s="141" t="str">
        <f aca="false" t="array" ref="B95:B95">IFERROR(INDEX('03.Muestra'!$C$8:$C$17,SMALL(IF("Página Web"='03.Muestra'!$D$8:$D$17,ROW('03.Muestra'!$C$8:$C$17)-MIN(ROW('03.Muestra'!$D$8:$D$17))+1,""),ROW()-89)),"")</f>
        <v>Informe de accesibilidad</v>
      </c>
      <c r="C95" s="141" t="str">
        <f aca="false" t="array" ref="C95:C95">IFERROR(INDEX('03.Muestra'!$F$8:$F$17,SMALL(IF("Página Web"='03.Muestra'!$D$8:$D$17,ROW('03.Muestra'!$F$8:$F$17)-MIN(ROW('03.Muestra'!$D$8:$D$17))+1,""),ROW()-89)),"")</f>
        <v>https://institutodelpelo.com/informe-de-accesibilidad/</v>
      </c>
      <c r="D95" s="114"/>
      <c r="E95" s="75" t="str">
        <f aca="false">IF(D95&lt;&gt;"",IF(AND(B95&lt;&gt;"",C95&lt;&gt;""),"","ERR"),"")</f>
        <v/>
      </c>
      <c r="G95" s="23"/>
      <c r="H95" s="23"/>
      <c r="I95" s="23"/>
      <c r="J95" s="23"/>
      <c r="K95" s="119"/>
      <c r="L95" s="23"/>
      <c r="M95" s="23"/>
      <c r="N95" s="23"/>
      <c r="O95" s="23"/>
      <c r="P95" s="23"/>
      <c r="Q95" s="23"/>
      <c r="R95" s="23"/>
      <c r="S95" s="23"/>
      <c r="T95" s="23"/>
      <c r="U95" s="23"/>
      <c r="V95" s="23"/>
      <c r="W95" s="23"/>
      <c r="X95" s="23"/>
      <c r="Y95" s="23"/>
    </row>
    <row r="96" customFormat="false" ht="12" hidden="false" customHeight="true" outlineLevel="0" collapsed="false">
      <c r="A96" s="110" t="str">
        <f aca="false" t="array" ref="A96:A96">IFERROR(INDEX('03.Muestra'!$B$8:$B$17,SMALL(IF("Página Web"='03.Muestra'!$D$8:$D$17,ROW('03.Muestra'!$B$8:$B$17)-MIN(ROW('03.Muestra'!$D$8:$D$17))+1,""),ROW()-89)),"")</f>
        <v/>
      </c>
      <c r="B96" s="141" t="str">
        <f aca="false" t="array" ref="B96:B96">IFERROR(INDEX('03.Muestra'!$C$8:$C$17,SMALL(IF("Página Web"='03.Muestra'!$D$8:$D$17,ROW('03.Muestra'!$C$8:$C$17)-MIN(ROW('03.Muestra'!$D$8:$D$17))+1,""),ROW()-89)),"")</f>
        <v/>
      </c>
      <c r="C96" s="141" t="str">
        <f aca="false" t="array" ref="C96:C96">IFERROR(INDEX('03.Muestra'!$F$8:$F$17,SMALL(IF("Página Web"='03.Muestra'!$D$8:$D$17,ROW('03.Muestra'!$F$8:$F$17)-MIN(ROW('03.Muestra'!$D$8:$D$17))+1,""),ROW()-89)),"")</f>
        <v/>
      </c>
      <c r="D96" s="114"/>
      <c r="E96" s="75" t="str">
        <f aca="false">IF(D96&lt;&gt;"",IF(AND(B96&lt;&gt;"",C96&lt;&gt;""),"","ERR"),"")</f>
        <v/>
      </c>
      <c r="F96" s="23"/>
      <c r="G96" s="23"/>
      <c r="H96" s="23"/>
      <c r="I96" s="23"/>
      <c r="J96" s="23"/>
      <c r="K96" s="119"/>
      <c r="L96" s="23"/>
      <c r="M96" s="23"/>
      <c r="N96" s="23"/>
      <c r="O96" s="23"/>
      <c r="P96" s="23"/>
      <c r="Q96" s="23"/>
      <c r="R96" s="23"/>
      <c r="S96" s="23"/>
      <c r="T96" s="23"/>
      <c r="U96" s="23"/>
      <c r="V96" s="23"/>
      <c r="W96" s="23"/>
      <c r="X96" s="23"/>
      <c r="Y96" s="23"/>
    </row>
    <row r="97" customFormat="false" ht="12" hidden="false" customHeight="true" outlineLevel="0" collapsed="false">
      <c r="A97" s="110" t="str">
        <f aca="false" t="array" ref="A97:A97">IFERROR(INDEX('03.Muestra'!$B$8:$B$17,SMALL(IF("Página Web"='03.Muestra'!$D$8:$D$17,ROW('03.Muestra'!$B$8:$B$17)-MIN(ROW('03.Muestra'!$D$8:$D$17))+1,""),ROW()-89)),"")</f>
        <v/>
      </c>
      <c r="B97" s="141" t="str">
        <f aca="false" t="array" ref="B97:B97">IFERROR(INDEX('03.Muestra'!$C$8:$C$17,SMALL(IF("Página Web"='03.Muestra'!$D$8:$D$17,ROW('03.Muestra'!$C$8:$C$17)-MIN(ROW('03.Muestra'!$D$8:$D$17))+1,""),ROW()-89)),"")</f>
        <v/>
      </c>
      <c r="C97" s="141" t="str">
        <f aca="false" t="array" ref="C97:C97">IFERROR(INDEX('03.Muestra'!$F$8:$F$17,SMALL(IF("Página Web"='03.Muestra'!$D$8:$D$17,ROW('03.Muestra'!$F$8:$F$17)-MIN(ROW('03.Muestra'!$D$8:$D$17))+1,""),ROW()-89)),"")</f>
        <v/>
      </c>
      <c r="D97" s="114"/>
      <c r="E97" s="75" t="str">
        <f aca="false">IF(D97&lt;&gt;"",IF(AND(B97&lt;&gt;"",C97&lt;&gt;""),"","ERR"),"")</f>
        <v/>
      </c>
      <c r="F97" s="23"/>
      <c r="G97" s="23"/>
      <c r="H97" s="23"/>
      <c r="I97" s="23"/>
      <c r="J97" s="23"/>
      <c r="K97" s="119"/>
      <c r="L97" s="23"/>
      <c r="M97" s="23"/>
      <c r="N97" s="23"/>
      <c r="O97" s="23"/>
      <c r="P97" s="23"/>
      <c r="Q97" s="23"/>
      <c r="R97" s="23"/>
      <c r="S97" s="23"/>
      <c r="T97" s="23"/>
      <c r="U97" s="23"/>
      <c r="V97" s="23"/>
      <c r="W97" s="23"/>
      <c r="X97" s="23"/>
      <c r="Y97" s="23"/>
    </row>
    <row r="98" customFormat="false" ht="12" hidden="false" customHeight="true" outlineLevel="0" collapsed="false">
      <c r="A98" s="110" t="str">
        <f aca="false" t="array" ref="A98:A98">IFERROR(INDEX('03.Muestra'!$B$8:$B$17,SMALL(IF("Página Web"='03.Muestra'!$D$8:$D$17,ROW('03.Muestra'!$B$8:$B$17)-MIN(ROW('03.Muestra'!$D$8:$D$17))+1,""),ROW()-89)),"")</f>
        <v/>
      </c>
      <c r="B98" s="141" t="str">
        <f aca="false" t="array" ref="B98:B98">IFERROR(INDEX('03.Muestra'!$C$8:$C$17,SMALL(IF("Página Web"='03.Muestra'!$D$8:$D$17,ROW('03.Muestra'!$C$8:$C$17)-MIN(ROW('03.Muestra'!$D$8:$D$17))+1,""),ROW()-89)),"")</f>
        <v/>
      </c>
      <c r="C98" s="141" t="str">
        <f aca="false" t="array" ref="C98:C98">IFERROR(INDEX('03.Muestra'!$F$8:$F$17,SMALL(IF("Página Web"='03.Muestra'!$D$8:$D$17,ROW('03.Muestra'!$F$8:$F$17)-MIN(ROW('03.Muestra'!$D$8:$D$17))+1,""),ROW()-89)),"")</f>
        <v/>
      </c>
      <c r="D98" s="114"/>
      <c r="E98" s="75" t="str">
        <f aca="false">IF(D98&lt;&gt;"",IF(AND(B98&lt;&gt;"",C98&lt;&gt;""),"","ERR"),"")</f>
        <v/>
      </c>
      <c r="F98" s="23"/>
      <c r="G98" s="23"/>
      <c r="H98" s="23"/>
      <c r="I98" s="23"/>
      <c r="J98" s="23"/>
      <c r="K98" s="119"/>
      <c r="L98" s="23"/>
      <c r="M98" s="23"/>
      <c r="N98" s="23"/>
      <c r="O98" s="23"/>
      <c r="P98" s="23"/>
      <c r="Q98" s="23"/>
      <c r="R98" s="23"/>
      <c r="S98" s="23"/>
      <c r="T98" s="23"/>
      <c r="U98" s="23"/>
      <c r="V98" s="23"/>
      <c r="W98" s="23"/>
      <c r="X98" s="23"/>
      <c r="Y98" s="23"/>
    </row>
    <row r="99" customFormat="false" ht="12" hidden="false" customHeight="true" outlineLevel="0" collapsed="false">
      <c r="A99" s="110" t="str">
        <f aca="false" t="array" ref="A99:A99">IFERROR(INDEX('03.Muestra'!$B$8:$B$17,SMALL(IF("Página Web"='03.Muestra'!$D$8:$D$17,ROW('03.Muestra'!$B$8:$B$17)-MIN(ROW('03.Muestra'!$D$8:$D$17))+1,""),ROW()-89)),"")</f>
        <v/>
      </c>
      <c r="B99" s="141" t="str">
        <f aca="false" t="array" ref="B99:B99">IFERROR(INDEX('03.Muestra'!$C$8:$C$17,SMALL(IF("Página Web"='03.Muestra'!$D$8:$D$17,ROW('03.Muestra'!$C$8:$C$17)-MIN(ROW('03.Muestra'!$D$8:$D$17))+1,""),ROW()-89)),"")</f>
        <v/>
      </c>
      <c r="C99" s="141" t="str">
        <f aca="false" t="array" ref="C99:C99">IFERROR(INDEX('03.Muestra'!$F$8:$F$17,SMALL(IF("Página Web"='03.Muestra'!$D$8:$D$17,ROW('03.Muestra'!$F$8:$F$17)-MIN(ROW('03.Muestra'!$D$8:$D$17))+1,""),ROW()-89)),"")</f>
        <v/>
      </c>
      <c r="D99" s="114"/>
      <c r="E99" s="75" t="str">
        <f aca="false">IF(D99&lt;&gt;"",IF(AND(B99&lt;&gt;"",C99&lt;&gt;""),"","ERR"),"")</f>
        <v/>
      </c>
      <c r="F99" s="23"/>
      <c r="G99" s="23"/>
      <c r="H99" s="23"/>
      <c r="I99" s="23"/>
      <c r="J99" s="23"/>
      <c r="K99" s="119"/>
      <c r="L99" s="23"/>
      <c r="M99" s="23"/>
      <c r="N99" s="23"/>
      <c r="O99" s="23"/>
      <c r="P99" s="23"/>
      <c r="Q99" s="23"/>
      <c r="R99" s="23"/>
      <c r="S99" s="23"/>
      <c r="T99" s="23"/>
      <c r="U99" s="23"/>
      <c r="V99" s="23"/>
      <c r="W99" s="23"/>
      <c r="X99" s="23"/>
      <c r="Y99" s="23"/>
    </row>
    <row r="100" customFormat="false" ht="12" hidden="false" customHeight="true" outlineLevel="0" collapsed="false">
      <c r="A100" s="71"/>
      <c r="B100" s="144"/>
      <c r="C100" s="144"/>
      <c r="D100" s="145"/>
      <c r="E100" s="75"/>
      <c r="F100" s="23"/>
      <c r="G100" s="23"/>
      <c r="H100" s="23"/>
      <c r="I100" s="23"/>
      <c r="J100" s="23"/>
      <c r="K100" s="119"/>
      <c r="L100" s="23"/>
      <c r="M100" s="23"/>
      <c r="N100" s="23"/>
      <c r="O100" s="23"/>
      <c r="P100" s="23"/>
      <c r="Q100" s="23"/>
      <c r="R100" s="23"/>
      <c r="S100" s="23"/>
      <c r="T100" s="23"/>
      <c r="U100" s="23"/>
      <c r="V100" s="23"/>
      <c r="W100" s="23"/>
      <c r="X100" s="23"/>
      <c r="Y100" s="23"/>
    </row>
    <row r="101" customFormat="false" ht="12" hidden="false" customHeight="true" outlineLevel="0" collapsed="false">
      <c r="A101" s="71"/>
      <c r="B101" s="144"/>
      <c r="C101" s="144"/>
      <c r="D101" s="145"/>
      <c r="E101" s="75"/>
      <c r="F101" s="23"/>
      <c r="G101" s="23"/>
      <c r="H101" s="23"/>
      <c r="I101" s="23"/>
      <c r="J101" s="23"/>
      <c r="K101" s="119"/>
      <c r="L101" s="23"/>
      <c r="M101" s="23"/>
      <c r="N101" s="23"/>
      <c r="O101" s="23"/>
      <c r="P101" s="23"/>
      <c r="Q101" s="23"/>
      <c r="R101" s="23"/>
      <c r="S101" s="23"/>
      <c r="T101" s="23"/>
      <c r="U101" s="23"/>
      <c r="V101" s="23"/>
      <c r="W101" s="23"/>
      <c r="X101" s="23"/>
      <c r="Y101" s="23"/>
    </row>
    <row r="102" customFormat="false" ht="31.5" hidden="false" customHeight="true" outlineLevel="0" collapsed="false">
      <c r="A102" s="122"/>
      <c r="B102" s="123"/>
      <c r="C102" s="122"/>
      <c r="D102" s="146"/>
      <c r="E102" s="112"/>
      <c r="F102" s="23"/>
      <c r="G102" s="23"/>
      <c r="H102" s="23"/>
      <c r="I102" s="23"/>
      <c r="J102" s="23"/>
      <c r="K102" s="119"/>
      <c r="L102" s="23"/>
      <c r="M102" s="23"/>
      <c r="N102" s="23"/>
      <c r="O102" s="23"/>
      <c r="P102" s="23"/>
      <c r="Q102" s="23"/>
      <c r="R102" s="23"/>
      <c r="S102" s="23"/>
      <c r="T102" s="23"/>
      <c r="U102" s="23"/>
      <c r="V102" s="23"/>
      <c r="W102" s="23"/>
      <c r="X102" s="23"/>
      <c r="Y102" s="23"/>
    </row>
    <row r="103" customFormat="false" ht="12" hidden="false" customHeight="true" outlineLevel="0" collapsed="false">
      <c r="A103" s="71"/>
      <c r="B103" s="71"/>
      <c r="C103" s="71"/>
      <c r="D103" s="147"/>
      <c r="E103" s="72"/>
      <c r="F103" s="72"/>
      <c r="G103" s="23"/>
      <c r="H103" s="23"/>
      <c r="I103" s="23"/>
      <c r="J103" s="23"/>
      <c r="K103" s="119"/>
      <c r="L103" s="23"/>
      <c r="M103" s="23"/>
      <c r="N103" s="23"/>
      <c r="O103" s="23"/>
      <c r="P103" s="23"/>
      <c r="Q103" s="23"/>
      <c r="R103" s="23"/>
      <c r="S103" s="23"/>
      <c r="T103" s="23"/>
      <c r="U103" s="23"/>
      <c r="V103" s="23"/>
      <c r="W103" s="23"/>
      <c r="X103" s="23"/>
      <c r="Y103" s="23"/>
    </row>
    <row r="104" customFormat="false" ht="12" hidden="false" customHeight="true" outlineLevel="0" collapsed="false">
      <c r="B104" s="23"/>
      <c r="C104" s="23"/>
      <c r="D104" s="137"/>
      <c r="E104" s="75"/>
      <c r="F104" s="23"/>
      <c r="G104" s="23"/>
      <c r="H104" s="23"/>
      <c r="I104" s="23"/>
      <c r="J104" s="23"/>
      <c r="K104" s="119"/>
      <c r="L104" s="23"/>
      <c r="M104" s="23"/>
      <c r="N104" s="23"/>
      <c r="O104" s="23"/>
      <c r="P104" s="23"/>
      <c r="Q104" s="23"/>
      <c r="R104" s="23"/>
      <c r="S104" s="23"/>
      <c r="T104" s="23"/>
      <c r="U104" s="23"/>
      <c r="V104" s="23"/>
      <c r="W104" s="23"/>
      <c r="X104" s="23"/>
      <c r="Y104" s="23"/>
    </row>
    <row r="105" customFormat="false" ht="12" hidden="false" customHeight="true" outlineLevel="0" collapsed="false">
      <c r="B105" s="23"/>
      <c r="C105" s="23"/>
      <c r="D105" s="137"/>
      <c r="E105" s="112"/>
      <c r="F105" s="23"/>
      <c r="G105" s="23"/>
      <c r="H105" s="23"/>
      <c r="I105" s="23"/>
      <c r="J105" s="23"/>
      <c r="K105" s="119"/>
      <c r="L105" s="23"/>
      <c r="M105" s="23"/>
      <c r="N105" s="23"/>
      <c r="O105" s="23"/>
      <c r="P105" s="23"/>
      <c r="Q105" s="23"/>
      <c r="R105" s="23"/>
      <c r="S105" s="23"/>
      <c r="T105" s="23"/>
      <c r="U105" s="23"/>
      <c r="V105" s="23"/>
      <c r="W105" s="23"/>
      <c r="X105" s="23"/>
      <c r="Y105" s="23"/>
    </row>
    <row r="106" customFormat="false" ht="29.25" hidden="false" customHeight="true" outlineLevel="0" collapsed="false">
      <c r="A106" s="105" t="s">
        <v>119</v>
      </c>
      <c r="B106" s="106" t="s">
        <v>105</v>
      </c>
      <c r="C106" s="107" t="s">
        <v>168</v>
      </c>
      <c r="D106" s="139" t="s">
        <v>125</v>
      </c>
      <c r="E106" s="124"/>
      <c r="K106" s="119"/>
      <c r="L106" s="23"/>
      <c r="M106" s="23"/>
      <c r="N106" s="23"/>
      <c r="O106" s="23"/>
      <c r="P106" s="23"/>
      <c r="Q106" s="23"/>
      <c r="R106" s="23"/>
      <c r="S106" s="23"/>
      <c r="T106" s="23"/>
      <c r="U106" s="23"/>
      <c r="V106" s="23"/>
      <c r="W106" s="23"/>
      <c r="X106" s="23"/>
      <c r="Y106" s="23"/>
    </row>
    <row r="107" customFormat="false" ht="12" hidden="false" customHeight="true" outlineLevel="0" collapsed="false">
      <c r="A107" s="110" t="n">
        <f aca="false" t="array" ref="A107:A107">IFERROR(INDEX('03.Muestra'!$B$8:$B$17,SMALL(IF("Página Web"='03.Muestra'!$D$8:$D$17,ROW('03.Muestra'!$B$8:$B$17)-MIN(ROW('03.Muestra'!$D$8:$D$17))+1,""),ROW()-106)),"")</f>
        <v>1</v>
      </c>
      <c r="B107" s="141" t="str">
        <f aca="false" t="array" ref="B107:B107">IFERROR(INDEX('03.Muestra'!$C$8:$C$17,SMALL(IF("Página Web"='03.Muestra'!$D$8:$D$17,ROW('03.Muestra'!$C$8:$C$17)-MIN(ROW('03.Muestra'!$D$8:$D$17))+1,""),ROW()-106)),"")</f>
        <v>Inicio</v>
      </c>
      <c r="C107" s="141" t="str">
        <f aca="false" t="array" ref="C107:C107">IFERROR(INDEX('03.Muestra'!$F$8:$F$17,SMALL(IF("Página Web"='03.Muestra'!$D$8:$D$17,ROW('03.Muestra'!$F$8:$F$17)-MIN(ROW('03.Muestra'!$D$8:$D$17))+1,""),ROW()-106)),"")</f>
        <v>https://institutodelpelo.com/</v>
      </c>
      <c r="D107" s="114" t="s">
        <v>106</v>
      </c>
      <c r="E107" s="75" t="str">
        <f aca="false">IF(D107&lt;&gt;"",IF(AND(B107&lt;&gt;"",C107&lt;&gt;""),"","ERR"),"")</f>
        <v/>
      </c>
      <c r="F107" s="115" t="s">
        <v>108</v>
      </c>
      <c r="G107" s="100" t="s">
        <v>117</v>
      </c>
      <c r="H107" s="95" t="s">
        <v>112</v>
      </c>
      <c r="I107" s="116" t="s">
        <v>110</v>
      </c>
      <c r="J107" s="117" t="s">
        <v>106</v>
      </c>
      <c r="K107" s="142" t="s">
        <v>116</v>
      </c>
      <c r="L107" s="23"/>
      <c r="M107" s="23"/>
      <c r="N107" s="23"/>
      <c r="O107" s="23"/>
      <c r="P107" s="23"/>
      <c r="Q107" s="23"/>
      <c r="R107" s="23"/>
      <c r="S107" s="23"/>
      <c r="T107" s="23"/>
      <c r="U107" s="23"/>
      <c r="V107" s="23"/>
      <c r="W107" s="23"/>
      <c r="X107" s="23"/>
      <c r="Y107" s="23"/>
    </row>
    <row r="108" customFormat="false" ht="12" hidden="false" customHeight="true" outlineLevel="0" collapsed="false">
      <c r="A108" s="110" t="n">
        <f aca="false" t="array" ref="A108:A108">IFERROR(INDEX('03.Muestra'!$B$8:$B$17,SMALL(IF("Página Web"='03.Muestra'!$D$8:$D$17,ROW('03.Muestra'!$B$8:$B$17)-MIN(ROW('03.Muestra'!$D$8:$D$17))+1,""),ROW()-106)),"")</f>
        <v>2</v>
      </c>
      <c r="B108" s="141" t="str">
        <f aca="false" t="array" ref="B108:B108">IFERROR(INDEX('03.Muestra'!$C$8:$C$17,SMALL(IF("Página Web"='03.Muestra'!$D$8:$D$17,ROW('03.Muestra'!$C$8:$C$17)-MIN(ROW('03.Muestra'!$D$8:$D$17))+1,""),ROW()-106)),"")</f>
        <v>Nuestro método</v>
      </c>
      <c r="C108" s="141" t="str">
        <f aca="false" t="array" ref="C108:C108">IFERROR(INDEX('03.Muestra'!$F$8:$F$17,SMALL(IF("Página Web"='03.Muestra'!$D$8:$D$17,ROW('03.Muestra'!$F$8:$F$17)-MIN(ROW('03.Muestra'!$D$8:$D$17))+1,""),ROW()-106)),"")</f>
        <v>https://institutodelpelo.com/nuestro-metodo/</v>
      </c>
      <c r="D108" s="114" t="s">
        <v>106</v>
      </c>
      <c r="E108" s="75" t="str">
        <f aca="false">IF(D108&lt;&gt;"",IF(AND(B108&lt;&gt;"",C108&lt;&gt;""),"","ERR"),"")</f>
        <v/>
      </c>
      <c r="F108" s="118" t="n">
        <f aca="true">COUNTIF($D107:INDIRECT("$D" &amp;  SUM(ROW()-1,'03.Muestra'!$D$20)-1),F107)</f>
        <v>0</v>
      </c>
      <c r="G108" s="118" t="n">
        <f aca="true">COUNTIF($D107:INDIRECT("$D" &amp;  SUM(ROW()-1,'03.Muestra'!$D$20)-1),G107)</f>
        <v>0</v>
      </c>
      <c r="H108" s="118" t="n">
        <f aca="true">COUNTIF($D107:INDIRECT("$D" &amp;  SUM(ROW()-1,'03.Muestra'!$D$20)-1),H107)</f>
        <v>0</v>
      </c>
      <c r="I108" s="118" t="n">
        <f aca="true">COUNTIF($D107:INDIRECT("$D" &amp;  SUM(ROW()-1,'03.Muestra'!$D$20)-1),I107)</f>
        <v>0</v>
      </c>
      <c r="J108" s="118" t="n">
        <f aca="true">COUNTIF($D107:INDIRECT("$D" &amp;  SUM(ROW()-1,'03.Muestra'!$D$20)-1),J107)</f>
        <v>5</v>
      </c>
      <c r="K108" s="143" t="n">
        <f aca="true">IF(COUNTIF('03.Muestra'!$D$8:$D$17,"Página Web")=0,0,COUNTBLANK($D107:INDIRECT("$D" &amp;  SUM(ROW()-1,COUNTIF('03.Muestra'!$D$8:$D$17,"Página Web"))-1)))</f>
        <v>1</v>
      </c>
      <c r="L108" s="23"/>
      <c r="M108" s="23"/>
      <c r="N108" s="23"/>
      <c r="O108" s="23"/>
      <c r="P108" s="23"/>
      <c r="Q108" s="23"/>
      <c r="R108" s="23"/>
      <c r="S108" s="23"/>
      <c r="T108" s="23"/>
      <c r="U108" s="23"/>
      <c r="V108" s="23"/>
      <c r="W108" s="23"/>
      <c r="X108" s="23"/>
      <c r="Y108" s="23"/>
    </row>
    <row r="109" customFormat="false" ht="12" hidden="false" customHeight="true" outlineLevel="0" collapsed="false">
      <c r="A109" s="110" t="n">
        <f aca="false" t="array" ref="A109:A109">IFERROR(INDEX('03.Muestra'!$B$8:$B$17,SMALL(IF("Página Web"='03.Muestra'!$D$8:$D$17,ROW('03.Muestra'!$B$8:$B$17)-MIN(ROW('03.Muestra'!$D$8:$D$17))+1,""),ROW()-106)),"")</f>
        <v>3</v>
      </c>
      <c r="B109" s="141" t="str">
        <f aca="false" t="array" ref="B109:B109">IFERROR(INDEX('03.Muestra'!$C$8:$C$17,SMALL(IF("Página Web"='03.Muestra'!$D$8:$D$17,ROW('03.Muestra'!$C$8:$C$17)-MIN(ROW('03.Muestra'!$D$8:$D$17))+1,""),ROW()-106)),"")</f>
        <v>Contacto</v>
      </c>
      <c r="C109" s="141" t="str">
        <f aca="false" t="array" ref="C109:C109">IFERROR(INDEX('03.Muestra'!$F$8:$F$17,SMALL(IF("Página Web"='03.Muestra'!$D$8:$D$17,ROW('03.Muestra'!$F$8:$F$17)-MIN(ROW('03.Muestra'!$D$8:$D$17))+1,""),ROW()-106)),"")</f>
        <v>https://institutodelpelo.com/contacto/</v>
      </c>
      <c r="D109" s="114" t="s">
        <v>106</v>
      </c>
      <c r="E109" s="75" t="str">
        <f aca="false">IF(D109&lt;&gt;"",IF(AND(B109&lt;&gt;"",C109&lt;&gt;""),"","ERR"),"")</f>
        <v/>
      </c>
      <c r="G109" s="23"/>
      <c r="H109" s="23"/>
      <c r="I109" s="23"/>
      <c r="J109" s="23"/>
      <c r="K109" s="119"/>
      <c r="L109" s="23"/>
      <c r="M109" s="23"/>
      <c r="N109" s="23"/>
      <c r="O109" s="23"/>
      <c r="P109" s="23"/>
      <c r="Q109" s="23"/>
      <c r="R109" s="23"/>
      <c r="S109" s="23"/>
      <c r="T109" s="23"/>
      <c r="U109" s="23"/>
      <c r="V109" s="23"/>
      <c r="W109" s="23"/>
      <c r="X109" s="23"/>
      <c r="Y109" s="23"/>
    </row>
    <row r="110" customFormat="false" ht="12" hidden="false" customHeight="true" outlineLevel="0" collapsed="false">
      <c r="A110" s="110" t="n">
        <f aca="false" t="array" ref="A110:A110">IFERROR(INDEX('03.Muestra'!$B$8:$B$17,SMALL(IF("Página Web"='03.Muestra'!$D$8:$D$17,ROW('03.Muestra'!$B$8:$B$17)-MIN(ROW('03.Muestra'!$D$8:$D$17))+1,""),ROW()-106)),"")</f>
        <v>4</v>
      </c>
      <c r="B110" s="141" t="str">
        <f aca="false" t="array" ref="B110:B110">IFERROR(INDEX('03.Muestra'!$C$8:$C$17,SMALL(IF("Página Web"='03.Muestra'!$D$8:$D$17,ROW('03.Muestra'!$C$8:$C$17)-MIN(ROW('03.Muestra'!$D$8:$D$17))+1,""),ROW()-106)),"")</f>
        <v>Aviso legal</v>
      </c>
      <c r="C110" s="141" t="str">
        <f aca="false" t="array" ref="C110:C110">IFERROR(INDEX('03.Muestra'!$F$8:$F$17,SMALL(IF("Página Web"='03.Muestra'!$D$8:$D$17,ROW('03.Muestra'!$F$8:$F$17)-MIN(ROW('03.Muestra'!$D$8:$D$17))+1,""),ROW()-106)),"")</f>
        <v>https://institutodelpelo.com/aviso-legal/</v>
      </c>
      <c r="D110" s="114" t="s">
        <v>106</v>
      </c>
      <c r="E110" s="75" t="str">
        <f aca="false">IF(D110&lt;&gt;"",IF(AND(B110&lt;&gt;"",C110&lt;&gt;""),"","ERR"),"")</f>
        <v/>
      </c>
      <c r="G110" s="23"/>
      <c r="H110" s="23"/>
      <c r="I110" s="23"/>
      <c r="J110" s="23"/>
      <c r="K110" s="119"/>
      <c r="L110" s="23"/>
      <c r="M110" s="23"/>
      <c r="N110" s="23"/>
      <c r="O110" s="23"/>
      <c r="P110" s="23"/>
      <c r="Q110" s="23"/>
      <c r="R110" s="23"/>
      <c r="S110" s="23"/>
      <c r="T110" s="23"/>
      <c r="U110" s="23"/>
      <c r="V110" s="23"/>
      <c r="W110" s="23"/>
      <c r="X110" s="23"/>
      <c r="Y110" s="23"/>
    </row>
    <row r="111" customFormat="false" ht="12" hidden="false" customHeight="true" outlineLevel="0" collapsed="false">
      <c r="A111" s="110" t="n">
        <f aca="false" t="array" ref="A111:A111">IFERROR(INDEX('03.Muestra'!$B$8:$B$17,SMALL(IF("Página Web"='03.Muestra'!$D$8:$D$17,ROW('03.Muestra'!$B$8:$B$17)-MIN(ROW('03.Muestra'!$D$8:$D$17))+1,""),ROW()-106)),"")</f>
        <v>5</v>
      </c>
      <c r="B111" s="141" t="str">
        <f aca="false" t="array" ref="B111:B111">IFERROR(INDEX('03.Muestra'!$C$8:$C$17,SMALL(IF("Página Web"='03.Muestra'!$D$8:$D$17,ROW('03.Muestra'!$C$8:$C$17)-MIN(ROW('03.Muestra'!$D$8:$D$17))+1,""),ROW()-106)),"")</f>
        <v>Política de privacidad</v>
      </c>
      <c r="C111" s="141" t="str">
        <f aca="false" t="array" ref="C111:C111">IFERROR(INDEX('03.Muestra'!$F$8:$F$17,SMALL(IF("Página Web"='03.Muestra'!$D$8:$D$17,ROW('03.Muestra'!$F$8:$F$17)-MIN(ROW('03.Muestra'!$D$8:$D$17))+1,""),ROW()-106)),"")</f>
        <v>https://institutodelpelo.com/politica-de-privacidad/</v>
      </c>
      <c r="D111" s="114" t="s">
        <v>106</v>
      </c>
      <c r="E111" s="75" t="str">
        <f aca="false">IF(D111&lt;&gt;"",IF(AND(B111&lt;&gt;"",C111&lt;&gt;""),"","ERR"),"")</f>
        <v/>
      </c>
      <c r="G111" s="23"/>
      <c r="H111" s="23"/>
      <c r="I111" s="23"/>
      <c r="J111" s="23"/>
      <c r="K111" s="119"/>
      <c r="L111" s="23"/>
      <c r="M111" s="23"/>
      <c r="N111" s="23"/>
      <c r="O111" s="23"/>
      <c r="P111" s="23"/>
      <c r="Q111" s="23"/>
      <c r="R111" s="23"/>
      <c r="S111" s="23"/>
      <c r="T111" s="23"/>
      <c r="U111" s="23"/>
      <c r="V111" s="23"/>
      <c r="W111" s="23"/>
      <c r="X111" s="23"/>
      <c r="Y111" s="23"/>
    </row>
    <row r="112" customFormat="false" ht="12" hidden="false" customHeight="true" outlineLevel="0" collapsed="false">
      <c r="A112" s="110" t="n">
        <f aca="false" t="array" ref="A112:A112">IFERROR(INDEX('03.Muestra'!$B$8:$B$17,SMALL(IF("Página Web"='03.Muestra'!$D$8:$D$17,ROW('03.Muestra'!$B$8:$B$17)-MIN(ROW('03.Muestra'!$D$8:$D$17))+1,""),ROW()-106)),"")</f>
        <v>6</v>
      </c>
      <c r="B112" s="141" t="str">
        <f aca="false" t="array" ref="B112:B112">IFERROR(INDEX('03.Muestra'!$C$8:$C$17,SMALL(IF("Página Web"='03.Muestra'!$D$8:$D$17,ROW('03.Muestra'!$C$8:$C$17)-MIN(ROW('03.Muestra'!$D$8:$D$17))+1,""),ROW()-106)),"")</f>
        <v>Informe de accesibilidad</v>
      </c>
      <c r="C112" s="141" t="str">
        <f aca="false" t="array" ref="C112:C112">IFERROR(INDEX('03.Muestra'!$F$8:$F$17,SMALL(IF("Página Web"='03.Muestra'!$D$8:$D$17,ROW('03.Muestra'!$F$8:$F$17)-MIN(ROW('03.Muestra'!$D$8:$D$17))+1,""),ROW()-106)),"")</f>
        <v>https://institutodelpelo.com/informe-de-accesibilidad/</v>
      </c>
      <c r="D112" s="114"/>
      <c r="E112" s="75" t="str">
        <f aca="false">IF(D112&lt;&gt;"",IF(AND(B112&lt;&gt;"",C112&lt;&gt;""),"","ERR"),"")</f>
        <v/>
      </c>
      <c r="G112" s="23"/>
      <c r="H112" s="23"/>
      <c r="I112" s="23"/>
      <c r="J112" s="23"/>
      <c r="K112" s="119"/>
      <c r="L112" s="23"/>
      <c r="M112" s="23"/>
      <c r="N112" s="23"/>
      <c r="O112" s="23"/>
      <c r="P112" s="23"/>
      <c r="Q112" s="23"/>
      <c r="R112" s="23"/>
      <c r="S112" s="23"/>
      <c r="T112" s="23"/>
      <c r="U112" s="23"/>
      <c r="V112" s="23"/>
      <c r="W112" s="23"/>
      <c r="X112" s="23"/>
      <c r="Y112" s="23"/>
    </row>
    <row r="113" customFormat="false" ht="12" hidden="false" customHeight="true" outlineLevel="0" collapsed="false">
      <c r="A113" s="110" t="str">
        <f aca="false" t="array" ref="A113:A113">IFERROR(INDEX('03.Muestra'!$B$8:$B$17,SMALL(IF("Página Web"='03.Muestra'!$D$8:$D$17,ROW('03.Muestra'!$B$8:$B$17)-MIN(ROW('03.Muestra'!$D$8:$D$17))+1,""),ROW()-106)),"")</f>
        <v/>
      </c>
      <c r="B113" s="141" t="str">
        <f aca="false" t="array" ref="B113:B113">IFERROR(INDEX('03.Muestra'!$C$8:$C$17,SMALL(IF("Página Web"='03.Muestra'!$D$8:$D$17,ROW('03.Muestra'!$C$8:$C$17)-MIN(ROW('03.Muestra'!$D$8:$D$17))+1,""),ROW()-106)),"")</f>
        <v/>
      </c>
      <c r="C113" s="141" t="str">
        <f aca="false" t="array" ref="C113:C113">IFERROR(INDEX('03.Muestra'!$F$8:$F$17,SMALL(IF("Página Web"='03.Muestra'!$D$8:$D$17,ROW('03.Muestra'!$F$8:$F$17)-MIN(ROW('03.Muestra'!$D$8:$D$17))+1,""),ROW()-106)),"")</f>
        <v/>
      </c>
      <c r="D113" s="114"/>
      <c r="E113" s="75" t="str">
        <f aca="false">IF(D113&lt;&gt;"",IF(AND(B113&lt;&gt;"",C113&lt;&gt;""),"","ERR"),"")</f>
        <v/>
      </c>
      <c r="F113" s="23"/>
      <c r="G113" s="23"/>
      <c r="H113" s="23"/>
      <c r="I113" s="23"/>
      <c r="J113" s="23"/>
      <c r="K113" s="119"/>
      <c r="L113" s="23"/>
      <c r="M113" s="23"/>
      <c r="N113" s="23"/>
      <c r="O113" s="23"/>
      <c r="P113" s="23"/>
      <c r="Q113" s="23"/>
      <c r="R113" s="23"/>
      <c r="S113" s="23"/>
      <c r="T113" s="23"/>
      <c r="U113" s="23"/>
      <c r="V113" s="23"/>
      <c r="W113" s="23"/>
      <c r="X113" s="23"/>
      <c r="Y113" s="23"/>
    </row>
    <row r="114" customFormat="false" ht="12" hidden="false" customHeight="true" outlineLevel="0" collapsed="false">
      <c r="A114" s="110" t="str">
        <f aca="false" t="array" ref="A114:A114">IFERROR(INDEX('03.Muestra'!$B$8:$B$17,SMALL(IF("Página Web"='03.Muestra'!$D$8:$D$17,ROW('03.Muestra'!$B$8:$B$17)-MIN(ROW('03.Muestra'!$D$8:$D$17))+1,""),ROW()-106)),"")</f>
        <v/>
      </c>
      <c r="B114" s="141" t="str">
        <f aca="false" t="array" ref="B114:B114">IFERROR(INDEX('03.Muestra'!$C$8:$C$17,SMALL(IF("Página Web"='03.Muestra'!$D$8:$D$17,ROW('03.Muestra'!$C$8:$C$17)-MIN(ROW('03.Muestra'!$D$8:$D$17))+1,""),ROW()-106)),"")</f>
        <v/>
      </c>
      <c r="C114" s="141" t="str">
        <f aca="false" t="array" ref="C114:C114">IFERROR(INDEX('03.Muestra'!$F$8:$F$17,SMALL(IF("Página Web"='03.Muestra'!$D$8:$D$17,ROW('03.Muestra'!$F$8:$F$17)-MIN(ROW('03.Muestra'!$D$8:$D$17))+1,""),ROW()-106)),"")</f>
        <v/>
      </c>
      <c r="D114" s="114"/>
      <c r="E114" s="75" t="str">
        <f aca="false">IF(D114&lt;&gt;"",IF(AND(B114&lt;&gt;"",C114&lt;&gt;""),"","ERR"),"")</f>
        <v/>
      </c>
      <c r="F114" s="23"/>
      <c r="G114" s="23"/>
      <c r="H114" s="23"/>
      <c r="I114" s="23"/>
      <c r="J114" s="23"/>
      <c r="K114" s="119"/>
      <c r="L114" s="23"/>
      <c r="M114" s="23"/>
      <c r="N114" s="23"/>
      <c r="O114" s="23"/>
      <c r="P114" s="23"/>
      <c r="Q114" s="23"/>
      <c r="R114" s="23"/>
      <c r="S114" s="23"/>
      <c r="T114" s="23"/>
      <c r="U114" s="23"/>
      <c r="V114" s="23"/>
      <c r="W114" s="23"/>
      <c r="X114" s="23"/>
      <c r="Y114" s="23"/>
    </row>
    <row r="115" customFormat="false" ht="12" hidden="false" customHeight="true" outlineLevel="0" collapsed="false">
      <c r="A115" s="110" t="str">
        <f aca="false" t="array" ref="A115:A115">IFERROR(INDEX('03.Muestra'!$B$8:$B$17,SMALL(IF("Página Web"='03.Muestra'!$D$8:$D$17,ROW('03.Muestra'!$B$8:$B$17)-MIN(ROW('03.Muestra'!$D$8:$D$17))+1,""),ROW()-106)),"")</f>
        <v/>
      </c>
      <c r="B115" s="141" t="str">
        <f aca="false" t="array" ref="B115:B115">IFERROR(INDEX('03.Muestra'!$C$8:$C$17,SMALL(IF("Página Web"='03.Muestra'!$D$8:$D$17,ROW('03.Muestra'!$C$8:$C$17)-MIN(ROW('03.Muestra'!$D$8:$D$17))+1,""),ROW()-106)),"")</f>
        <v/>
      </c>
      <c r="C115" s="141" t="str">
        <f aca="false" t="array" ref="C115:C115">IFERROR(INDEX('03.Muestra'!$F$8:$F$17,SMALL(IF("Página Web"='03.Muestra'!$D$8:$D$17,ROW('03.Muestra'!$F$8:$F$17)-MIN(ROW('03.Muestra'!$D$8:$D$17))+1,""),ROW()-106)),"")</f>
        <v/>
      </c>
      <c r="D115" s="114"/>
      <c r="E115" s="75" t="str">
        <f aca="false">IF(D115&lt;&gt;"",IF(AND(B115&lt;&gt;"",C115&lt;&gt;""),"","ERR"),"")</f>
        <v/>
      </c>
      <c r="F115" s="23"/>
      <c r="G115" s="23"/>
      <c r="H115" s="23"/>
      <c r="I115" s="23"/>
      <c r="J115" s="23"/>
      <c r="K115" s="119"/>
      <c r="L115" s="23"/>
      <c r="M115" s="23"/>
      <c r="N115" s="23"/>
      <c r="O115" s="23"/>
      <c r="P115" s="23"/>
      <c r="Q115" s="23"/>
      <c r="R115" s="23"/>
      <c r="S115" s="23"/>
      <c r="T115" s="23"/>
      <c r="U115" s="23"/>
      <c r="V115" s="23"/>
      <c r="W115" s="23"/>
      <c r="X115" s="23"/>
      <c r="Y115" s="23"/>
    </row>
    <row r="116" customFormat="false" ht="12" hidden="false" customHeight="true" outlineLevel="0" collapsed="false">
      <c r="A116" s="110" t="str">
        <f aca="false" t="array" ref="A116:A116">IFERROR(INDEX('03.Muestra'!$B$8:$B$17,SMALL(IF("Página Web"='03.Muestra'!$D$8:$D$17,ROW('03.Muestra'!$B$8:$B$17)-MIN(ROW('03.Muestra'!$D$8:$D$17))+1,""),ROW()-106)),"")</f>
        <v/>
      </c>
      <c r="B116" s="141" t="str">
        <f aca="false" t="array" ref="B116:B116">IFERROR(INDEX('03.Muestra'!$C$8:$C$17,SMALL(IF("Página Web"='03.Muestra'!$D$8:$D$17,ROW('03.Muestra'!$C$8:$C$17)-MIN(ROW('03.Muestra'!$D$8:$D$17))+1,""),ROW()-106)),"")</f>
        <v/>
      </c>
      <c r="C116" s="141" t="str">
        <f aca="false" t="array" ref="C116:C116">IFERROR(INDEX('03.Muestra'!$F$8:$F$17,SMALL(IF("Página Web"='03.Muestra'!$D$8:$D$17,ROW('03.Muestra'!$F$8:$F$17)-MIN(ROW('03.Muestra'!$D$8:$D$17))+1,""),ROW()-106)),"")</f>
        <v/>
      </c>
      <c r="D116" s="114"/>
      <c r="E116" s="75" t="str">
        <f aca="false">IF(D116&lt;&gt;"",IF(AND(B116&lt;&gt;"",C116&lt;&gt;""),"","ERR"),"")</f>
        <v/>
      </c>
      <c r="F116" s="23"/>
      <c r="G116" s="23"/>
      <c r="H116" s="23"/>
      <c r="I116" s="23"/>
      <c r="J116" s="23"/>
      <c r="K116" s="119"/>
      <c r="L116" s="23"/>
      <c r="M116" s="23"/>
      <c r="N116" s="23"/>
      <c r="O116" s="23"/>
      <c r="P116" s="23"/>
      <c r="Q116" s="23"/>
      <c r="R116" s="23"/>
      <c r="S116" s="23"/>
      <c r="T116" s="23"/>
      <c r="U116" s="23"/>
      <c r="V116" s="23"/>
      <c r="W116" s="23"/>
      <c r="X116" s="23"/>
      <c r="Y116" s="23"/>
    </row>
    <row r="117" customFormat="false" ht="12" hidden="false" customHeight="true" outlineLevel="0" collapsed="false">
      <c r="A117" s="71"/>
      <c r="B117" s="144"/>
      <c r="C117" s="144"/>
      <c r="D117" s="145"/>
      <c r="E117" s="75"/>
      <c r="F117" s="23"/>
      <c r="G117" s="23"/>
      <c r="H117" s="23"/>
      <c r="I117" s="23"/>
      <c r="J117" s="23"/>
      <c r="K117" s="119"/>
      <c r="L117" s="23"/>
      <c r="M117" s="23"/>
      <c r="N117" s="23"/>
      <c r="O117" s="23"/>
      <c r="P117" s="23"/>
      <c r="Q117" s="23"/>
      <c r="R117" s="23"/>
      <c r="S117" s="23"/>
      <c r="T117" s="23"/>
      <c r="U117" s="23"/>
      <c r="V117" s="23"/>
      <c r="W117" s="23"/>
      <c r="X117" s="23"/>
      <c r="Y117" s="23"/>
    </row>
    <row r="118" customFormat="false" ht="12" hidden="false" customHeight="true" outlineLevel="0" collapsed="false">
      <c r="A118" s="71"/>
      <c r="B118" s="144"/>
      <c r="C118" s="144"/>
      <c r="D118" s="145"/>
      <c r="E118" s="75"/>
      <c r="F118" s="23"/>
      <c r="G118" s="23"/>
      <c r="H118" s="23"/>
      <c r="I118" s="23"/>
      <c r="J118" s="23"/>
      <c r="K118" s="119"/>
      <c r="L118" s="23"/>
      <c r="M118" s="23"/>
      <c r="N118" s="23"/>
      <c r="O118" s="23"/>
      <c r="P118" s="23"/>
      <c r="Q118" s="23"/>
      <c r="R118" s="23"/>
      <c r="S118" s="23"/>
      <c r="T118" s="23"/>
      <c r="U118" s="23"/>
      <c r="V118" s="23"/>
      <c r="W118" s="23"/>
      <c r="X118" s="23"/>
      <c r="Y118" s="23"/>
    </row>
    <row r="119" customFormat="false" ht="31.5" hidden="false" customHeight="true" outlineLevel="0" collapsed="false">
      <c r="A119" s="122"/>
      <c r="B119" s="123"/>
      <c r="C119" s="122"/>
      <c r="D119" s="146"/>
      <c r="E119" s="112"/>
      <c r="F119" s="23"/>
      <c r="G119" s="23"/>
      <c r="H119" s="23"/>
      <c r="I119" s="23"/>
      <c r="J119" s="23"/>
      <c r="K119" s="119"/>
      <c r="L119" s="23"/>
      <c r="M119" s="23"/>
      <c r="N119" s="23"/>
      <c r="O119" s="23"/>
      <c r="P119" s="23"/>
      <c r="Q119" s="23"/>
      <c r="R119" s="23"/>
      <c r="S119" s="23"/>
      <c r="T119" s="23"/>
      <c r="U119" s="23"/>
      <c r="V119" s="23"/>
      <c r="W119" s="23"/>
      <c r="X119" s="23"/>
      <c r="Y119" s="23"/>
    </row>
    <row r="120" customFormat="false" ht="12" hidden="false" customHeight="true" outlineLevel="0" collapsed="false">
      <c r="A120" s="71"/>
      <c r="B120" s="71"/>
      <c r="C120" s="71"/>
      <c r="D120" s="147"/>
      <c r="E120" s="72"/>
      <c r="F120" s="72"/>
      <c r="G120" s="23"/>
      <c r="H120" s="23"/>
      <c r="I120" s="23"/>
      <c r="J120" s="23"/>
      <c r="K120" s="119"/>
      <c r="L120" s="23"/>
      <c r="M120" s="23"/>
      <c r="N120" s="23"/>
      <c r="O120" s="23"/>
      <c r="P120" s="23"/>
      <c r="Q120" s="23"/>
      <c r="R120" s="23"/>
      <c r="S120" s="23"/>
      <c r="T120" s="23"/>
      <c r="U120" s="23"/>
      <c r="V120" s="23"/>
      <c r="W120" s="23"/>
      <c r="X120" s="23"/>
      <c r="Y120" s="23"/>
    </row>
    <row r="121" customFormat="false" ht="12" hidden="false" customHeight="true" outlineLevel="0" collapsed="false">
      <c r="B121" s="23"/>
      <c r="C121" s="23"/>
      <c r="D121" s="137"/>
      <c r="E121" s="75"/>
      <c r="F121" s="23"/>
      <c r="G121" s="23"/>
      <c r="H121" s="23"/>
      <c r="I121" s="23"/>
      <c r="J121" s="23"/>
      <c r="K121" s="119"/>
      <c r="L121" s="23"/>
      <c r="M121" s="23"/>
      <c r="N121" s="23"/>
      <c r="O121" s="23"/>
      <c r="P121" s="23"/>
      <c r="Q121" s="23"/>
      <c r="R121" s="23"/>
      <c r="S121" s="23"/>
      <c r="T121" s="23"/>
      <c r="U121" s="23"/>
      <c r="V121" s="23"/>
      <c r="W121" s="23"/>
      <c r="X121" s="23"/>
      <c r="Y121" s="23"/>
    </row>
    <row r="122" customFormat="false" ht="12" hidden="false" customHeight="true" outlineLevel="0" collapsed="false">
      <c r="B122" s="23"/>
      <c r="C122" s="23"/>
      <c r="D122" s="137"/>
      <c r="E122" s="112"/>
      <c r="F122" s="23"/>
      <c r="G122" s="23"/>
      <c r="H122" s="23"/>
      <c r="I122" s="23"/>
      <c r="J122" s="23"/>
      <c r="K122" s="119"/>
      <c r="L122" s="23"/>
      <c r="M122" s="23"/>
      <c r="N122" s="23"/>
      <c r="O122" s="23"/>
      <c r="P122" s="23"/>
      <c r="Q122" s="23"/>
      <c r="R122" s="23"/>
      <c r="S122" s="23"/>
      <c r="T122" s="23"/>
      <c r="U122" s="23"/>
      <c r="V122" s="23"/>
      <c r="W122" s="23"/>
      <c r="X122" s="23"/>
      <c r="Y122" s="23"/>
    </row>
    <row r="123" customFormat="false" ht="29.25" hidden="false" customHeight="true" outlineLevel="0" collapsed="false">
      <c r="A123" s="105" t="s">
        <v>119</v>
      </c>
      <c r="B123" s="106" t="s">
        <v>105</v>
      </c>
      <c r="C123" s="107" t="s">
        <v>169</v>
      </c>
      <c r="D123" s="139" t="s">
        <v>125</v>
      </c>
      <c r="E123" s="124"/>
      <c r="K123" s="119"/>
      <c r="L123" s="23"/>
      <c r="M123" s="23"/>
      <c r="N123" s="23"/>
      <c r="O123" s="23"/>
      <c r="P123" s="23"/>
      <c r="Q123" s="23"/>
      <c r="R123" s="23"/>
      <c r="S123" s="23"/>
      <c r="T123" s="23"/>
      <c r="U123" s="23"/>
      <c r="V123" s="23"/>
      <c r="W123" s="23"/>
      <c r="X123" s="23"/>
      <c r="Y123" s="23"/>
    </row>
    <row r="124" customFormat="false" ht="12" hidden="false" customHeight="true" outlineLevel="0" collapsed="false">
      <c r="A124" s="110" t="n">
        <f aca="false" t="array" ref="A124:A124">IFERROR(INDEX('03.Muestra'!$B$8:$B$17,SMALL(IF("Página Web"='03.Muestra'!$D$8:$D$17,ROW('03.Muestra'!$B$8:$B$17)-MIN(ROW('03.Muestra'!$D$8:$D$17))+1,""),ROW()-123)),"")</f>
        <v>1</v>
      </c>
      <c r="B124" s="141" t="str">
        <f aca="false" t="array" ref="B124:B124">IFERROR(INDEX('03.Muestra'!$C$8:$C$17,SMALL(IF("Página Web"='03.Muestra'!$D$8:$D$17,ROW('03.Muestra'!$C$8:$C$17)-MIN(ROW('03.Muestra'!$D$8:$D$17))+1,""),ROW()-123)),"")</f>
        <v>Inicio</v>
      </c>
      <c r="C124" s="141" t="str">
        <f aca="false" t="array" ref="C124:C124">IFERROR(INDEX('03.Muestra'!$F$8:$F$17,SMALL(IF("Página Web"='03.Muestra'!$D$8:$D$17,ROW('03.Muestra'!$F$8:$F$17)-MIN(ROW('03.Muestra'!$D$8:$D$17))+1,""),ROW()-123)),"")</f>
        <v>https://institutodelpelo.com/</v>
      </c>
      <c r="D124" s="114" t="s">
        <v>106</v>
      </c>
      <c r="E124" s="75" t="str">
        <f aca="false">IF(D124&lt;&gt;"",IF(AND(B124&lt;&gt;"",C124&lt;&gt;""),"","ERR"),"")</f>
        <v/>
      </c>
      <c r="F124" s="115" t="s">
        <v>108</v>
      </c>
      <c r="G124" s="100" t="s">
        <v>117</v>
      </c>
      <c r="H124" s="95" t="s">
        <v>112</v>
      </c>
      <c r="I124" s="116" t="s">
        <v>110</v>
      </c>
      <c r="J124" s="117" t="s">
        <v>106</v>
      </c>
      <c r="K124" s="142" t="s">
        <v>116</v>
      </c>
      <c r="L124" s="23"/>
      <c r="M124" s="23"/>
      <c r="N124" s="23"/>
      <c r="O124" s="23"/>
      <c r="P124" s="23"/>
      <c r="Q124" s="23"/>
      <c r="R124" s="23"/>
      <c r="S124" s="23"/>
      <c r="T124" s="23"/>
      <c r="U124" s="23"/>
      <c r="V124" s="23"/>
      <c r="W124" s="23"/>
      <c r="X124" s="23"/>
      <c r="Y124" s="23"/>
    </row>
    <row r="125" customFormat="false" ht="12" hidden="false" customHeight="true" outlineLevel="0" collapsed="false">
      <c r="A125" s="110" t="n">
        <f aca="false" t="array" ref="A125:A125">IFERROR(INDEX('03.Muestra'!$B$8:$B$17,SMALL(IF("Página Web"='03.Muestra'!$D$8:$D$17,ROW('03.Muestra'!$B$8:$B$17)-MIN(ROW('03.Muestra'!$D$8:$D$17))+1,""),ROW()-123)),"")</f>
        <v>2</v>
      </c>
      <c r="B125" s="141" t="str">
        <f aca="false" t="array" ref="B125:B125">IFERROR(INDEX('03.Muestra'!$C$8:$C$17,SMALL(IF("Página Web"='03.Muestra'!$D$8:$D$17,ROW('03.Muestra'!$C$8:$C$17)-MIN(ROW('03.Muestra'!$D$8:$D$17))+1,""),ROW()-123)),"")</f>
        <v>Nuestro método</v>
      </c>
      <c r="C125" s="141" t="str">
        <f aca="false" t="array" ref="C125:C125">IFERROR(INDEX('03.Muestra'!$F$8:$F$17,SMALL(IF("Página Web"='03.Muestra'!$D$8:$D$17,ROW('03.Muestra'!$F$8:$F$17)-MIN(ROW('03.Muestra'!$D$8:$D$17))+1,""),ROW()-123)),"")</f>
        <v>https://institutodelpelo.com/nuestro-metodo/</v>
      </c>
      <c r="D125" s="114" t="s">
        <v>106</v>
      </c>
      <c r="E125" s="75" t="str">
        <f aca="false">IF(D125&lt;&gt;"",IF(AND(B125&lt;&gt;"",C125&lt;&gt;""),"","ERR"),"")</f>
        <v/>
      </c>
      <c r="F125" s="118" t="n">
        <f aca="true">COUNTIF($D124:INDIRECT("$D" &amp;  SUM(ROW()-1,'03.Muestra'!$D$20)-1),F124)</f>
        <v>0</v>
      </c>
      <c r="G125" s="118" t="n">
        <f aca="true">COUNTIF($D124:INDIRECT("$D" &amp;  SUM(ROW()-1,'03.Muestra'!$D$20)-1),G124)</f>
        <v>0</v>
      </c>
      <c r="H125" s="118" t="n">
        <f aca="true">COUNTIF($D124:INDIRECT("$D" &amp;  SUM(ROW()-1,'03.Muestra'!$D$20)-1),H124)</f>
        <v>0</v>
      </c>
      <c r="I125" s="118" t="n">
        <f aca="true">COUNTIF($D124:INDIRECT("$D" &amp;  SUM(ROW()-1,'03.Muestra'!$D$20)-1),I124)</f>
        <v>0</v>
      </c>
      <c r="J125" s="118" t="n">
        <f aca="true">COUNTIF($D124:INDIRECT("$D" &amp;  SUM(ROW()-1,'03.Muestra'!$D$20)-1),J124)</f>
        <v>5</v>
      </c>
      <c r="K125" s="143" t="n">
        <f aca="true">IF(COUNTIF('03.Muestra'!$D$8:$D$17,"Página Web")=0,0,COUNTBLANK($D124:INDIRECT("$D" &amp;  SUM(ROW()-1,COUNTIF('03.Muestra'!$D$8:$D$17,"Página Web"))-1)))</f>
        <v>1</v>
      </c>
      <c r="L125" s="23"/>
      <c r="M125" s="23"/>
      <c r="N125" s="23"/>
      <c r="O125" s="23"/>
      <c r="P125" s="23"/>
      <c r="Q125" s="23"/>
      <c r="R125" s="23"/>
      <c r="S125" s="23"/>
      <c r="T125" s="23"/>
      <c r="U125" s="23"/>
      <c r="V125" s="23"/>
      <c r="W125" s="23"/>
      <c r="X125" s="23"/>
      <c r="Y125" s="23"/>
    </row>
    <row r="126" customFormat="false" ht="12" hidden="false" customHeight="true" outlineLevel="0" collapsed="false">
      <c r="A126" s="110" t="n">
        <f aca="false" t="array" ref="A126:A126">IFERROR(INDEX('03.Muestra'!$B$8:$B$17,SMALL(IF("Página Web"='03.Muestra'!$D$8:$D$17,ROW('03.Muestra'!$B$8:$B$17)-MIN(ROW('03.Muestra'!$D$8:$D$17))+1,""),ROW()-123)),"")</f>
        <v>3</v>
      </c>
      <c r="B126" s="141" t="str">
        <f aca="false" t="array" ref="B126:B126">IFERROR(INDEX('03.Muestra'!$C$8:$C$17,SMALL(IF("Página Web"='03.Muestra'!$D$8:$D$17,ROW('03.Muestra'!$C$8:$C$17)-MIN(ROW('03.Muestra'!$D$8:$D$17))+1,""),ROW()-123)),"")</f>
        <v>Contacto</v>
      </c>
      <c r="C126" s="141" t="str">
        <f aca="false" t="array" ref="C126:C126">IFERROR(INDEX('03.Muestra'!$F$8:$F$17,SMALL(IF("Página Web"='03.Muestra'!$D$8:$D$17,ROW('03.Muestra'!$F$8:$F$17)-MIN(ROW('03.Muestra'!$D$8:$D$17))+1,""),ROW()-123)),"")</f>
        <v>https://institutodelpelo.com/contacto/</v>
      </c>
      <c r="D126" s="114" t="s">
        <v>106</v>
      </c>
      <c r="E126" s="75" t="str">
        <f aca="false">IF(D126&lt;&gt;"",IF(AND(B126&lt;&gt;"",C126&lt;&gt;""),"","ERR"),"")</f>
        <v/>
      </c>
      <c r="G126" s="23"/>
      <c r="H126" s="23"/>
      <c r="I126" s="23"/>
      <c r="J126" s="23"/>
      <c r="K126" s="119"/>
      <c r="L126" s="23"/>
      <c r="M126" s="23"/>
      <c r="N126" s="23"/>
      <c r="O126" s="23"/>
      <c r="P126" s="23"/>
      <c r="Q126" s="23"/>
      <c r="R126" s="23"/>
      <c r="S126" s="23"/>
      <c r="T126" s="23"/>
      <c r="U126" s="23"/>
      <c r="V126" s="23"/>
      <c r="W126" s="23"/>
      <c r="X126" s="23"/>
      <c r="Y126" s="23"/>
    </row>
    <row r="127" customFormat="false" ht="12" hidden="false" customHeight="true" outlineLevel="0" collapsed="false">
      <c r="A127" s="110" t="n">
        <f aca="false" t="array" ref="A127:A127">IFERROR(INDEX('03.Muestra'!$B$8:$B$17,SMALL(IF("Página Web"='03.Muestra'!$D$8:$D$17,ROW('03.Muestra'!$B$8:$B$17)-MIN(ROW('03.Muestra'!$D$8:$D$17))+1,""),ROW()-123)),"")</f>
        <v>4</v>
      </c>
      <c r="B127" s="141" t="str">
        <f aca="false" t="array" ref="B127:B127">IFERROR(INDEX('03.Muestra'!$C$8:$C$17,SMALL(IF("Página Web"='03.Muestra'!$D$8:$D$17,ROW('03.Muestra'!$C$8:$C$17)-MIN(ROW('03.Muestra'!$D$8:$D$17))+1,""),ROW()-123)),"")</f>
        <v>Aviso legal</v>
      </c>
      <c r="C127" s="141" t="str">
        <f aca="false" t="array" ref="C127:C127">IFERROR(INDEX('03.Muestra'!$F$8:$F$17,SMALL(IF("Página Web"='03.Muestra'!$D$8:$D$17,ROW('03.Muestra'!$F$8:$F$17)-MIN(ROW('03.Muestra'!$D$8:$D$17))+1,""),ROW()-123)),"")</f>
        <v>https://institutodelpelo.com/aviso-legal/</v>
      </c>
      <c r="D127" s="114" t="s">
        <v>106</v>
      </c>
      <c r="E127" s="75" t="str">
        <f aca="false">IF(D127&lt;&gt;"",IF(AND(B127&lt;&gt;"",C127&lt;&gt;""),"","ERR"),"")</f>
        <v/>
      </c>
      <c r="G127" s="23"/>
      <c r="H127" s="23"/>
      <c r="I127" s="23"/>
      <c r="J127" s="23"/>
      <c r="K127" s="119"/>
      <c r="L127" s="23"/>
      <c r="M127" s="23"/>
      <c r="N127" s="23"/>
      <c r="O127" s="23"/>
      <c r="P127" s="23"/>
      <c r="Q127" s="23"/>
      <c r="R127" s="23"/>
      <c r="S127" s="23"/>
      <c r="T127" s="23"/>
      <c r="U127" s="23"/>
      <c r="V127" s="23"/>
      <c r="W127" s="23"/>
      <c r="X127" s="23"/>
      <c r="Y127" s="23"/>
    </row>
    <row r="128" customFormat="false" ht="12" hidden="false" customHeight="true" outlineLevel="0" collapsed="false">
      <c r="A128" s="110" t="n">
        <f aca="false" t="array" ref="A128:A128">IFERROR(INDEX('03.Muestra'!$B$8:$B$17,SMALL(IF("Página Web"='03.Muestra'!$D$8:$D$17,ROW('03.Muestra'!$B$8:$B$17)-MIN(ROW('03.Muestra'!$D$8:$D$17))+1,""),ROW()-123)),"")</f>
        <v>5</v>
      </c>
      <c r="B128" s="141" t="str">
        <f aca="false" t="array" ref="B128:B128">IFERROR(INDEX('03.Muestra'!$C$8:$C$17,SMALL(IF("Página Web"='03.Muestra'!$D$8:$D$17,ROW('03.Muestra'!$C$8:$C$17)-MIN(ROW('03.Muestra'!$D$8:$D$17))+1,""),ROW()-123)),"")</f>
        <v>Política de privacidad</v>
      </c>
      <c r="C128" s="141" t="str">
        <f aca="false" t="array" ref="C128:C128">IFERROR(INDEX('03.Muestra'!$F$8:$F$17,SMALL(IF("Página Web"='03.Muestra'!$D$8:$D$17,ROW('03.Muestra'!$F$8:$F$17)-MIN(ROW('03.Muestra'!$D$8:$D$17))+1,""),ROW()-123)),"")</f>
        <v>https://institutodelpelo.com/politica-de-privacidad/</v>
      </c>
      <c r="D128" s="114" t="s">
        <v>106</v>
      </c>
      <c r="E128" s="75" t="str">
        <f aca="false">IF(D128&lt;&gt;"",IF(AND(B128&lt;&gt;"",C128&lt;&gt;""),"","ERR"),"")</f>
        <v/>
      </c>
      <c r="G128" s="23"/>
      <c r="H128" s="23"/>
      <c r="I128" s="23"/>
      <c r="J128" s="23"/>
      <c r="K128" s="119"/>
      <c r="L128" s="23"/>
      <c r="M128" s="23"/>
      <c r="N128" s="23"/>
      <c r="O128" s="23"/>
      <c r="P128" s="23"/>
      <c r="Q128" s="23"/>
      <c r="R128" s="23"/>
      <c r="S128" s="23"/>
      <c r="T128" s="23"/>
      <c r="U128" s="23"/>
      <c r="V128" s="23"/>
      <c r="W128" s="23"/>
      <c r="X128" s="23"/>
      <c r="Y128" s="23"/>
    </row>
    <row r="129" customFormat="false" ht="12" hidden="false" customHeight="true" outlineLevel="0" collapsed="false">
      <c r="A129" s="110" t="n">
        <f aca="false" t="array" ref="A129:A129">IFERROR(INDEX('03.Muestra'!$B$8:$B$17,SMALL(IF("Página Web"='03.Muestra'!$D$8:$D$17,ROW('03.Muestra'!$B$8:$B$17)-MIN(ROW('03.Muestra'!$D$8:$D$17))+1,""),ROW()-123)),"")</f>
        <v>6</v>
      </c>
      <c r="B129" s="141" t="str">
        <f aca="false" t="array" ref="B129:B129">IFERROR(INDEX('03.Muestra'!$C$8:$C$17,SMALL(IF("Página Web"='03.Muestra'!$D$8:$D$17,ROW('03.Muestra'!$C$8:$C$17)-MIN(ROW('03.Muestra'!$D$8:$D$17))+1,""),ROW()-123)),"")</f>
        <v>Informe de accesibilidad</v>
      </c>
      <c r="C129" s="141" t="str">
        <f aca="false" t="array" ref="C129:C129">IFERROR(INDEX('03.Muestra'!$F$8:$F$17,SMALL(IF("Página Web"='03.Muestra'!$D$8:$D$17,ROW('03.Muestra'!$F$8:$F$17)-MIN(ROW('03.Muestra'!$D$8:$D$17))+1,""),ROW()-123)),"")</f>
        <v>https://institutodelpelo.com/informe-de-accesibilidad/</v>
      </c>
      <c r="D129" s="114"/>
      <c r="E129" s="75" t="str">
        <f aca="false">IF(D129&lt;&gt;"",IF(AND(B129&lt;&gt;"",C129&lt;&gt;""),"","ERR"),"")</f>
        <v/>
      </c>
      <c r="G129" s="23"/>
      <c r="H129" s="23"/>
      <c r="I129" s="23"/>
      <c r="J129" s="23"/>
      <c r="K129" s="119"/>
      <c r="L129" s="23"/>
      <c r="M129" s="23"/>
      <c r="N129" s="23"/>
      <c r="O129" s="23"/>
      <c r="P129" s="23"/>
      <c r="Q129" s="23"/>
      <c r="R129" s="23"/>
      <c r="S129" s="23"/>
      <c r="T129" s="23"/>
      <c r="U129" s="23"/>
      <c r="V129" s="23"/>
      <c r="W129" s="23"/>
      <c r="X129" s="23"/>
      <c r="Y129" s="23"/>
    </row>
    <row r="130" customFormat="false" ht="12" hidden="false" customHeight="true" outlineLevel="0" collapsed="false">
      <c r="A130" s="110" t="str">
        <f aca="false" t="array" ref="A130:A130">IFERROR(INDEX('03.Muestra'!$B$8:$B$17,SMALL(IF("Página Web"='03.Muestra'!$D$8:$D$17,ROW('03.Muestra'!$B$8:$B$17)-MIN(ROW('03.Muestra'!$D$8:$D$17))+1,""),ROW()-123)),"")</f>
        <v/>
      </c>
      <c r="B130" s="141" t="str">
        <f aca="false" t="array" ref="B130:B130">IFERROR(INDEX('03.Muestra'!$C$8:$C$17,SMALL(IF("Página Web"='03.Muestra'!$D$8:$D$17,ROW('03.Muestra'!$C$8:$C$17)-MIN(ROW('03.Muestra'!$D$8:$D$17))+1,""),ROW()-123)),"")</f>
        <v/>
      </c>
      <c r="C130" s="141" t="str">
        <f aca="false" t="array" ref="C130:C130">IFERROR(INDEX('03.Muestra'!$F$8:$F$17,SMALL(IF("Página Web"='03.Muestra'!$D$8:$D$17,ROW('03.Muestra'!$F$8:$F$17)-MIN(ROW('03.Muestra'!$D$8:$D$17))+1,""),ROW()-123)),"")</f>
        <v/>
      </c>
      <c r="D130" s="114"/>
      <c r="E130" s="75" t="str">
        <f aca="false">IF(D130&lt;&gt;"",IF(AND(B130&lt;&gt;"",C130&lt;&gt;""),"","ERR"),"")</f>
        <v/>
      </c>
      <c r="F130" s="23"/>
      <c r="G130" s="23"/>
      <c r="H130" s="23"/>
      <c r="I130" s="23"/>
      <c r="J130" s="23"/>
      <c r="K130" s="119"/>
      <c r="L130" s="23"/>
      <c r="M130" s="23"/>
      <c r="N130" s="23"/>
      <c r="O130" s="23"/>
      <c r="P130" s="23"/>
      <c r="Q130" s="23"/>
      <c r="R130" s="23"/>
      <c r="S130" s="23"/>
      <c r="T130" s="23"/>
      <c r="U130" s="23"/>
      <c r="V130" s="23"/>
      <c r="W130" s="23"/>
      <c r="X130" s="23"/>
      <c r="Y130" s="23"/>
    </row>
    <row r="131" customFormat="false" ht="12" hidden="false" customHeight="true" outlineLevel="0" collapsed="false">
      <c r="A131" s="110" t="str">
        <f aca="false" t="array" ref="A131:A131">IFERROR(INDEX('03.Muestra'!$B$8:$B$17,SMALL(IF("Página Web"='03.Muestra'!$D$8:$D$17,ROW('03.Muestra'!$B$8:$B$17)-MIN(ROW('03.Muestra'!$D$8:$D$17))+1,""),ROW()-123)),"")</f>
        <v/>
      </c>
      <c r="B131" s="141" t="str">
        <f aca="false" t="array" ref="B131:B131">IFERROR(INDEX('03.Muestra'!$C$8:$C$17,SMALL(IF("Página Web"='03.Muestra'!$D$8:$D$17,ROW('03.Muestra'!$C$8:$C$17)-MIN(ROW('03.Muestra'!$D$8:$D$17))+1,""),ROW()-123)),"")</f>
        <v/>
      </c>
      <c r="C131" s="141" t="str">
        <f aca="false" t="array" ref="C131:C131">IFERROR(INDEX('03.Muestra'!$F$8:$F$17,SMALL(IF("Página Web"='03.Muestra'!$D$8:$D$17,ROW('03.Muestra'!$F$8:$F$17)-MIN(ROW('03.Muestra'!$D$8:$D$17))+1,""),ROW()-123)),"")</f>
        <v/>
      </c>
      <c r="D131" s="114"/>
      <c r="E131" s="75" t="str">
        <f aca="false">IF(D131&lt;&gt;"",IF(AND(B131&lt;&gt;"",C131&lt;&gt;""),"","ERR"),"")</f>
        <v/>
      </c>
      <c r="F131" s="23"/>
      <c r="G131" s="23"/>
      <c r="H131" s="23"/>
      <c r="I131" s="23"/>
      <c r="J131" s="23"/>
      <c r="K131" s="119"/>
      <c r="L131" s="23"/>
      <c r="M131" s="23"/>
      <c r="N131" s="23"/>
      <c r="O131" s="23"/>
      <c r="P131" s="23"/>
      <c r="Q131" s="23"/>
      <c r="R131" s="23"/>
      <c r="S131" s="23"/>
      <c r="T131" s="23"/>
      <c r="U131" s="23"/>
      <c r="V131" s="23"/>
      <c r="W131" s="23"/>
      <c r="X131" s="23"/>
      <c r="Y131" s="23"/>
    </row>
    <row r="132" customFormat="false" ht="12" hidden="false" customHeight="true" outlineLevel="0" collapsed="false">
      <c r="A132" s="110" t="str">
        <f aca="false" t="array" ref="A132:A132">IFERROR(INDEX('03.Muestra'!$B$8:$B$17,SMALL(IF("Página Web"='03.Muestra'!$D$8:$D$17,ROW('03.Muestra'!$B$8:$B$17)-MIN(ROW('03.Muestra'!$D$8:$D$17))+1,""),ROW()-123)),"")</f>
        <v/>
      </c>
      <c r="B132" s="141" t="str">
        <f aca="false" t="array" ref="B132:B132">IFERROR(INDEX('03.Muestra'!$C$8:$C$17,SMALL(IF("Página Web"='03.Muestra'!$D$8:$D$17,ROW('03.Muestra'!$C$8:$C$17)-MIN(ROW('03.Muestra'!$D$8:$D$17))+1,""),ROW()-123)),"")</f>
        <v/>
      </c>
      <c r="C132" s="141" t="str">
        <f aca="false" t="array" ref="C132:C132">IFERROR(INDEX('03.Muestra'!$F$8:$F$17,SMALL(IF("Página Web"='03.Muestra'!$D$8:$D$17,ROW('03.Muestra'!$F$8:$F$17)-MIN(ROW('03.Muestra'!$D$8:$D$17))+1,""),ROW()-123)),"")</f>
        <v/>
      </c>
      <c r="D132" s="114"/>
      <c r="E132" s="75" t="str">
        <f aca="false">IF(D132&lt;&gt;"",IF(AND(B132&lt;&gt;"",C132&lt;&gt;""),"","ERR"),"")</f>
        <v/>
      </c>
      <c r="F132" s="23"/>
      <c r="G132" s="23"/>
      <c r="H132" s="23"/>
      <c r="I132" s="23"/>
      <c r="J132" s="23"/>
      <c r="K132" s="119"/>
      <c r="L132" s="23"/>
      <c r="M132" s="23"/>
      <c r="N132" s="23"/>
      <c r="O132" s="23"/>
      <c r="P132" s="23"/>
      <c r="Q132" s="23"/>
      <c r="R132" s="23"/>
      <c r="S132" s="23"/>
      <c r="T132" s="23"/>
      <c r="U132" s="23"/>
      <c r="V132" s="23"/>
      <c r="W132" s="23"/>
      <c r="X132" s="23"/>
      <c r="Y132" s="23"/>
    </row>
    <row r="133" customFormat="false" ht="12" hidden="false" customHeight="true" outlineLevel="0" collapsed="false">
      <c r="A133" s="110" t="str">
        <f aca="false" t="array" ref="A133:A133">IFERROR(INDEX('03.Muestra'!$B$8:$B$17,SMALL(IF("Página Web"='03.Muestra'!$D$8:$D$17,ROW('03.Muestra'!$B$8:$B$17)-MIN(ROW('03.Muestra'!$D$8:$D$17))+1,""),ROW()-123)),"")</f>
        <v/>
      </c>
      <c r="B133" s="141" t="str">
        <f aca="false" t="array" ref="B133:B133">IFERROR(INDEX('03.Muestra'!$C$8:$C$17,SMALL(IF("Página Web"='03.Muestra'!$D$8:$D$17,ROW('03.Muestra'!$C$8:$C$17)-MIN(ROW('03.Muestra'!$D$8:$D$17))+1,""),ROW()-123)),"")</f>
        <v/>
      </c>
      <c r="C133" s="141" t="str">
        <f aca="false" t="array" ref="C133:C133">IFERROR(INDEX('03.Muestra'!$F$8:$F$17,SMALL(IF("Página Web"='03.Muestra'!$D$8:$D$17,ROW('03.Muestra'!$F$8:$F$17)-MIN(ROW('03.Muestra'!$D$8:$D$17))+1,""),ROW()-123)),"")</f>
        <v/>
      </c>
      <c r="D133" s="114"/>
      <c r="E133" s="75" t="str">
        <f aca="false">IF(D133&lt;&gt;"",IF(AND(B133&lt;&gt;"",C133&lt;&gt;""),"","ERR"),"")</f>
        <v/>
      </c>
      <c r="F133" s="23"/>
      <c r="G133" s="23"/>
      <c r="H133" s="23"/>
      <c r="I133" s="23"/>
      <c r="J133" s="23"/>
      <c r="K133" s="119"/>
      <c r="L133" s="23"/>
      <c r="M133" s="23"/>
      <c r="N133" s="23"/>
      <c r="O133" s="23"/>
      <c r="P133" s="23"/>
      <c r="Q133" s="23"/>
      <c r="R133" s="23"/>
      <c r="S133" s="23"/>
      <c r="T133" s="23"/>
      <c r="U133" s="23"/>
      <c r="V133" s="23"/>
      <c r="W133" s="23"/>
      <c r="X133" s="23"/>
      <c r="Y133" s="23"/>
    </row>
    <row r="134" customFormat="false" ht="12" hidden="false" customHeight="true" outlineLevel="0" collapsed="false">
      <c r="A134" s="71"/>
      <c r="B134" s="144"/>
      <c r="C134" s="144"/>
      <c r="D134" s="145"/>
      <c r="E134" s="75"/>
      <c r="F134" s="23"/>
      <c r="G134" s="23"/>
      <c r="H134" s="23"/>
      <c r="I134" s="23"/>
      <c r="J134" s="23"/>
      <c r="K134" s="119"/>
      <c r="L134" s="23"/>
      <c r="M134" s="23"/>
      <c r="N134" s="23"/>
      <c r="O134" s="23"/>
      <c r="P134" s="23"/>
      <c r="Q134" s="23"/>
      <c r="R134" s="23"/>
      <c r="S134" s="23"/>
      <c r="T134" s="23"/>
      <c r="U134" s="23"/>
      <c r="V134" s="23"/>
      <c r="W134" s="23"/>
      <c r="X134" s="23"/>
      <c r="Y134" s="23"/>
    </row>
    <row r="135" customFormat="false" ht="12" hidden="false" customHeight="true" outlineLevel="0" collapsed="false">
      <c r="A135" s="71"/>
      <c r="B135" s="144"/>
      <c r="C135" s="144"/>
      <c r="D135" s="145"/>
      <c r="E135" s="75"/>
      <c r="F135" s="23"/>
      <c r="G135" s="23"/>
      <c r="H135" s="23"/>
      <c r="I135" s="23"/>
      <c r="J135" s="23"/>
      <c r="K135" s="119"/>
      <c r="L135" s="23"/>
      <c r="M135" s="23"/>
      <c r="N135" s="23"/>
      <c r="O135" s="23"/>
      <c r="P135" s="23"/>
      <c r="Q135" s="23"/>
      <c r="R135" s="23"/>
      <c r="S135" s="23"/>
      <c r="T135" s="23"/>
      <c r="U135" s="23"/>
      <c r="V135" s="23"/>
      <c r="W135" s="23"/>
      <c r="X135" s="23"/>
      <c r="Y135" s="23"/>
    </row>
    <row r="136" customFormat="false" ht="31.5" hidden="false" customHeight="true" outlineLevel="0" collapsed="false">
      <c r="A136" s="122"/>
      <c r="B136" s="123"/>
      <c r="C136" s="122"/>
      <c r="D136" s="146"/>
      <c r="E136" s="112"/>
      <c r="F136" s="23"/>
      <c r="G136" s="23"/>
      <c r="H136" s="23"/>
      <c r="I136" s="23"/>
      <c r="J136" s="23"/>
      <c r="K136" s="119"/>
      <c r="L136" s="23"/>
      <c r="M136" s="23"/>
      <c r="N136" s="23"/>
      <c r="O136" s="23"/>
      <c r="P136" s="23"/>
      <c r="Q136" s="23"/>
      <c r="R136" s="23"/>
      <c r="S136" s="23"/>
      <c r="T136" s="23"/>
      <c r="U136" s="23"/>
      <c r="V136" s="23"/>
      <c r="W136" s="23"/>
      <c r="X136" s="23"/>
      <c r="Y136" s="23"/>
    </row>
    <row r="137" customFormat="false" ht="12" hidden="false" customHeight="true" outlineLevel="0" collapsed="false">
      <c r="A137" s="71"/>
      <c r="B137" s="71"/>
      <c r="C137" s="71"/>
      <c r="D137" s="147"/>
      <c r="E137" s="72"/>
      <c r="F137" s="72"/>
      <c r="G137" s="23"/>
      <c r="H137" s="23"/>
      <c r="I137" s="23"/>
      <c r="J137" s="23"/>
      <c r="K137" s="119"/>
      <c r="L137" s="23"/>
      <c r="M137" s="23"/>
      <c r="N137" s="23"/>
      <c r="O137" s="23"/>
      <c r="P137" s="23"/>
      <c r="Q137" s="23"/>
      <c r="R137" s="23"/>
      <c r="S137" s="23"/>
      <c r="T137" s="23"/>
      <c r="U137" s="23"/>
      <c r="V137" s="23"/>
      <c r="W137" s="23"/>
      <c r="X137" s="23"/>
      <c r="Y137" s="23"/>
    </row>
    <row r="138" customFormat="false" ht="12" hidden="false" customHeight="true" outlineLevel="0" collapsed="false">
      <c r="B138" s="23"/>
      <c r="C138" s="23"/>
      <c r="D138" s="137"/>
      <c r="E138" s="75"/>
      <c r="F138" s="23"/>
      <c r="G138" s="23"/>
      <c r="H138" s="23"/>
      <c r="I138" s="23"/>
      <c r="J138" s="23"/>
      <c r="K138" s="119"/>
      <c r="L138" s="23"/>
      <c r="M138" s="23"/>
      <c r="N138" s="23"/>
      <c r="O138" s="23"/>
      <c r="P138" s="23"/>
      <c r="Q138" s="23"/>
      <c r="R138" s="23"/>
      <c r="S138" s="23"/>
      <c r="T138" s="23"/>
      <c r="U138" s="23"/>
      <c r="V138" s="23"/>
      <c r="W138" s="23"/>
      <c r="X138" s="23"/>
      <c r="Y138" s="23"/>
    </row>
    <row r="139" customFormat="false" ht="12" hidden="false" customHeight="true" outlineLevel="0" collapsed="false">
      <c r="B139" s="23"/>
      <c r="C139" s="23"/>
      <c r="D139" s="137"/>
      <c r="E139" s="112"/>
      <c r="F139" s="23"/>
      <c r="G139" s="23"/>
      <c r="H139" s="23"/>
      <c r="I139" s="23"/>
      <c r="J139" s="23"/>
      <c r="K139" s="119"/>
      <c r="L139" s="23"/>
      <c r="M139" s="23"/>
      <c r="N139" s="23"/>
      <c r="O139" s="23"/>
      <c r="P139" s="23"/>
      <c r="Q139" s="23"/>
      <c r="R139" s="23"/>
      <c r="S139" s="23"/>
      <c r="T139" s="23"/>
      <c r="U139" s="23"/>
      <c r="V139" s="23"/>
      <c r="W139" s="23"/>
      <c r="X139" s="23"/>
      <c r="Y139" s="23"/>
    </row>
    <row r="140" customFormat="false" ht="29.25" hidden="false" customHeight="true" outlineLevel="0" collapsed="false">
      <c r="A140" s="105" t="s">
        <v>119</v>
      </c>
      <c r="B140" s="106" t="s">
        <v>105</v>
      </c>
      <c r="C140" s="107" t="s">
        <v>170</v>
      </c>
      <c r="D140" s="139" t="s">
        <v>125</v>
      </c>
      <c r="E140" s="124"/>
      <c r="K140" s="119"/>
      <c r="L140" s="23"/>
      <c r="M140" s="23"/>
      <c r="N140" s="23"/>
      <c r="O140" s="23"/>
      <c r="P140" s="23"/>
      <c r="Q140" s="23"/>
      <c r="R140" s="23"/>
      <c r="S140" s="23"/>
      <c r="T140" s="23"/>
      <c r="U140" s="23"/>
      <c r="V140" s="23"/>
      <c r="W140" s="23"/>
      <c r="X140" s="23"/>
      <c r="Y140" s="23"/>
    </row>
    <row r="141" customFormat="false" ht="12" hidden="false" customHeight="true" outlineLevel="0" collapsed="false">
      <c r="A141" s="110" t="n">
        <f aca="false" t="array" ref="A141:A141">IFERROR(INDEX('03.Muestra'!$B$8:$B$17,SMALL(IF("Página Web"='03.Muestra'!$D$8:$D$17,ROW('03.Muestra'!$B$8:$B$17)-MIN(ROW('03.Muestra'!$D$8:$D$17))+1,""),ROW()-140)),"")</f>
        <v>1</v>
      </c>
      <c r="B141" s="141" t="str">
        <f aca="false" t="array" ref="B141:B141">IFERROR(INDEX('03.Muestra'!$C$8:$C$17,SMALL(IF("Página Web"='03.Muestra'!$D$8:$D$17,ROW('03.Muestra'!$C$8:$C$17)-MIN(ROW('03.Muestra'!$D$8:$D$17))+1,""),ROW()-140)),"")</f>
        <v>Inicio</v>
      </c>
      <c r="C141" s="141" t="str">
        <f aca="false" t="array" ref="C141:C141">IFERROR(INDEX('03.Muestra'!$F$8:$F$17,SMALL(IF("Página Web"='03.Muestra'!$D$8:$D$17,ROW('03.Muestra'!$F$8:$F$17)-MIN(ROW('03.Muestra'!$D$8:$D$17))+1,""),ROW()-140)),"")</f>
        <v>https://institutodelpelo.com/</v>
      </c>
      <c r="D141" s="114" t="s">
        <v>112</v>
      </c>
      <c r="E141" s="75" t="str">
        <f aca="false">IF(D141&lt;&gt;"",IF(AND(B141&lt;&gt;"",C141&lt;&gt;""),"","ERR"),"")</f>
        <v/>
      </c>
      <c r="F141" s="115" t="s">
        <v>108</v>
      </c>
      <c r="G141" s="100" t="s">
        <v>117</v>
      </c>
      <c r="H141" s="95" t="s">
        <v>112</v>
      </c>
      <c r="I141" s="116" t="s">
        <v>110</v>
      </c>
      <c r="J141" s="117" t="s">
        <v>106</v>
      </c>
      <c r="K141" s="142" t="s">
        <v>116</v>
      </c>
      <c r="L141" s="23"/>
      <c r="M141" s="23"/>
      <c r="N141" s="23"/>
      <c r="O141" s="23"/>
      <c r="P141" s="23"/>
      <c r="Q141" s="23"/>
      <c r="R141" s="23"/>
      <c r="S141" s="23"/>
      <c r="T141" s="23"/>
      <c r="U141" s="23"/>
      <c r="V141" s="23"/>
      <c r="W141" s="23"/>
      <c r="X141" s="23"/>
      <c r="Y141" s="23"/>
    </row>
    <row r="142" customFormat="false" ht="12" hidden="false" customHeight="true" outlineLevel="0" collapsed="false">
      <c r="A142" s="110" t="n">
        <f aca="false" t="array" ref="A142:A142">IFERROR(INDEX('03.Muestra'!$B$8:$B$17,SMALL(IF("Página Web"='03.Muestra'!$D$8:$D$17,ROW('03.Muestra'!$B$8:$B$17)-MIN(ROW('03.Muestra'!$D$8:$D$17))+1,""),ROW()-140)),"")</f>
        <v>2</v>
      </c>
      <c r="B142" s="141" t="str">
        <f aca="false" t="array" ref="B142:B142">IFERROR(INDEX('03.Muestra'!$C$8:$C$17,SMALL(IF("Página Web"='03.Muestra'!$D$8:$D$17,ROW('03.Muestra'!$C$8:$C$17)-MIN(ROW('03.Muestra'!$D$8:$D$17))+1,""),ROW()-140)),"")</f>
        <v>Nuestro método</v>
      </c>
      <c r="C142" s="141" t="str">
        <f aca="false" t="array" ref="C142:C142">IFERROR(INDEX('03.Muestra'!$F$8:$F$17,SMALL(IF("Página Web"='03.Muestra'!$D$8:$D$17,ROW('03.Muestra'!$F$8:$F$17)-MIN(ROW('03.Muestra'!$D$8:$D$17))+1,""),ROW()-140)),"")</f>
        <v>https://institutodelpelo.com/nuestro-metodo/</v>
      </c>
      <c r="D142" s="114" t="s">
        <v>112</v>
      </c>
      <c r="E142" s="75" t="str">
        <f aca="false">IF(D142&lt;&gt;"",IF(AND(B142&lt;&gt;"",C142&lt;&gt;""),"","ERR"),"")</f>
        <v/>
      </c>
      <c r="F142" s="118" t="n">
        <f aca="true">COUNTIF($D141:INDIRECT("$D" &amp;  SUM(ROW()-1,'03.Muestra'!$D$20)-1),F141)</f>
        <v>0</v>
      </c>
      <c r="G142" s="118" t="n">
        <f aca="true">COUNTIF($D141:INDIRECT("$D" &amp;  SUM(ROW()-1,'03.Muestra'!$D$20)-1),G141)</f>
        <v>0</v>
      </c>
      <c r="H142" s="118" t="n">
        <f aca="true">COUNTIF($D141:INDIRECT("$D" &amp;  SUM(ROW()-1,'03.Muestra'!$D$20)-1),H141)</f>
        <v>5</v>
      </c>
      <c r="I142" s="118" t="n">
        <f aca="true">COUNTIF($D141:INDIRECT("$D" &amp;  SUM(ROW()-1,'03.Muestra'!$D$20)-1),I141)</f>
        <v>0</v>
      </c>
      <c r="J142" s="118" t="n">
        <f aca="true">COUNTIF($D141:INDIRECT("$D" &amp;  SUM(ROW()-1,'03.Muestra'!$D$20)-1),J141)</f>
        <v>0</v>
      </c>
      <c r="K142" s="143" t="n">
        <f aca="true">IF(COUNTIF('03.Muestra'!$D$8:$D$17,"Página Web")=0,0,COUNTBLANK($D141:INDIRECT("$D" &amp;  SUM(ROW()-1,COUNTIF('03.Muestra'!$D$8:$D$17,"Página Web"))-1)))</f>
        <v>1</v>
      </c>
      <c r="L142" s="23"/>
      <c r="M142" s="23"/>
      <c r="N142" s="23"/>
      <c r="O142" s="23"/>
      <c r="P142" s="23"/>
      <c r="Q142" s="23"/>
      <c r="R142" s="23"/>
      <c r="S142" s="23"/>
      <c r="T142" s="23"/>
      <c r="U142" s="23"/>
      <c r="V142" s="23"/>
      <c r="W142" s="23"/>
      <c r="X142" s="23"/>
      <c r="Y142" s="23"/>
    </row>
    <row r="143" customFormat="false" ht="12" hidden="false" customHeight="true" outlineLevel="0" collapsed="false">
      <c r="A143" s="110" t="n">
        <f aca="false" t="array" ref="A143:A143">IFERROR(INDEX('03.Muestra'!$B$8:$B$17,SMALL(IF("Página Web"='03.Muestra'!$D$8:$D$17,ROW('03.Muestra'!$B$8:$B$17)-MIN(ROW('03.Muestra'!$D$8:$D$17))+1,""),ROW()-140)),"")</f>
        <v>3</v>
      </c>
      <c r="B143" s="141" t="str">
        <f aca="false" t="array" ref="B143:B143">IFERROR(INDEX('03.Muestra'!$C$8:$C$17,SMALL(IF("Página Web"='03.Muestra'!$D$8:$D$17,ROW('03.Muestra'!$C$8:$C$17)-MIN(ROW('03.Muestra'!$D$8:$D$17))+1,""),ROW()-140)),"")</f>
        <v>Contacto</v>
      </c>
      <c r="C143" s="141" t="str">
        <f aca="false" t="array" ref="C143:C143">IFERROR(INDEX('03.Muestra'!$F$8:$F$17,SMALL(IF("Página Web"='03.Muestra'!$D$8:$D$17,ROW('03.Muestra'!$F$8:$F$17)-MIN(ROW('03.Muestra'!$D$8:$D$17))+1,""),ROW()-140)),"")</f>
        <v>https://institutodelpelo.com/contacto/</v>
      </c>
      <c r="D143" s="114" t="s">
        <v>112</v>
      </c>
      <c r="E143" s="75" t="str">
        <f aca="false">IF(D143&lt;&gt;"",IF(AND(B143&lt;&gt;"",C143&lt;&gt;""),"","ERR"),"")</f>
        <v/>
      </c>
      <c r="G143" s="23"/>
      <c r="H143" s="23"/>
      <c r="I143" s="23"/>
      <c r="J143" s="23"/>
      <c r="K143" s="119"/>
      <c r="L143" s="23"/>
      <c r="M143" s="23"/>
      <c r="N143" s="23"/>
      <c r="O143" s="23"/>
      <c r="P143" s="23"/>
      <c r="Q143" s="23"/>
      <c r="R143" s="23"/>
      <c r="S143" s="23"/>
      <c r="T143" s="23"/>
      <c r="U143" s="23"/>
      <c r="V143" s="23"/>
      <c r="W143" s="23"/>
      <c r="X143" s="23"/>
      <c r="Y143" s="23"/>
    </row>
    <row r="144" customFormat="false" ht="12" hidden="false" customHeight="true" outlineLevel="0" collapsed="false">
      <c r="A144" s="110" t="n">
        <f aca="false" t="array" ref="A144:A144">IFERROR(INDEX('03.Muestra'!$B$8:$B$17,SMALL(IF("Página Web"='03.Muestra'!$D$8:$D$17,ROW('03.Muestra'!$B$8:$B$17)-MIN(ROW('03.Muestra'!$D$8:$D$17))+1,""),ROW()-140)),"")</f>
        <v>4</v>
      </c>
      <c r="B144" s="141" t="str">
        <f aca="false" t="array" ref="B144:B144">IFERROR(INDEX('03.Muestra'!$C$8:$C$17,SMALL(IF("Página Web"='03.Muestra'!$D$8:$D$17,ROW('03.Muestra'!$C$8:$C$17)-MIN(ROW('03.Muestra'!$D$8:$D$17))+1,""),ROW()-140)),"")</f>
        <v>Aviso legal</v>
      </c>
      <c r="C144" s="141" t="str">
        <f aca="false" t="array" ref="C144:C144">IFERROR(INDEX('03.Muestra'!$F$8:$F$17,SMALL(IF("Página Web"='03.Muestra'!$D$8:$D$17,ROW('03.Muestra'!$F$8:$F$17)-MIN(ROW('03.Muestra'!$D$8:$D$17))+1,""),ROW()-140)),"")</f>
        <v>https://institutodelpelo.com/aviso-legal/</v>
      </c>
      <c r="D144" s="114" t="s">
        <v>112</v>
      </c>
      <c r="E144" s="75" t="str">
        <f aca="false">IF(D144&lt;&gt;"",IF(AND(B144&lt;&gt;"",C144&lt;&gt;""),"","ERR"),"")</f>
        <v/>
      </c>
      <c r="G144" s="23"/>
      <c r="H144" s="23"/>
      <c r="I144" s="23"/>
      <c r="J144" s="23"/>
      <c r="K144" s="119"/>
      <c r="L144" s="23"/>
      <c r="M144" s="23"/>
      <c r="N144" s="23"/>
      <c r="O144" s="23"/>
      <c r="P144" s="23"/>
      <c r="Q144" s="23"/>
      <c r="R144" s="23"/>
      <c r="S144" s="23"/>
      <c r="T144" s="23"/>
      <c r="U144" s="23"/>
      <c r="V144" s="23"/>
      <c r="W144" s="23"/>
      <c r="X144" s="23"/>
      <c r="Y144" s="23"/>
    </row>
    <row r="145" customFormat="false" ht="12" hidden="false" customHeight="true" outlineLevel="0" collapsed="false">
      <c r="A145" s="110" t="n">
        <f aca="false" t="array" ref="A145:A145">IFERROR(INDEX('03.Muestra'!$B$8:$B$17,SMALL(IF("Página Web"='03.Muestra'!$D$8:$D$17,ROW('03.Muestra'!$B$8:$B$17)-MIN(ROW('03.Muestra'!$D$8:$D$17))+1,""),ROW()-140)),"")</f>
        <v>5</v>
      </c>
      <c r="B145" s="141" t="str">
        <f aca="false" t="array" ref="B145:B145">IFERROR(INDEX('03.Muestra'!$C$8:$C$17,SMALL(IF("Página Web"='03.Muestra'!$D$8:$D$17,ROW('03.Muestra'!$C$8:$C$17)-MIN(ROW('03.Muestra'!$D$8:$D$17))+1,""),ROW()-140)),"")</f>
        <v>Política de privacidad</v>
      </c>
      <c r="C145" s="141" t="str">
        <f aca="false" t="array" ref="C145:C145">IFERROR(INDEX('03.Muestra'!$F$8:$F$17,SMALL(IF("Página Web"='03.Muestra'!$D$8:$D$17,ROW('03.Muestra'!$F$8:$F$17)-MIN(ROW('03.Muestra'!$D$8:$D$17))+1,""),ROW()-140)),"")</f>
        <v>https://institutodelpelo.com/politica-de-privacidad/</v>
      </c>
      <c r="D145" s="114" t="s">
        <v>112</v>
      </c>
      <c r="E145" s="75" t="str">
        <f aca="false">IF(D145&lt;&gt;"",IF(AND(B145&lt;&gt;"",C145&lt;&gt;""),"","ERR"),"")</f>
        <v/>
      </c>
      <c r="G145" s="23"/>
      <c r="H145" s="23"/>
      <c r="I145" s="23"/>
      <c r="J145" s="23"/>
      <c r="K145" s="119"/>
      <c r="L145" s="23"/>
      <c r="M145" s="23"/>
      <c r="N145" s="23"/>
      <c r="O145" s="23"/>
      <c r="P145" s="23"/>
      <c r="Q145" s="23"/>
      <c r="R145" s="23"/>
      <c r="S145" s="23"/>
      <c r="T145" s="23"/>
      <c r="U145" s="23"/>
      <c r="V145" s="23"/>
      <c r="W145" s="23"/>
      <c r="X145" s="23"/>
      <c r="Y145" s="23"/>
    </row>
    <row r="146" customFormat="false" ht="12" hidden="false" customHeight="true" outlineLevel="0" collapsed="false">
      <c r="A146" s="110" t="n">
        <f aca="false" t="array" ref="A146:A146">IFERROR(INDEX('03.Muestra'!$B$8:$B$17,SMALL(IF("Página Web"='03.Muestra'!$D$8:$D$17,ROW('03.Muestra'!$B$8:$B$17)-MIN(ROW('03.Muestra'!$D$8:$D$17))+1,""),ROW()-140)),"")</f>
        <v>6</v>
      </c>
      <c r="B146" s="141" t="str">
        <f aca="false" t="array" ref="B146:B146">IFERROR(INDEX('03.Muestra'!$C$8:$C$17,SMALL(IF("Página Web"='03.Muestra'!$D$8:$D$17,ROW('03.Muestra'!$C$8:$C$17)-MIN(ROW('03.Muestra'!$D$8:$D$17))+1,""),ROW()-140)),"")</f>
        <v>Informe de accesibilidad</v>
      </c>
      <c r="C146" s="141" t="str">
        <f aca="false" t="array" ref="C146:C146">IFERROR(INDEX('03.Muestra'!$F$8:$F$17,SMALL(IF("Página Web"='03.Muestra'!$D$8:$D$17,ROW('03.Muestra'!$F$8:$F$17)-MIN(ROW('03.Muestra'!$D$8:$D$17))+1,""),ROW()-140)),"")</f>
        <v>https://institutodelpelo.com/informe-de-accesibilidad/</v>
      </c>
      <c r="D146" s="114"/>
      <c r="E146" s="75" t="str">
        <f aca="false">IF(D146&lt;&gt;"",IF(AND(B146&lt;&gt;"",C146&lt;&gt;""),"","ERR"),"")</f>
        <v/>
      </c>
      <c r="G146" s="23"/>
      <c r="H146" s="23"/>
      <c r="I146" s="23"/>
      <c r="J146" s="23"/>
      <c r="K146" s="119"/>
      <c r="L146" s="23"/>
      <c r="M146" s="23"/>
      <c r="N146" s="23"/>
      <c r="O146" s="23"/>
      <c r="P146" s="23"/>
      <c r="Q146" s="23"/>
      <c r="R146" s="23"/>
      <c r="S146" s="23"/>
      <c r="T146" s="23"/>
      <c r="U146" s="23"/>
      <c r="V146" s="23"/>
      <c r="W146" s="23"/>
      <c r="X146" s="23"/>
      <c r="Y146" s="23"/>
    </row>
    <row r="147" customFormat="false" ht="12" hidden="false" customHeight="true" outlineLevel="0" collapsed="false">
      <c r="A147" s="110" t="str">
        <f aca="false" t="array" ref="A147:A147">IFERROR(INDEX('03.Muestra'!$B$8:$B$17,SMALL(IF("Página Web"='03.Muestra'!$D$8:$D$17,ROW('03.Muestra'!$B$8:$B$17)-MIN(ROW('03.Muestra'!$D$8:$D$17))+1,""),ROW()-140)),"")</f>
        <v/>
      </c>
      <c r="B147" s="141" t="str">
        <f aca="false" t="array" ref="B147:B147">IFERROR(INDEX('03.Muestra'!$C$8:$C$17,SMALL(IF("Página Web"='03.Muestra'!$D$8:$D$17,ROW('03.Muestra'!$C$8:$C$17)-MIN(ROW('03.Muestra'!$D$8:$D$17))+1,""),ROW()-140)),"")</f>
        <v/>
      </c>
      <c r="C147" s="141" t="str">
        <f aca="false" t="array" ref="C147:C147">IFERROR(INDEX('03.Muestra'!$F$8:$F$17,SMALL(IF("Página Web"='03.Muestra'!$D$8:$D$17,ROW('03.Muestra'!$F$8:$F$17)-MIN(ROW('03.Muestra'!$D$8:$D$17))+1,""),ROW()-140)),"")</f>
        <v/>
      </c>
      <c r="D147" s="114"/>
      <c r="E147" s="75" t="str">
        <f aca="false">IF(D147&lt;&gt;"",IF(AND(B147&lt;&gt;"",C147&lt;&gt;""),"","ERR"),"")</f>
        <v/>
      </c>
      <c r="F147" s="23"/>
      <c r="G147" s="23"/>
      <c r="H147" s="23"/>
      <c r="I147" s="23"/>
      <c r="J147" s="23"/>
      <c r="K147" s="119"/>
      <c r="L147" s="23"/>
      <c r="M147" s="23"/>
      <c r="N147" s="23"/>
      <c r="O147" s="23"/>
      <c r="P147" s="23"/>
      <c r="Q147" s="23"/>
      <c r="R147" s="23"/>
      <c r="S147" s="23"/>
      <c r="T147" s="23"/>
      <c r="U147" s="23"/>
      <c r="V147" s="23"/>
      <c r="W147" s="23"/>
      <c r="X147" s="23"/>
      <c r="Y147" s="23"/>
    </row>
    <row r="148" customFormat="false" ht="12" hidden="false" customHeight="true" outlineLevel="0" collapsed="false">
      <c r="A148" s="110" t="str">
        <f aca="false" t="array" ref="A148:A148">IFERROR(INDEX('03.Muestra'!$B$8:$B$17,SMALL(IF("Página Web"='03.Muestra'!$D$8:$D$17,ROW('03.Muestra'!$B$8:$B$17)-MIN(ROW('03.Muestra'!$D$8:$D$17))+1,""),ROW()-140)),"")</f>
        <v/>
      </c>
      <c r="B148" s="141" t="str">
        <f aca="false" t="array" ref="B148:B148">IFERROR(INDEX('03.Muestra'!$C$8:$C$17,SMALL(IF("Página Web"='03.Muestra'!$D$8:$D$17,ROW('03.Muestra'!$C$8:$C$17)-MIN(ROW('03.Muestra'!$D$8:$D$17))+1,""),ROW()-140)),"")</f>
        <v/>
      </c>
      <c r="C148" s="141" t="str">
        <f aca="false" t="array" ref="C148:C148">IFERROR(INDEX('03.Muestra'!$F$8:$F$17,SMALL(IF("Página Web"='03.Muestra'!$D$8:$D$17,ROW('03.Muestra'!$F$8:$F$17)-MIN(ROW('03.Muestra'!$D$8:$D$17))+1,""),ROW()-140)),"")</f>
        <v/>
      </c>
      <c r="D148" s="114"/>
      <c r="E148" s="75" t="str">
        <f aca="false">IF(D148&lt;&gt;"",IF(AND(B148&lt;&gt;"",C148&lt;&gt;""),"","ERR"),"")</f>
        <v/>
      </c>
      <c r="F148" s="23"/>
      <c r="G148" s="23"/>
      <c r="H148" s="23"/>
      <c r="I148" s="23"/>
      <c r="J148" s="23"/>
      <c r="K148" s="119"/>
      <c r="L148" s="23"/>
      <c r="M148" s="23"/>
      <c r="N148" s="23"/>
      <c r="O148" s="23"/>
      <c r="P148" s="23"/>
      <c r="Q148" s="23"/>
      <c r="R148" s="23"/>
      <c r="S148" s="23"/>
      <c r="T148" s="23"/>
      <c r="U148" s="23"/>
      <c r="V148" s="23"/>
      <c r="W148" s="23"/>
      <c r="X148" s="23"/>
      <c r="Y148" s="23"/>
    </row>
    <row r="149" customFormat="false" ht="12" hidden="false" customHeight="true" outlineLevel="0" collapsed="false">
      <c r="A149" s="110" t="str">
        <f aca="false" t="array" ref="A149:A149">IFERROR(INDEX('03.Muestra'!$B$8:$B$17,SMALL(IF("Página Web"='03.Muestra'!$D$8:$D$17,ROW('03.Muestra'!$B$8:$B$17)-MIN(ROW('03.Muestra'!$D$8:$D$17))+1,""),ROW()-140)),"")</f>
        <v/>
      </c>
      <c r="B149" s="141" t="str">
        <f aca="false" t="array" ref="B149:B149">IFERROR(INDEX('03.Muestra'!$C$8:$C$17,SMALL(IF("Página Web"='03.Muestra'!$D$8:$D$17,ROW('03.Muestra'!$C$8:$C$17)-MIN(ROW('03.Muestra'!$D$8:$D$17))+1,""),ROW()-140)),"")</f>
        <v/>
      </c>
      <c r="C149" s="141" t="str">
        <f aca="false" t="array" ref="C149:C149">IFERROR(INDEX('03.Muestra'!$F$8:$F$17,SMALL(IF("Página Web"='03.Muestra'!$D$8:$D$17,ROW('03.Muestra'!$F$8:$F$17)-MIN(ROW('03.Muestra'!$D$8:$D$17))+1,""),ROW()-140)),"")</f>
        <v/>
      </c>
      <c r="D149" s="114"/>
      <c r="E149" s="75" t="str">
        <f aca="false">IF(D149&lt;&gt;"",IF(AND(B149&lt;&gt;"",C149&lt;&gt;""),"","ERR"),"")</f>
        <v/>
      </c>
      <c r="F149" s="23"/>
      <c r="G149" s="23"/>
      <c r="H149" s="23"/>
      <c r="I149" s="23"/>
      <c r="J149" s="23"/>
      <c r="K149" s="119"/>
      <c r="L149" s="23"/>
      <c r="M149" s="23"/>
      <c r="N149" s="23"/>
      <c r="O149" s="23"/>
      <c r="P149" s="23"/>
      <c r="Q149" s="23"/>
      <c r="R149" s="23"/>
      <c r="S149" s="23"/>
      <c r="T149" s="23"/>
      <c r="U149" s="23"/>
      <c r="V149" s="23"/>
      <c r="W149" s="23"/>
      <c r="X149" s="23"/>
      <c r="Y149" s="23"/>
    </row>
    <row r="150" customFormat="false" ht="12" hidden="false" customHeight="true" outlineLevel="0" collapsed="false">
      <c r="A150" s="110" t="str">
        <f aca="false" t="array" ref="A150:A150">IFERROR(INDEX('03.Muestra'!$B$8:$B$17,SMALL(IF("Página Web"='03.Muestra'!$D$8:$D$17,ROW('03.Muestra'!$B$8:$B$17)-MIN(ROW('03.Muestra'!$D$8:$D$17))+1,""),ROW()-140)),"")</f>
        <v/>
      </c>
      <c r="B150" s="141" t="str">
        <f aca="false" t="array" ref="B150:B150">IFERROR(INDEX('03.Muestra'!$C$8:$C$17,SMALL(IF("Página Web"='03.Muestra'!$D$8:$D$17,ROW('03.Muestra'!$C$8:$C$17)-MIN(ROW('03.Muestra'!$D$8:$D$17))+1,""),ROW()-140)),"")</f>
        <v/>
      </c>
      <c r="C150" s="141" t="str">
        <f aca="false" t="array" ref="C150:C150">IFERROR(INDEX('03.Muestra'!$F$8:$F$17,SMALL(IF("Página Web"='03.Muestra'!$D$8:$D$17,ROW('03.Muestra'!$F$8:$F$17)-MIN(ROW('03.Muestra'!$D$8:$D$17))+1,""),ROW()-140)),"")</f>
        <v/>
      </c>
      <c r="D150" s="114"/>
      <c r="E150" s="75" t="str">
        <f aca="false">IF(D150&lt;&gt;"",IF(AND(B150&lt;&gt;"",C150&lt;&gt;""),"","ERR"),"")</f>
        <v/>
      </c>
      <c r="F150" s="23"/>
      <c r="G150" s="23"/>
      <c r="H150" s="23"/>
      <c r="I150" s="23"/>
      <c r="J150" s="23"/>
      <c r="K150" s="119"/>
      <c r="L150" s="23"/>
      <c r="M150" s="23"/>
      <c r="N150" s="23"/>
      <c r="O150" s="23"/>
      <c r="P150" s="23"/>
      <c r="Q150" s="23"/>
      <c r="R150" s="23"/>
      <c r="S150" s="23"/>
      <c r="T150" s="23"/>
      <c r="U150" s="23"/>
      <c r="V150" s="23"/>
      <c r="W150" s="23"/>
      <c r="X150" s="23"/>
      <c r="Y150" s="23"/>
    </row>
    <row r="151" customFormat="false" ht="12" hidden="false" customHeight="true" outlineLevel="0" collapsed="false">
      <c r="A151" s="71"/>
      <c r="B151" s="144"/>
      <c r="C151" s="144"/>
      <c r="D151" s="145"/>
      <c r="E151" s="75"/>
      <c r="F151" s="23"/>
      <c r="G151" s="23"/>
      <c r="H151" s="23"/>
      <c r="I151" s="23"/>
      <c r="J151" s="23"/>
      <c r="K151" s="119"/>
      <c r="L151" s="23"/>
      <c r="M151" s="23"/>
      <c r="N151" s="23"/>
      <c r="O151" s="23"/>
      <c r="P151" s="23"/>
      <c r="Q151" s="23"/>
      <c r="R151" s="23"/>
      <c r="S151" s="23"/>
      <c r="T151" s="23"/>
      <c r="U151" s="23"/>
      <c r="V151" s="23"/>
      <c r="W151" s="23"/>
      <c r="X151" s="23"/>
      <c r="Y151" s="23"/>
    </row>
    <row r="152" customFormat="false" ht="12" hidden="false" customHeight="true" outlineLevel="0" collapsed="false">
      <c r="A152" s="71"/>
      <c r="B152" s="144"/>
      <c r="C152" s="144"/>
      <c r="D152" s="145"/>
      <c r="E152" s="75"/>
      <c r="F152" s="23"/>
      <c r="G152" s="23"/>
      <c r="H152" s="23"/>
      <c r="I152" s="23"/>
      <c r="J152" s="23"/>
      <c r="K152" s="119"/>
      <c r="L152" s="23"/>
      <c r="M152" s="23"/>
      <c r="N152" s="23"/>
      <c r="O152" s="23"/>
      <c r="P152" s="23"/>
      <c r="Q152" s="23"/>
      <c r="R152" s="23"/>
      <c r="S152" s="23"/>
      <c r="T152" s="23"/>
      <c r="U152" s="23"/>
      <c r="V152" s="23"/>
      <c r="W152" s="23"/>
      <c r="X152" s="23"/>
      <c r="Y152" s="23"/>
    </row>
    <row r="153" customFormat="false" ht="31.5" hidden="false" customHeight="true" outlineLevel="0" collapsed="false">
      <c r="A153" s="122"/>
      <c r="B153" s="123"/>
      <c r="C153" s="122"/>
      <c r="D153" s="146"/>
      <c r="E153" s="112"/>
      <c r="F153" s="23"/>
      <c r="G153" s="23"/>
      <c r="H153" s="23"/>
      <c r="I153" s="23"/>
      <c r="J153" s="23"/>
      <c r="K153" s="119"/>
      <c r="L153" s="23"/>
      <c r="M153" s="23"/>
      <c r="N153" s="23"/>
      <c r="O153" s="23"/>
      <c r="P153" s="23"/>
      <c r="Q153" s="23"/>
      <c r="R153" s="23"/>
      <c r="S153" s="23"/>
      <c r="T153" s="23"/>
      <c r="U153" s="23"/>
      <c r="V153" s="23"/>
      <c r="W153" s="23"/>
      <c r="X153" s="23"/>
      <c r="Y153" s="23"/>
    </row>
    <row r="154" customFormat="false" ht="12" hidden="false" customHeight="true" outlineLevel="0" collapsed="false">
      <c r="A154" s="71"/>
      <c r="B154" s="71"/>
      <c r="C154" s="71"/>
      <c r="D154" s="147"/>
      <c r="E154" s="72"/>
      <c r="F154" s="72"/>
      <c r="G154" s="23"/>
      <c r="H154" s="23"/>
      <c r="I154" s="23"/>
      <c r="J154" s="23"/>
      <c r="K154" s="119"/>
      <c r="L154" s="23"/>
      <c r="M154" s="23"/>
      <c r="N154" s="23"/>
      <c r="O154" s="23"/>
      <c r="P154" s="23"/>
      <c r="Q154" s="23"/>
      <c r="R154" s="23"/>
      <c r="S154" s="23"/>
      <c r="T154" s="23"/>
      <c r="U154" s="23"/>
      <c r="V154" s="23"/>
      <c r="W154" s="23"/>
      <c r="X154" s="23"/>
      <c r="Y154" s="23"/>
    </row>
    <row r="155" customFormat="false" ht="12" hidden="false" customHeight="true" outlineLevel="0" collapsed="false">
      <c r="B155" s="23"/>
      <c r="C155" s="23"/>
      <c r="D155" s="137"/>
      <c r="E155" s="75"/>
      <c r="F155" s="23"/>
      <c r="G155" s="23"/>
      <c r="H155" s="23"/>
      <c r="I155" s="23"/>
      <c r="J155" s="23"/>
      <c r="K155" s="119"/>
      <c r="L155" s="23"/>
      <c r="M155" s="23"/>
      <c r="N155" s="23"/>
      <c r="O155" s="23"/>
      <c r="P155" s="23"/>
      <c r="Q155" s="23"/>
      <c r="R155" s="23"/>
      <c r="S155" s="23"/>
      <c r="T155" s="23"/>
      <c r="U155" s="23"/>
      <c r="V155" s="23"/>
      <c r="W155" s="23"/>
      <c r="X155" s="23"/>
      <c r="Y155" s="23"/>
    </row>
    <row r="156" customFormat="false" ht="12" hidden="false" customHeight="true" outlineLevel="0" collapsed="false">
      <c r="B156" s="23"/>
      <c r="C156" s="23"/>
      <c r="D156" s="137"/>
      <c r="E156" s="112"/>
      <c r="F156" s="23"/>
      <c r="G156" s="23"/>
      <c r="H156" s="23"/>
      <c r="I156" s="23"/>
      <c r="J156" s="23"/>
      <c r="K156" s="119"/>
      <c r="L156" s="23"/>
      <c r="M156" s="23"/>
      <c r="N156" s="23"/>
      <c r="O156" s="23"/>
      <c r="P156" s="23"/>
      <c r="Q156" s="23"/>
      <c r="R156" s="23"/>
      <c r="S156" s="23"/>
      <c r="T156" s="23"/>
      <c r="U156" s="23"/>
      <c r="V156" s="23"/>
      <c r="W156" s="23"/>
      <c r="X156" s="23"/>
      <c r="Y156" s="23"/>
    </row>
    <row r="157" customFormat="false" ht="29.25" hidden="false" customHeight="true" outlineLevel="0" collapsed="false">
      <c r="A157" s="105" t="s">
        <v>119</v>
      </c>
      <c r="B157" s="106" t="s">
        <v>105</v>
      </c>
      <c r="C157" s="107" t="s">
        <v>171</v>
      </c>
      <c r="D157" s="139" t="s">
        <v>125</v>
      </c>
      <c r="E157" s="124"/>
      <c r="K157" s="119"/>
      <c r="L157" s="23"/>
      <c r="M157" s="23"/>
      <c r="N157" s="23"/>
      <c r="O157" s="23"/>
      <c r="P157" s="23"/>
      <c r="Q157" s="23"/>
      <c r="R157" s="23"/>
      <c r="S157" s="23"/>
      <c r="T157" s="23"/>
      <c r="U157" s="23"/>
      <c r="V157" s="23"/>
      <c r="W157" s="23"/>
      <c r="X157" s="23"/>
      <c r="Y157" s="23"/>
    </row>
    <row r="158" customFormat="false" ht="12" hidden="false" customHeight="true" outlineLevel="0" collapsed="false">
      <c r="A158" s="110" t="n">
        <f aca="false" t="array" ref="A158:A158">IFERROR(INDEX('03.Muestra'!$B$8:$B$17,SMALL(IF("Página Web"='03.Muestra'!$D$8:$D$17,ROW('03.Muestra'!$B$8:$B$17)-MIN(ROW('03.Muestra'!$D$8:$D$17))+1,""),ROW()-157)),"")</f>
        <v>1</v>
      </c>
      <c r="B158" s="141" t="str">
        <f aca="false" t="array" ref="B158:B158">IFERROR(INDEX('03.Muestra'!$C$8:$C$17,SMALL(IF("Página Web"='03.Muestra'!$D$8:$D$17,ROW('03.Muestra'!$C$8:$C$17)-MIN(ROW('03.Muestra'!$D$8:$D$17))+1,""),ROW()-157)),"")</f>
        <v>Inicio</v>
      </c>
      <c r="C158" s="141" t="str">
        <f aca="false" t="array" ref="C158:C158">IFERROR(INDEX('03.Muestra'!$F$8:$F$17,SMALL(IF("Página Web"='03.Muestra'!$D$8:$D$17,ROW('03.Muestra'!$F$8:$F$17)-MIN(ROW('03.Muestra'!$D$8:$D$17))+1,""),ROW()-157)),"")</f>
        <v>https://institutodelpelo.com/</v>
      </c>
      <c r="D158" s="114" t="s">
        <v>106</v>
      </c>
      <c r="E158" s="75" t="str">
        <f aca="false">IF(D158&lt;&gt;"",IF(AND(B158&lt;&gt;"",C158&lt;&gt;""),"","ERR"),"")</f>
        <v/>
      </c>
      <c r="F158" s="115" t="s">
        <v>108</v>
      </c>
      <c r="G158" s="100" t="s">
        <v>117</v>
      </c>
      <c r="H158" s="95" t="s">
        <v>112</v>
      </c>
      <c r="I158" s="116" t="s">
        <v>110</v>
      </c>
      <c r="J158" s="117" t="s">
        <v>106</v>
      </c>
      <c r="K158" s="142" t="s">
        <v>116</v>
      </c>
      <c r="L158" s="23"/>
      <c r="M158" s="23"/>
      <c r="N158" s="23"/>
      <c r="O158" s="23"/>
      <c r="P158" s="23"/>
      <c r="Q158" s="23"/>
      <c r="R158" s="23"/>
      <c r="S158" s="23"/>
      <c r="T158" s="23"/>
      <c r="U158" s="23"/>
      <c r="V158" s="23"/>
      <c r="W158" s="23"/>
      <c r="X158" s="23"/>
      <c r="Y158" s="23"/>
    </row>
    <row r="159" customFormat="false" ht="12" hidden="false" customHeight="true" outlineLevel="0" collapsed="false">
      <c r="A159" s="110" t="n">
        <f aca="false" t="array" ref="A159:A159">IFERROR(INDEX('03.Muestra'!$B$8:$B$17,SMALL(IF("Página Web"='03.Muestra'!$D$8:$D$17,ROW('03.Muestra'!$B$8:$B$17)-MIN(ROW('03.Muestra'!$D$8:$D$17))+1,""),ROW()-157)),"")</f>
        <v>2</v>
      </c>
      <c r="B159" s="141" t="str">
        <f aca="false" t="array" ref="B159:B159">IFERROR(INDEX('03.Muestra'!$C$8:$C$17,SMALL(IF("Página Web"='03.Muestra'!$D$8:$D$17,ROW('03.Muestra'!$C$8:$C$17)-MIN(ROW('03.Muestra'!$D$8:$D$17))+1,""),ROW()-157)),"")</f>
        <v>Nuestro método</v>
      </c>
      <c r="C159" s="141" t="str">
        <f aca="false" t="array" ref="C159:C159">IFERROR(INDEX('03.Muestra'!$F$8:$F$17,SMALL(IF("Página Web"='03.Muestra'!$D$8:$D$17,ROW('03.Muestra'!$F$8:$F$17)-MIN(ROW('03.Muestra'!$D$8:$D$17))+1,""),ROW()-157)),"")</f>
        <v>https://institutodelpelo.com/nuestro-metodo/</v>
      </c>
      <c r="D159" s="114" t="s">
        <v>106</v>
      </c>
      <c r="E159" s="75" t="str">
        <f aca="false">IF(D159&lt;&gt;"",IF(AND(B159&lt;&gt;"",C159&lt;&gt;""),"","ERR"),"")</f>
        <v/>
      </c>
      <c r="F159" s="118" t="n">
        <f aca="true">COUNTIF($D158:INDIRECT("$D" &amp;  SUM(ROW()-1,'03.Muestra'!$D$20)-1),F158)</f>
        <v>0</v>
      </c>
      <c r="G159" s="118" t="n">
        <f aca="true">COUNTIF($D158:INDIRECT("$D" &amp;  SUM(ROW()-1,'03.Muestra'!$D$20)-1),G158)</f>
        <v>0</v>
      </c>
      <c r="H159" s="118" t="n">
        <f aca="true">COUNTIF($D158:INDIRECT("$D" &amp;  SUM(ROW()-1,'03.Muestra'!$D$20)-1),H158)</f>
        <v>0</v>
      </c>
      <c r="I159" s="118" t="n">
        <f aca="true">COUNTIF($D158:INDIRECT("$D" &amp;  SUM(ROW()-1,'03.Muestra'!$D$20)-1),I158)</f>
        <v>0</v>
      </c>
      <c r="J159" s="118" t="n">
        <f aca="true">COUNTIF($D158:INDIRECT("$D" &amp;  SUM(ROW()-1,'03.Muestra'!$D$20)-1),J158)</f>
        <v>5</v>
      </c>
      <c r="K159" s="143" t="n">
        <f aca="true">IF(COUNTIF('03.Muestra'!$D$8:$D$17,"Página Web")=0,0,COUNTBLANK($D158:INDIRECT("$D" &amp;  SUM(ROW()-1,COUNTIF('03.Muestra'!$D$8:$D$17,"Página Web"))-1)))</f>
        <v>1</v>
      </c>
      <c r="L159" s="23"/>
      <c r="M159" s="23"/>
      <c r="N159" s="23"/>
      <c r="O159" s="23"/>
      <c r="P159" s="23"/>
      <c r="Q159" s="23"/>
      <c r="R159" s="23"/>
      <c r="S159" s="23"/>
      <c r="T159" s="23"/>
      <c r="U159" s="23"/>
      <c r="V159" s="23"/>
      <c r="W159" s="23"/>
      <c r="X159" s="23"/>
      <c r="Y159" s="23"/>
    </row>
    <row r="160" customFormat="false" ht="12" hidden="false" customHeight="true" outlineLevel="0" collapsed="false">
      <c r="A160" s="110" t="n">
        <f aca="false" t="array" ref="A160:A160">IFERROR(INDEX('03.Muestra'!$B$8:$B$17,SMALL(IF("Página Web"='03.Muestra'!$D$8:$D$17,ROW('03.Muestra'!$B$8:$B$17)-MIN(ROW('03.Muestra'!$D$8:$D$17))+1,""),ROW()-157)),"")</f>
        <v>3</v>
      </c>
      <c r="B160" s="141" t="str">
        <f aca="false" t="array" ref="B160:B160">IFERROR(INDEX('03.Muestra'!$C$8:$C$17,SMALL(IF("Página Web"='03.Muestra'!$D$8:$D$17,ROW('03.Muestra'!$C$8:$C$17)-MIN(ROW('03.Muestra'!$D$8:$D$17))+1,""),ROW()-157)),"")</f>
        <v>Contacto</v>
      </c>
      <c r="C160" s="141" t="str">
        <f aca="false" t="array" ref="C160:C160">IFERROR(INDEX('03.Muestra'!$F$8:$F$17,SMALL(IF("Página Web"='03.Muestra'!$D$8:$D$17,ROW('03.Muestra'!$F$8:$F$17)-MIN(ROW('03.Muestra'!$D$8:$D$17))+1,""),ROW()-157)),"")</f>
        <v>https://institutodelpelo.com/contacto/</v>
      </c>
      <c r="D160" s="114" t="s">
        <v>106</v>
      </c>
      <c r="E160" s="75" t="str">
        <f aca="false">IF(D160&lt;&gt;"",IF(AND(B160&lt;&gt;"",C160&lt;&gt;""),"","ERR"),"")</f>
        <v/>
      </c>
      <c r="G160" s="23"/>
      <c r="H160" s="23"/>
      <c r="I160" s="23"/>
      <c r="J160" s="23"/>
      <c r="K160" s="119"/>
      <c r="L160" s="23"/>
      <c r="M160" s="23"/>
      <c r="N160" s="23"/>
      <c r="O160" s="23"/>
      <c r="P160" s="23"/>
      <c r="Q160" s="23"/>
      <c r="R160" s="23"/>
      <c r="S160" s="23"/>
      <c r="T160" s="23"/>
      <c r="U160" s="23"/>
      <c r="V160" s="23"/>
      <c r="W160" s="23"/>
      <c r="X160" s="23"/>
      <c r="Y160" s="23"/>
    </row>
    <row r="161" customFormat="false" ht="12" hidden="false" customHeight="true" outlineLevel="0" collapsed="false">
      <c r="A161" s="110" t="n">
        <f aca="false" t="array" ref="A161:A161">IFERROR(INDEX('03.Muestra'!$B$8:$B$17,SMALL(IF("Página Web"='03.Muestra'!$D$8:$D$17,ROW('03.Muestra'!$B$8:$B$17)-MIN(ROW('03.Muestra'!$D$8:$D$17))+1,""),ROW()-157)),"")</f>
        <v>4</v>
      </c>
      <c r="B161" s="141" t="str">
        <f aca="false" t="array" ref="B161:B161">IFERROR(INDEX('03.Muestra'!$C$8:$C$17,SMALL(IF("Página Web"='03.Muestra'!$D$8:$D$17,ROW('03.Muestra'!$C$8:$C$17)-MIN(ROW('03.Muestra'!$D$8:$D$17))+1,""),ROW()-157)),"")</f>
        <v>Aviso legal</v>
      </c>
      <c r="C161" s="141" t="str">
        <f aca="false" t="array" ref="C161:C161">IFERROR(INDEX('03.Muestra'!$F$8:$F$17,SMALL(IF("Página Web"='03.Muestra'!$D$8:$D$17,ROW('03.Muestra'!$F$8:$F$17)-MIN(ROW('03.Muestra'!$D$8:$D$17))+1,""),ROW()-157)),"")</f>
        <v>https://institutodelpelo.com/aviso-legal/</v>
      </c>
      <c r="D161" s="114" t="s">
        <v>106</v>
      </c>
      <c r="E161" s="75" t="str">
        <f aca="false">IF(D161&lt;&gt;"",IF(AND(B161&lt;&gt;"",C161&lt;&gt;""),"","ERR"),"")</f>
        <v/>
      </c>
      <c r="G161" s="23"/>
      <c r="H161" s="23"/>
      <c r="I161" s="23"/>
      <c r="J161" s="23"/>
      <c r="K161" s="119"/>
      <c r="L161" s="23"/>
      <c r="M161" s="23"/>
      <c r="N161" s="23"/>
      <c r="O161" s="23"/>
      <c r="P161" s="23"/>
      <c r="Q161" s="23"/>
      <c r="R161" s="23"/>
      <c r="S161" s="23"/>
      <c r="T161" s="23"/>
      <c r="U161" s="23"/>
      <c r="V161" s="23"/>
      <c r="W161" s="23"/>
      <c r="X161" s="23"/>
      <c r="Y161" s="23"/>
    </row>
    <row r="162" customFormat="false" ht="12" hidden="false" customHeight="true" outlineLevel="0" collapsed="false">
      <c r="A162" s="110" t="n">
        <f aca="false" t="array" ref="A162:A162">IFERROR(INDEX('03.Muestra'!$B$8:$B$17,SMALL(IF("Página Web"='03.Muestra'!$D$8:$D$17,ROW('03.Muestra'!$B$8:$B$17)-MIN(ROW('03.Muestra'!$D$8:$D$17))+1,""),ROW()-157)),"")</f>
        <v>5</v>
      </c>
      <c r="B162" s="141" t="str">
        <f aca="false" t="array" ref="B162:B162">IFERROR(INDEX('03.Muestra'!$C$8:$C$17,SMALL(IF("Página Web"='03.Muestra'!$D$8:$D$17,ROW('03.Muestra'!$C$8:$C$17)-MIN(ROW('03.Muestra'!$D$8:$D$17))+1,""),ROW()-157)),"")</f>
        <v>Política de privacidad</v>
      </c>
      <c r="C162" s="141" t="str">
        <f aca="false" t="array" ref="C162:C162">IFERROR(INDEX('03.Muestra'!$F$8:$F$17,SMALL(IF("Página Web"='03.Muestra'!$D$8:$D$17,ROW('03.Muestra'!$F$8:$F$17)-MIN(ROW('03.Muestra'!$D$8:$D$17))+1,""),ROW()-157)),"")</f>
        <v>https://institutodelpelo.com/politica-de-privacidad/</v>
      </c>
      <c r="D162" s="114" t="s">
        <v>106</v>
      </c>
      <c r="E162" s="75" t="str">
        <f aca="false">IF(D162&lt;&gt;"",IF(AND(B162&lt;&gt;"",C162&lt;&gt;""),"","ERR"),"")</f>
        <v/>
      </c>
      <c r="G162" s="23"/>
      <c r="H162" s="23"/>
      <c r="I162" s="23"/>
      <c r="J162" s="23"/>
      <c r="K162" s="119"/>
      <c r="L162" s="23"/>
      <c r="M162" s="23"/>
      <c r="N162" s="23"/>
      <c r="O162" s="23"/>
      <c r="P162" s="23"/>
      <c r="Q162" s="23"/>
      <c r="R162" s="23"/>
      <c r="S162" s="23"/>
      <c r="T162" s="23"/>
      <c r="U162" s="23"/>
      <c r="V162" s="23"/>
      <c r="W162" s="23"/>
      <c r="X162" s="23"/>
      <c r="Y162" s="23"/>
    </row>
    <row r="163" customFormat="false" ht="12" hidden="false" customHeight="true" outlineLevel="0" collapsed="false">
      <c r="A163" s="110" t="n">
        <f aca="false" t="array" ref="A163:A163">IFERROR(INDEX('03.Muestra'!$B$8:$B$17,SMALL(IF("Página Web"='03.Muestra'!$D$8:$D$17,ROW('03.Muestra'!$B$8:$B$17)-MIN(ROW('03.Muestra'!$D$8:$D$17))+1,""),ROW()-157)),"")</f>
        <v>6</v>
      </c>
      <c r="B163" s="141" t="str">
        <f aca="false" t="array" ref="B163:B163">IFERROR(INDEX('03.Muestra'!$C$8:$C$17,SMALL(IF("Página Web"='03.Muestra'!$D$8:$D$17,ROW('03.Muestra'!$C$8:$C$17)-MIN(ROW('03.Muestra'!$D$8:$D$17))+1,""),ROW()-157)),"")</f>
        <v>Informe de accesibilidad</v>
      </c>
      <c r="C163" s="141" t="str">
        <f aca="false" t="array" ref="C163:C163">IFERROR(INDEX('03.Muestra'!$F$8:$F$17,SMALL(IF("Página Web"='03.Muestra'!$D$8:$D$17,ROW('03.Muestra'!$F$8:$F$17)-MIN(ROW('03.Muestra'!$D$8:$D$17))+1,""),ROW()-157)),"")</f>
        <v>https://institutodelpelo.com/informe-de-accesibilidad/</v>
      </c>
      <c r="D163" s="114"/>
      <c r="E163" s="75" t="str">
        <f aca="false">IF(D163&lt;&gt;"",IF(AND(B163&lt;&gt;"",C163&lt;&gt;""),"","ERR"),"")</f>
        <v/>
      </c>
      <c r="G163" s="23"/>
      <c r="H163" s="23"/>
      <c r="I163" s="23"/>
      <c r="J163" s="23"/>
      <c r="K163" s="119"/>
      <c r="L163" s="23"/>
      <c r="M163" s="23"/>
      <c r="N163" s="23"/>
      <c r="O163" s="23"/>
      <c r="P163" s="23"/>
      <c r="Q163" s="23"/>
      <c r="R163" s="23"/>
      <c r="S163" s="23"/>
      <c r="T163" s="23"/>
      <c r="U163" s="23"/>
      <c r="V163" s="23"/>
      <c r="W163" s="23"/>
      <c r="X163" s="23"/>
      <c r="Y163" s="23"/>
    </row>
    <row r="164" customFormat="false" ht="12" hidden="false" customHeight="true" outlineLevel="0" collapsed="false">
      <c r="A164" s="110" t="str">
        <f aca="false" t="array" ref="A164:A164">IFERROR(INDEX('03.Muestra'!$B$8:$B$17,SMALL(IF("Página Web"='03.Muestra'!$D$8:$D$17,ROW('03.Muestra'!$B$8:$B$17)-MIN(ROW('03.Muestra'!$D$8:$D$17))+1,""),ROW()-157)),"")</f>
        <v/>
      </c>
      <c r="B164" s="141" t="str">
        <f aca="false" t="array" ref="B164:B164">IFERROR(INDEX('03.Muestra'!$C$8:$C$17,SMALL(IF("Página Web"='03.Muestra'!$D$8:$D$17,ROW('03.Muestra'!$C$8:$C$17)-MIN(ROW('03.Muestra'!$D$8:$D$17))+1,""),ROW()-157)),"")</f>
        <v/>
      </c>
      <c r="C164" s="141" t="str">
        <f aca="false" t="array" ref="C164:C164">IFERROR(INDEX('03.Muestra'!$F$8:$F$17,SMALL(IF("Página Web"='03.Muestra'!$D$8:$D$17,ROW('03.Muestra'!$F$8:$F$17)-MIN(ROW('03.Muestra'!$D$8:$D$17))+1,""),ROW()-157)),"")</f>
        <v/>
      </c>
      <c r="D164" s="114"/>
      <c r="E164" s="75" t="str">
        <f aca="false">IF(D164&lt;&gt;"",IF(AND(B164&lt;&gt;"",C164&lt;&gt;""),"","ERR"),"")</f>
        <v/>
      </c>
      <c r="F164" s="23"/>
      <c r="G164" s="23"/>
      <c r="H164" s="23"/>
      <c r="I164" s="23"/>
      <c r="J164" s="23"/>
      <c r="K164" s="119"/>
      <c r="L164" s="23"/>
      <c r="M164" s="23"/>
      <c r="N164" s="23"/>
      <c r="O164" s="23"/>
      <c r="P164" s="23"/>
      <c r="Q164" s="23"/>
      <c r="R164" s="23"/>
      <c r="S164" s="23"/>
      <c r="T164" s="23"/>
      <c r="U164" s="23"/>
      <c r="V164" s="23"/>
      <c r="W164" s="23"/>
      <c r="X164" s="23"/>
      <c r="Y164" s="23"/>
    </row>
    <row r="165" customFormat="false" ht="12" hidden="false" customHeight="true" outlineLevel="0" collapsed="false">
      <c r="A165" s="110" t="str">
        <f aca="false" t="array" ref="A165:A165">IFERROR(INDEX('03.Muestra'!$B$8:$B$17,SMALL(IF("Página Web"='03.Muestra'!$D$8:$D$17,ROW('03.Muestra'!$B$8:$B$17)-MIN(ROW('03.Muestra'!$D$8:$D$17))+1,""),ROW()-157)),"")</f>
        <v/>
      </c>
      <c r="B165" s="141" t="str">
        <f aca="false" t="array" ref="B165:B165">IFERROR(INDEX('03.Muestra'!$C$8:$C$17,SMALL(IF("Página Web"='03.Muestra'!$D$8:$D$17,ROW('03.Muestra'!$C$8:$C$17)-MIN(ROW('03.Muestra'!$D$8:$D$17))+1,""),ROW()-157)),"")</f>
        <v/>
      </c>
      <c r="C165" s="141" t="str">
        <f aca="false" t="array" ref="C165:C165">IFERROR(INDEX('03.Muestra'!$F$8:$F$17,SMALL(IF("Página Web"='03.Muestra'!$D$8:$D$17,ROW('03.Muestra'!$F$8:$F$17)-MIN(ROW('03.Muestra'!$D$8:$D$17))+1,""),ROW()-157)),"")</f>
        <v/>
      </c>
      <c r="D165" s="114"/>
      <c r="E165" s="75" t="str">
        <f aca="false">IF(D165&lt;&gt;"",IF(AND(B165&lt;&gt;"",C165&lt;&gt;""),"","ERR"),"")</f>
        <v/>
      </c>
      <c r="F165" s="23"/>
      <c r="G165" s="23"/>
      <c r="H165" s="23"/>
      <c r="I165" s="23"/>
      <c r="J165" s="23"/>
      <c r="K165" s="119"/>
      <c r="L165" s="23"/>
      <c r="M165" s="23"/>
      <c r="N165" s="23"/>
      <c r="O165" s="23"/>
      <c r="P165" s="23"/>
      <c r="Q165" s="23"/>
      <c r="R165" s="23"/>
      <c r="S165" s="23"/>
      <c r="T165" s="23"/>
      <c r="U165" s="23"/>
      <c r="V165" s="23"/>
      <c r="W165" s="23"/>
      <c r="X165" s="23"/>
      <c r="Y165" s="23"/>
    </row>
    <row r="166" customFormat="false" ht="12" hidden="false" customHeight="true" outlineLevel="0" collapsed="false">
      <c r="A166" s="110" t="str">
        <f aca="false" t="array" ref="A166:A166">IFERROR(INDEX('03.Muestra'!$B$8:$B$17,SMALL(IF("Página Web"='03.Muestra'!$D$8:$D$17,ROW('03.Muestra'!$B$8:$B$17)-MIN(ROW('03.Muestra'!$D$8:$D$17))+1,""),ROW()-157)),"")</f>
        <v/>
      </c>
      <c r="B166" s="141" t="str">
        <f aca="false" t="array" ref="B166:B166">IFERROR(INDEX('03.Muestra'!$C$8:$C$17,SMALL(IF("Página Web"='03.Muestra'!$D$8:$D$17,ROW('03.Muestra'!$C$8:$C$17)-MIN(ROW('03.Muestra'!$D$8:$D$17))+1,""),ROW()-157)),"")</f>
        <v/>
      </c>
      <c r="C166" s="141" t="str">
        <f aca="false" t="array" ref="C166:C166">IFERROR(INDEX('03.Muestra'!$F$8:$F$17,SMALL(IF("Página Web"='03.Muestra'!$D$8:$D$17,ROW('03.Muestra'!$F$8:$F$17)-MIN(ROW('03.Muestra'!$D$8:$D$17))+1,""),ROW()-157)),"")</f>
        <v/>
      </c>
      <c r="D166" s="114"/>
      <c r="E166" s="75" t="str">
        <f aca="false">IF(D166&lt;&gt;"",IF(AND(B166&lt;&gt;"",C166&lt;&gt;""),"","ERR"),"")</f>
        <v/>
      </c>
      <c r="F166" s="23"/>
      <c r="G166" s="23"/>
      <c r="H166" s="23"/>
      <c r="I166" s="23"/>
      <c r="J166" s="23"/>
      <c r="K166" s="119"/>
      <c r="L166" s="23"/>
      <c r="M166" s="23"/>
      <c r="N166" s="23"/>
      <c r="O166" s="23"/>
      <c r="P166" s="23"/>
      <c r="Q166" s="23"/>
      <c r="R166" s="23"/>
      <c r="S166" s="23"/>
      <c r="T166" s="23"/>
      <c r="U166" s="23"/>
      <c r="V166" s="23"/>
      <c r="W166" s="23"/>
      <c r="X166" s="23"/>
      <c r="Y166" s="23"/>
    </row>
    <row r="167" customFormat="false" ht="12" hidden="false" customHeight="true" outlineLevel="0" collapsed="false">
      <c r="A167" s="110" t="str">
        <f aca="false" t="array" ref="A167:A167">IFERROR(INDEX('03.Muestra'!$B$8:$B$17,SMALL(IF("Página Web"='03.Muestra'!$D$8:$D$17,ROW('03.Muestra'!$B$8:$B$17)-MIN(ROW('03.Muestra'!$D$8:$D$17))+1,""),ROW()-157)),"")</f>
        <v/>
      </c>
      <c r="B167" s="141" t="str">
        <f aca="false" t="array" ref="B167:B167">IFERROR(INDEX('03.Muestra'!$C$8:$C$17,SMALL(IF("Página Web"='03.Muestra'!$D$8:$D$17,ROW('03.Muestra'!$C$8:$C$17)-MIN(ROW('03.Muestra'!$D$8:$D$17))+1,""),ROW()-157)),"")</f>
        <v/>
      </c>
      <c r="C167" s="141" t="str">
        <f aca="false" t="array" ref="C167:C167">IFERROR(INDEX('03.Muestra'!$F$8:$F$17,SMALL(IF("Página Web"='03.Muestra'!$D$8:$D$17,ROW('03.Muestra'!$F$8:$F$17)-MIN(ROW('03.Muestra'!$D$8:$D$17))+1,""),ROW()-157)),"")</f>
        <v/>
      </c>
      <c r="D167" s="114"/>
      <c r="E167" s="75" t="str">
        <f aca="false">IF(D167&lt;&gt;"",IF(AND(B167&lt;&gt;"",C167&lt;&gt;""),"","ERR"),"")</f>
        <v/>
      </c>
      <c r="F167" s="23"/>
      <c r="G167" s="23"/>
      <c r="H167" s="23"/>
      <c r="I167" s="23"/>
      <c r="J167" s="23"/>
      <c r="K167" s="119"/>
      <c r="L167" s="23"/>
      <c r="M167" s="23"/>
      <c r="N167" s="23"/>
      <c r="O167" s="23"/>
      <c r="P167" s="23"/>
      <c r="Q167" s="23"/>
      <c r="R167" s="23"/>
      <c r="S167" s="23"/>
      <c r="T167" s="23"/>
      <c r="U167" s="23"/>
      <c r="V167" s="23"/>
      <c r="W167" s="23"/>
      <c r="X167" s="23"/>
      <c r="Y167" s="23"/>
    </row>
    <row r="168" customFormat="false" ht="12" hidden="false" customHeight="true" outlineLevel="0" collapsed="false">
      <c r="A168" s="71"/>
      <c r="B168" s="144"/>
      <c r="C168" s="144"/>
      <c r="D168" s="145"/>
      <c r="E168" s="75"/>
      <c r="F168" s="23"/>
      <c r="G168" s="23"/>
      <c r="H168" s="23"/>
      <c r="I168" s="23"/>
      <c r="J168" s="23"/>
      <c r="K168" s="119"/>
      <c r="L168" s="23"/>
      <c r="M168" s="23"/>
      <c r="N168" s="23"/>
      <c r="O168" s="23"/>
      <c r="P168" s="23"/>
      <c r="Q168" s="23"/>
      <c r="R168" s="23"/>
      <c r="S168" s="23"/>
      <c r="T168" s="23"/>
      <c r="U168" s="23"/>
      <c r="V168" s="23"/>
      <c r="W168" s="23"/>
      <c r="X168" s="23"/>
      <c r="Y168" s="23"/>
    </row>
    <row r="169" customFormat="false" ht="12" hidden="false" customHeight="true" outlineLevel="0" collapsed="false">
      <c r="A169" s="71"/>
      <c r="B169" s="144"/>
      <c r="C169" s="144"/>
      <c r="D169" s="145"/>
      <c r="E169" s="75"/>
      <c r="F169" s="23"/>
      <c r="G169" s="23"/>
      <c r="H169" s="23"/>
      <c r="I169" s="23"/>
      <c r="J169" s="23"/>
      <c r="K169" s="119"/>
      <c r="L169" s="23"/>
      <c r="M169" s="23"/>
      <c r="N169" s="23"/>
      <c r="O169" s="23"/>
      <c r="P169" s="23"/>
      <c r="Q169" s="23"/>
      <c r="R169" s="23"/>
      <c r="S169" s="23"/>
      <c r="T169" s="23"/>
      <c r="U169" s="23"/>
      <c r="V169" s="23"/>
      <c r="W169" s="23"/>
      <c r="X169" s="23"/>
      <c r="Y169" s="23"/>
    </row>
    <row r="170" customFormat="false" ht="31.5" hidden="false" customHeight="true" outlineLevel="0" collapsed="false">
      <c r="A170" s="122"/>
      <c r="B170" s="123"/>
      <c r="C170" s="122"/>
      <c r="D170" s="146"/>
      <c r="E170" s="112"/>
      <c r="F170" s="23"/>
      <c r="G170" s="23"/>
      <c r="H170" s="23"/>
      <c r="I170" s="23"/>
      <c r="J170" s="23"/>
      <c r="K170" s="119"/>
      <c r="L170" s="23"/>
      <c r="M170" s="23"/>
      <c r="N170" s="23"/>
      <c r="O170" s="23"/>
      <c r="P170" s="23"/>
      <c r="Q170" s="23"/>
      <c r="R170" s="23"/>
      <c r="S170" s="23"/>
      <c r="T170" s="23"/>
      <c r="U170" s="23"/>
      <c r="V170" s="23"/>
      <c r="W170" s="23"/>
      <c r="X170" s="23"/>
      <c r="Y170" s="23"/>
    </row>
    <row r="171" customFormat="false" ht="12" hidden="false" customHeight="true" outlineLevel="0" collapsed="false">
      <c r="A171" s="71"/>
      <c r="B171" s="71"/>
      <c r="C171" s="71"/>
      <c r="D171" s="147"/>
      <c r="E171" s="72"/>
      <c r="F171" s="72"/>
      <c r="G171" s="23"/>
      <c r="H171" s="23"/>
      <c r="I171" s="23"/>
      <c r="J171" s="23"/>
      <c r="K171" s="119"/>
      <c r="L171" s="23"/>
      <c r="M171" s="23"/>
      <c r="N171" s="23"/>
      <c r="O171" s="23"/>
      <c r="P171" s="23"/>
      <c r="Q171" s="23"/>
      <c r="R171" s="23"/>
      <c r="S171" s="23"/>
      <c r="T171" s="23"/>
      <c r="U171" s="23"/>
      <c r="V171" s="23"/>
      <c r="W171" s="23"/>
      <c r="X171" s="23"/>
      <c r="Y171" s="23"/>
    </row>
    <row r="172" customFormat="false" ht="12" hidden="false" customHeight="true" outlineLevel="0" collapsed="false">
      <c r="B172" s="23"/>
      <c r="C172" s="23"/>
      <c r="D172" s="137"/>
      <c r="E172" s="75"/>
      <c r="F172" s="23"/>
      <c r="G172" s="23"/>
      <c r="H172" s="23"/>
      <c r="I172" s="23"/>
      <c r="J172" s="23"/>
      <c r="K172" s="119"/>
      <c r="L172" s="23"/>
      <c r="M172" s="23"/>
      <c r="N172" s="23"/>
      <c r="O172" s="23"/>
      <c r="P172" s="23"/>
      <c r="Q172" s="23"/>
      <c r="R172" s="23"/>
      <c r="S172" s="23"/>
      <c r="T172" s="23"/>
      <c r="U172" s="23"/>
      <c r="V172" s="23"/>
      <c r="W172" s="23"/>
      <c r="X172" s="23"/>
      <c r="Y172" s="23"/>
    </row>
    <row r="173" customFormat="false" ht="12" hidden="false" customHeight="true" outlineLevel="0" collapsed="false">
      <c r="B173" s="23"/>
      <c r="C173" s="23"/>
      <c r="D173" s="137"/>
      <c r="E173" s="112"/>
      <c r="F173" s="23"/>
      <c r="G173" s="23"/>
      <c r="H173" s="23"/>
      <c r="I173" s="23"/>
      <c r="J173" s="23"/>
      <c r="K173" s="119"/>
      <c r="L173" s="23"/>
      <c r="M173" s="23"/>
      <c r="N173" s="23"/>
      <c r="O173" s="23"/>
      <c r="P173" s="23"/>
      <c r="Q173" s="23"/>
      <c r="R173" s="23"/>
      <c r="S173" s="23"/>
      <c r="T173" s="23"/>
      <c r="U173" s="23"/>
      <c r="V173" s="23"/>
      <c r="W173" s="23"/>
      <c r="X173" s="23"/>
      <c r="Y173" s="23"/>
    </row>
    <row r="174" customFormat="false" ht="29.25" hidden="false" customHeight="true" outlineLevel="0" collapsed="false">
      <c r="A174" s="105" t="s">
        <v>119</v>
      </c>
      <c r="B174" s="106" t="s">
        <v>105</v>
      </c>
      <c r="C174" s="107" t="s">
        <v>172</v>
      </c>
      <c r="D174" s="139" t="s">
        <v>125</v>
      </c>
      <c r="E174" s="124"/>
      <c r="K174" s="119"/>
      <c r="L174" s="23"/>
      <c r="M174" s="23"/>
      <c r="N174" s="23"/>
      <c r="O174" s="23"/>
      <c r="P174" s="23"/>
      <c r="Q174" s="23"/>
      <c r="R174" s="23"/>
      <c r="S174" s="23"/>
      <c r="T174" s="23"/>
      <c r="U174" s="23"/>
      <c r="V174" s="23"/>
      <c r="W174" s="23"/>
      <c r="X174" s="23"/>
      <c r="Y174" s="23"/>
    </row>
    <row r="175" customFormat="false" ht="12" hidden="false" customHeight="true" outlineLevel="0" collapsed="false">
      <c r="A175" s="110" t="n">
        <f aca="false" t="array" ref="A175:A175">IFERROR(INDEX('03.Muestra'!$B$8:$B$17,SMALL(IF("Página Web"='03.Muestra'!$D$8:$D$17,ROW('03.Muestra'!$B$8:$B$17)-MIN(ROW('03.Muestra'!$D$8:$D$17))+1,""),ROW()-174)),"")</f>
        <v>1</v>
      </c>
      <c r="B175" s="141" t="str">
        <f aca="false" t="array" ref="B175:B175">IFERROR(INDEX('03.Muestra'!$C$8:$C$17,SMALL(IF("Página Web"='03.Muestra'!$D$8:$D$17,ROW('03.Muestra'!$C$8:$C$17)-MIN(ROW('03.Muestra'!$D$8:$D$17))+1,""),ROW()-174)),"")</f>
        <v>Inicio</v>
      </c>
      <c r="C175" s="141" t="str">
        <f aca="false" t="array" ref="C175:C175">IFERROR(INDEX('03.Muestra'!$F$8:$F$17,SMALL(IF("Página Web"='03.Muestra'!$D$8:$D$17,ROW('03.Muestra'!$F$8:$F$17)-MIN(ROW('03.Muestra'!$D$8:$D$17))+1,""),ROW()-174)),"")</f>
        <v>https://institutodelpelo.com/</v>
      </c>
      <c r="D175" s="114" t="s">
        <v>106</v>
      </c>
      <c r="E175" s="75" t="str">
        <f aca="false">IF(D175&lt;&gt;"",IF(AND(B175&lt;&gt;"",C175&lt;&gt;""),"","ERR"),"")</f>
        <v/>
      </c>
      <c r="F175" s="115" t="s">
        <v>108</v>
      </c>
      <c r="G175" s="100" t="s">
        <v>117</v>
      </c>
      <c r="H175" s="95" t="s">
        <v>112</v>
      </c>
      <c r="I175" s="116" t="s">
        <v>110</v>
      </c>
      <c r="J175" s="117" t="s">
        <v>106</v>
      </c>
      <c r="K175" s="142" t="s">
        <v>116</v>
      </c>
      <c r="L175" s="23"/>
      <c r="M175" s="23"/>
      <c r="N175" s="23"/>
      <c r="O175" s="23"/>
      <c r="P175" s="23"/>
      <c r="Q175" s="23"/>
      <c r="R175" s="23"/>
      <c r="S175" s="23"/>
      <c r="T175" s="23"/>
      <c r="U175" s="23"/>
      <c r="V175" s="23"/>
      <c r="W175" s="23"/>
      <c r="X175" s="23"/>
      <c r="Y175" s="23"/>
    </row>
    <row r="176" customFormat="false" ht="12" hidden="false" customHeight="true" outlineLevel="0" collapsed="false">
      <c r="A176" s="110" t="n">
        <f aca="false" t="array" ref="A176:A176">IFERROR(INDEX('03.Muestra'!$B$8:$B$17,SMALL(IF("Página Web"='03.Muestra'!$D$8:$D$17,ROW('03.Muestra'!$B$8:$B$17)-MIN(ROW('03.Muestra'!$D$8:$D$17))+1,""),ROW()-174)),"")</f>
        <v>2</v>
      </c>
      <c r="B176" s="141" t="str">
        <f aca="false" t="array" ref="B176:B176">IFERROR(INDEX('03.Muestra'!$C$8:$C$17,SMALL(IF("Página Web"='03.Muestra'!$D$8:$D$17,ROW('03.Muestra'!$C$8:$C$17)-MIN(ROW('03.Muestra'!$D$8:$D$17))+1,""),ROW()-174)),"")</f>
        <v>Nuestro método</v>
      </c>
      <c r="C176" s="141" t="str">
        <f aca="false" t="array" ref="C176:C176">IFERROR(INDEX('03.Muestra'!$F$8:$F$17,SMALL(IF("Página Web"='03.Muestra'!$D$8:$D$17,ROW('03.Muestra'!$F$8:$F$17)-MIN(ROW('03.Muestra'!$D$8:$D$17))+1,""),ROW()-174)),"")</f>
        <v>https://institutodelpelo.com/nuestro-metodo/</v>
      </c>
      <c r="D176" s="114" t="s">
        <v>106</v>
      </c>
      <c r="E176" s="75" t="str">
        <f aca="false">IF(D176&lt;&gt;"",IF(AND(B176&lt;&gt;"",C176&lt;&gt;""),"","ERR"),"")</f>
        <v/>
      </c>
      <c r="F176" s="118" t="n">
        <f aca="true">COUNTIF($D175:INDIRECT("$D" &amp;  SUM(ROW()-1,'03.Muestra'!$D$20)-1),F175)</f>
        <v>0</v>
      </c>
      <c r="G176" s="118" t="n">
        <f aca="true">COUNTIF($D175:INDIRECT("$D" &amp;  SUM(ROW()-1,'03.Muestra'!$D$20)-1),G175)</f>
        <v>0</v>
      </c>
      <c r="H176" s="118" t="n">
        <f aca="true">COUNTIF($D175:INDIRECT("$D" &amp;  SUM(ROW()-1,'03.Muestra'!$D$20)-1),H175)</f>
        <v>2</v>
      </c>
      <c r="I176" s="118" t="n">
        <f aca="true">COUNTIF($D175:INDIRECT("$D" &amp;  SUM(ROW()-1,'03.Muestra'!$D$20)-1),I175)</f>
        <v>0</v>
      </c>
      <c r="J176" s="118" t="n">
        <f aca="true">COUNTIF($D175:INDIRECT("$D" &amp;  SUM(ROW()-1,'03.Muestra'!$D$20)-1),J175)</f>
        <v>3</v>
      </c>
      <c r="K176" s="143" t="n">
        <f aca="true">IF(COUNTIF('03.Muestra'!$D$8:$D$17,"Página Web")=0,0,COUNTBLANK($D175:INDIRECT("$D" &amp;  SUM(ROW()-1,COUNTIF('03.Muestra'!$D$8:$D$17,"Página Web"))-1)))</f>
        <v>1</v>
      </c>
      <c r="L176" s="23"/>
      <c r="M176" s="23"/>
      <c r="N176" s="23"/>
      <c r="O176" s="23"/>
      <c r="P176" s="23"/>
      <c r="Q176" s="23"/>
      <c r="R176" s="23"/>
      <c r="S176" s="23"/>
      <c r="T176" s="23"/>
      <c r="U176" s="23"/>
      <c r="V176" s="23"/>
      <c r="W176" s="23"/>
      <c r="X176" s="23"/>
      <c r="Y176" s="23"/>
    </row>
    <row r="177" customFormat="false" ht="12" hidden="false" customHeight="true" outlineLevel="0" collapsed="false">
      <c r="A177" s="110" t="n">
        <f aca="false" t="array" ref="A177:A177">IFERROR(INDEX('03.Muestra'!$B$8:$B$17,SMALL(IF("Página Web"='03.Muestra'!$D$8:$D$17,ROW('03.Muestra'!$B$8:$B$17)-MIN(ROW('03.Muestra'!$D$8:$D$17))+1,""),ROW()-174)),"")</f>
        <v>3</v>
      </c>
      <c r="B177" s="141" t="str">
        <f aca="false" t="array" ref="B177:B177">IFERROR(INDEX('03.Muestra'!$C$8:$C$17,SMALL(IF("Página Web"='03.Muestra'!$D$8:$D$17,ROW('03.Muestra'!$C$8:$C$17)-MIN(ROW('03.Muestra'!$D$8:$D$17))+1,""),ROW()-174)),"")</f>
        <v>Contacto</v>
      </c>
      <c r="C177" s="141" t="str">
        <f aca="false" t="array" ref="C177:C177">IFERROR(INDEX('03.Muestra'!$F$8:$F$17,SMALL(IF("Página Web"='03.Muestra'!$D$8:$D$17,ROW('03.Muestra'!$F$8:$F$17)-MIN(ROW('03.Muestra'!$D$8:$D$17))+1,""),ROW()-174)),"")</f>
        <v>https://institutodelpelo.com/contacto/</v>
      </c>
      <c r="D177" s="114" t="s">
        <v>106</v>
      </c>
      <c r="E177" s="75" t="str">
        <f aca="false">IF(D177&lt;&gt;"",IF(AND(B177&lt;&gt;"",C177&lt;&gt;""),"","ERR"),"")</f>
        <v/>
      </c>
      <c r="G177" s="23"/>
      <c r="H177" s="23"/>
      <c r="I177" s="23"/>
      <c r="J177" s="23"/>
      <c r="K177" s="119"/>
      <c r="L177" s="23"/>
      <c r="M177" s="23"/>
      <c r="N177" s="23"/>
      <c r="O177" s="23"/>
      <c r="P177" s="23"/>
      <c r="Q177" s="23"/>
      <c r="R177" s="23"/>
      <c r="S177" s="23"/>
      <c r="T177" s="23"/>
      <c r="U177" s="23"/>
      <c r="V177" s="23"/>
      <c r="W177" s="23"/>
      <c r="X177" s="23"/>
      <c r="Y177" s="23"/>
    </row>
    <row r="178" customFormat="false" ht="12" hidden="false" customHeight="true" outlineLevel="0" collapsed="false">
      <c r="A178" s="110" t="n">
        <f aca="false" t="array" ref="A178:A178">IFERROR(INDEX('03.Muestra'!$B$8:$B$17,SMALL(IF("Página Web"='03.Muestra'!$D$8:$D$17,ROW('03.Muestra'!$B$8:$B$17)-MIN(ROW('03.Muestra'!$D$8:$D$17))+1,""),ROW()-174)),"")</f>
        <v>4</v>
      </c>
      <c r="B178" s="141" t="str">
        <f aca="false" t="array" ref="B178:B178">IFERROR(INDEX('03.Muestra'!$C$8:$C$17,SMALL(IF("Página Web"='03.Muestra'!$D$8:$D$17,ROW('03.Muestra'!$C$8:$C$17)-MIN(ROW('03.Muestra'!$D$8:$D$17))+1,""),ROW()-174)),"")</f>
        <v>Aviso legal</v>
      </c>
      <c r="C178" s="141" t="str">
        <f aca="false" t="array" ref="C178:C178">IFERROR(INDEX('03.Muestra'!$F$8:$F$17,SMALL(IF("Página Web"='03.Muestra'!$D$8:$D$17,ROW('03.Muestra'!$F$8:$F$17)-MIN(ROW('03.Muestra'!$D$8:$D$17))+1,""),ROW()-174)),"")</f>
        <v>https://institutodelpelo.com/aviso-legal/</v>
      </c>
      <c r="D178" s="114" t="s">
        <v>112</v>
      </c>
      <c r="E178" s="75" t="str">
        <f aca="false">IF(D178&lt;&gt;"",IF(AND(B178&lt;&gt;"",C178&lt;&gt;""),"","ERR"),"")</f>
        <v/>
      </c>
      <c r="G178" s="23"/>
      <c r="H178" s="23"/>
      <c r="I178" s="23"/>
      <c r="J178" s="23"/>
      <c r="K178" s="119"/>
      <c r="L178" s="23"/>
      <c r="M178" s="23"/>
      <c r="N178" s="23"/>
      <c r="O178" s="23"/>
      <c r="P178" s="23"/>
      <c r="Q178" s="23"/>
      <c r="R178" s="23"/>
      <c r="S178" s="23"/>
      <c r="T178" s="23"/>
      <c r="U178" s="23"/>
      <c r="V178" s="23"/>
      <c r="W178" s="23"/>
      <c r="X178" s="23"/>
      <c r="Y178" s="23"/>
    </row>
    <row r="179" customFormat="false" ht="12" hidden="false" customHeight="true" outlineLevel="0" collapsed="false">
      <c r="A179" s="110" t="n">
        <f aca="false" t="array" ref="A179:A179">IFERROR(INDEX('03.Muestra'!$B$8:$B$17,SMALL(IF("Página Web"='03.Muestra'!$D$8:$D$17,ROW('03.Muestra'!$B$8:$B$17)-MIN(ROW('03.Muestra'!$D$8:$D$17))+1,""),ROW()-174)),"")</f>
        <v>5</v>
      </c>
      <c r="B179" s="141" t="str">
        <f aca="false" t="array" ref="B179:B179">IFERROR(INDEX('03.Muestra'!$C$8:$C$17,SMALL(IF("Página Web"='03.Muestra'!$D$8:$D$17,ROW('03.Muestra'!$C$8:$C$17)-MIN(ROW('03.Muestra'!$D$8:$D$17))+1,""),ROW()-174)),"")</f>
        <v>Política de privacidad</v>
      </c>
      <c r="C179" s="141" t="str">
        <f aca="false" t="array" ref="C179:C179">IFERROR(INDEX('03.Muestra'!$F$8:$F$17,SMALL(IF("Página Web"='03.Muestra'!$D$8:$D$17,ROW('03.Muestra'!$F$8:$F$17)-MIN(ROW('03.Muestra'!$D$8:$D$17))+1,""),ROW()-174)),"")</f>
        <v>https://institutodelpelo.com/politica-de-privacidad/</v>
      </c>
      <c r="D179" s="114" t="s">
        <v>112</v>
      </c>
      <c r="E179" s="75" t="str">
        <f aca="false">IF(D179&lt;&gt;"",IF(AND(B179&lt;&gt;"",C179&lt;&gt;""),"","ERR"),"")</f>
        <v/>
      </c>
      <c r="G179" s="23"/>
      <c r="H179" s="23"/>
      <c r="I179" s="23"/>
      <c r="J179" s="23"/>
      <c r="K179" s="119"/>
      <c r="L179" s="23"/>
      <c r="M179" s="23"/>
      <c r="N179" s="23"/>
      <c r="O179" s="23"/>
      <c r="P179" s="23"/>
      <c r="Q179" s="23"/>
      <c r="R179" s="23"/>
      <c r="S179" s="23"/>
      <c r="T179" s="23"/>
      <c r="U179" s="23"/>
      <c r="V179" s="23"/>
      <c r="W179" s="23"/>
      <c r="X179" s="23"/>
      <c r="Y179" s="23"/>
    </row>
    <row r="180" customFormat="false" ht="12" hidden="false" customHeight="true" outlineLevel="0" collapsed="false">
      <c r="A180" s="110" t="n">
        <f aca="false" t="array" ref="A180:A180">IFERROR(INDEX('03.Muestra'!$B$8:$B$17,SMALL(IF("Página Web"='03.Muestra'!$D$8:$D$17,ROW('03.Muestra'!$B$8:$B$17)-MIN(ROW('03.Muestra'!$D$8:$D$17))+1,""),ROW()-174)),"")</f>
        <v>6</v>
      </c>
      <c r="B180" s="141" t="str">
        <f aca="false" t="array" ref="B180:B180">IFERROR(INDEX('03.Muestra'!$C$8:$C$17,SMALL(IF("Página Web"='03.Muestra'!$D$8:$D$17,ROW('03.Muestra'!$C$8:$C$17)-MIN(ROW('03.Muestra'!$D$8:$D$17))+1,""),ROW()-174)),"")</f>
        <v>Informe de accesibilidad</v>
      </c>
      <c r="C180" s="141" t="str">
        <f aca="false" t="array" ref="C180:C180">IFERROR(INDEX('03.Muestra'!$F$8:$F$17,SMALL(IF("Página Web"='03.Muestra'!$D$8:$D$17,ROW('03.Muestra'!$F$8:$F$17)-MIN(ROW('03.Muestra'!$D$8:$D$17))+1,""),ROW()-174)),"")</f>
        <v>https://institutodelpelo.com/informe-de-accesibilidad/</v>
      </c>
      <c r="D180" s="114"/>
      <c r="E180" s="75" t="str">
        <f aca="false">IF(D180&lt;&gt;"",IF(AND(B180&lt;&gt;"",C180&lt;&gt;""),"","ERR"),"")</f>
        <v/>
      </c>
      <c r="G180" s="23"/>
      <c r="H180" s="23"/>
      <c r="I180" s="23"/>
      <c r="J180" s="23"/>
      <c r="K180" s="119"/>
      <c r="L180" s="23"/>
      <c r="M180" s="23"/>
      <c r="N180" s="23"/>
      <c r="O180" s="23"/>
      <c r="P180" s="23"/>
      <c r="Q180" s="23"/>
      <c r="R180" s="23"/>
      <c r="S180" s="23"/>
      <c r="T180" s="23"/>
      <c r="U180" s="23"/>
      <c r="V180" s="23"/>
      <c r="W180" s="23"/>
      <c r="X180" s="23"/>
      <c r="Y180" s="23"/>
    </row>
    <row r="181" customFormat="false" ht="12" hidden="false" customHeight="true" outlineLevel="0" collapsed="false">
      <c r="A181" s="110" t="str">
        <f aca="false" t="array" ref="A181:A181">IFERROR(INDEX('03.Muestra'!$B$8:$B$17,SMALL(IF("Página Web"='03.Muestra'!$D$8:$D$17,ROW('03.Muestra'!$B$8:$B$17)-MIN(ROW('03.Muestra'!$D$8:$D$17))+1,""),ROW()-174)),"")</f>
        <v/>
      </c>
      <c r="B181" s="141" t="str">
        <f aca="false" t="array" ref="B181:B181">IFERROR(INDEX('03.Muestra'!$C$8:$C$17,SMALL(IF("Página Web"='03.Muestra'!$D$8:$D$17,ROW('03.Muestra'!$C$8:$C$17)-MIN(ROW('03.Muestra'!$D$8:$D$17))+1,""),ROW()-174)),"")</f>
        <v/>
      </c>
      <c r="C181" s="141" t="str">
        <f aca="false" t="array" ref="C181:C181">IFERROR(INDEX('03.Muestra'!$F$8:$F$17,SMALL(IF("Página Web"='03.Muestra'!$D$8:$D$17,ROW('03.Muestra'!$F$8:$F$17)-MIN(ROW('03.Muestra'!$D$8:$D$17))+1,""),ROW()-174)),"")</f>
        <v/>
      </c>
      <c r="D181" s="114"/>
      <c r="E181" s="75" t="str">
        <f aca="false">IF(D181&lt;&gt;"",IF(AND(B181&lt;&gt;"",C181&lt;&gt;""),"","ERR"),"")</f>
        <v/>
      </c>
      <c r="F181" s="23"/>
      <c r="G181" s="23"/>
      <c r="H181" s="23"/>
      <c r="I181" s="23"/>
      <c r="J181" s="23"/>
      <c r="K181" s="119"/>
      <c r="L181" s="23"/>
      <c r="M181" s="23"/>
      <c r="N181" s="23"/>
      <c r="O181" s="23"/>
      <c r="P181" s="23"/>
      <c r="Q181" s="23"/>
      <c r="R181" s="23"/>
      <c r="S181" s="23"/>
      <c r="T181" s="23"/>
      <c r="U181" s="23"/>
      <c r="V181" s="23"/>
      <c r="W181" s="23"/>
      <c r="X181" s="23"/>
      <c r="Y181" s="23"/>
    </row>
    <row r="182" customFormat="false" ht="12" hidden="false" customHeight="true" outlineLevel="0" collapsed="false">
      <c r="A182" s="110" t="str">
        <f aca="false" t="array" ref="A182:A182">IFERROR(INDEX('03.Muestra'!$B$8:$B$17,SMALL(IF("Página Web"='03.Muestra'!$D$8:$D$17,ROW('03.Muestra'!$B$8:$B$17)-MIN(ROW('03.Muestra'!$D$8:$D$17))+1,""),ROW()-174)),"")</f>
        <v/>
      </c>
      <c r="B182" s="141" t="str">
        <f aca="false" t="array" ref="B182:B182">IFERROR(INDEX('03.Muestra'!$C$8:$C$17,SMALL(IF("Página Web"='03.Muestra'!$D$8:$D$17,ROW('03.Muestra'!$C$8:$C$17)-MIN(ROW('03.Muestra'!$D$8:$D$17))+1,""),ROW()-174)),"")</f>
        <v/>
      </c>
      <c r="C182" s="141" t="str">
        <f aca="false" t="array" ref="C182:C182">IFERROR(INDEX('03.Muestra'!$F$8:$F$17,SMALL(IF("Página Web"='03.Muestra'!$D$8:$D$17,ROW('03.Muestra'!$F$8:$F$17)-MIN(ROW('03.Muestra'!$D$8:$D$17))+1,""),ROW()-174)),"")</f>
        <v/>
      </c>
      <c r="D182" s="114"/>
      <c r="E182" s="75" t="str">
        <f aca="false">IF(D182&lt;&gt;"",IF(AND(B182&lt;&gt;"",C182&lt;&gt;""),"","ERR"),"")</f>
        <v/>
      </c>
      <c r="F182" s="23"/>
      <c r="G182" s="23"/>
      <c r="H182" s="23"/>
      <c r="I182" s="23"/>
      <c r="J182" s="23"/>
      <c r="K182" s="119"/>
      <c r="L182" s="23"/>
      <c r="M182" s="23"/>
      <c r="N182" s="23"/>
      <c r="O182" s="23"/>
      <c r="P182" s="23"/>
      <c r="Q182" s="23"/>
      <c r="R182" s="23"/>
      <c r="S182" s="23"/>
      <c r="T182" s="23"/>
      <c r="U182" s="23"/>
      <c r="V182" s="23"/>
      <c r="W182" s="23"/>
      <c r="X182" s="23"/>
      <c r="Y182" s="23"/>
    </row>
    <row r="183" customFormat="false" ht="12" hidden="false" customHeight="true" outlineLevel="0" collapsed="false">
      <c r="A183" s="110" t="str">
        <f aca="false" t="array" ref="A183:A183">IFERROR(INDEX('03.Muestra'!$B$8:$B$17,SMALL(IF("Página Web"='03.Muestra'!$D$8:$D$17,ROW('03.Muestra'!$B$8:$B$17)-MIN(ROW('03.Muestra'!$D$8:$D$17))+1,""),ROW()-174)),"")</f>
        <v/>
      </c>
      <c r="B183" s="141" t="str">
        <f aca="false" t="array" ref="B183:B183">IFERROR(INDEX('03.Muestra'!$C$8:$C$17,SMALL(IF("Página Web"='03.Muestra'!$D$8:$D$17,ROW('03.Muestra'!$C$8:$C$17)-MIN(ROW('03.Muestra'!$D$8:$D$17))+1,""),ROW()-174)),"")</f>
        <v/>
      </c>
      <c r="C183" s="141" t="str">
        <f aca="false" t="array" ref="C183:C183">IFERROR(INDEX('03.Muestra'!$F$8:$F$17,SMALL(IF("Página Web"='03.Muestra'!$D$8:$D$17,ROW('03.Muestra'!$F$8:$F$17)-MIN(ROW('03.Muestra'!$D$8:$D$17))+1,""),ROW()-174)),"")</f>
        <v/>
      </c>
      <c r="D183" s="114"/>
      <c r="E183" s="75" t="str">
        <f aca="false">IF(D183&lt;&gt;"",IF(AND(B183&lt;&gt;"",C183&lt;&gt;""),"","ERR"),"")</f>
        <v/>
      </c>
      <c r="F183" s="23"/>
      <c r="G183" s="23"/>
      <c r="H183" s="23"/>
      <c r="I183" s="23"/>
      <c r="J183" s="23"/>
      <c r="K183" s="119"/>
      <c r="L183" s="23"/>
      <c r="M183" s="23"/>
      <c r="N183" s="23"/>
      <c r="O183" s="23"/>
      <c r="P183" s="23"/>
      <c r="Q183" s="23"/>
      <c r="R183" s="23"/>
      <c r="S183" s="23"/>
      <c r="T183" s="23"/>
      <c r="U183" s="23"/>
      <c r="V183" s="23"/>
      <c r="W183" s="23"/>
      <c r="X183" s="23"/>
      <c r="Y183" s="23"/>
    </row>
    <row r="184" customFormat="false" ht="12" hidden="false" customHeight="true" outlineLevel="0" collapsed="false">
      <c r="A184" s="110" t="str">
        <f aca="false" t="array" ref="A184:A184">IFERROR(INDEX('03.Muestra'!$B$8:$B$17,SMALL(IF("Página Web"='03.Muestra'!$D$8:$D$17,ROW('03.Muestra'!$B$8:$B$17)-MIN(ROW('03.Muestra'!$D$8:$D$17))+1,""),ROW()-174)),"")</f>
        <v/>
      </c>
      <c r="B184" s="141" t="str">
        <f aca="false" t="array" ref="B184:B184">IFERROR(INDEX('03.Muestra'!$C$8:$C$17,SMALL(IF("Página Web"='03.Muestra'!$D$8:$D$17,ROW('03.Muestra'!$C$8:$C$17)-MIN(ROW('03.Muestra'!$D$8:$D$17))+1,""),ROW()-174)),"")</f>
        <v/>
      </c>
      <c r="C184" s="141" t="str">
        <f aca="false" t="array" ref="C184:C184">IFERROR(INDEX('03.Muestra'!$F$8:$F$17,SMALL(IF("Página Web"='03.Muestra'!$D$8:$D$17,ROW('03.Muestra'!$F$8:$F$17)-MIN(ROW('03.Muestra'!$D$8:$D$17))+1,""),ROW()-174)),"")</f>
        <v/>
      </c>
      <c r="D184" s="114"/>
      <c r="E184" s="75" t="str">
        <f aca="false">IF(D184&lt;&gt;"",IF(AND(B184&lt;&gt;"",C184&lt;&gt;""),"","ERR"),"")</f>
        <v/>
      </c>
      <c r="F184" s="23"/>
      <c r="G184" s="23"/>
      <c r="H184" s="23"/>
      <c r="I184" s="23"/>
      <c r="J184" s="23"/>
      <c r="K184" s="119"/>
      <c r="L184" s="23"/>
      <c r="M184" s="23"/>
      <c r="N184" s="23"/>
      <c r="O184" s="23"/>
      <c r="P184" s="23"/>
      <c r="Q184" s="23"/>
      <c r="R184" s="23"/>
      <c r="S184" s="23"/>
      <c r="T184" s="23"/>
      <c r="U184" s="23"/>
      <c r="V184" s="23"/>
      <c r="W184" s="23"/>
      <c r="X184" s="23"/>
      <c r="Y184" s="23"/>
    </row>
    <row r="185" customFormat="false" ht="12" hidden="false" customHeight="true" outlineLevel="0" collapsed="false">
      <c r="A185" s="71"/>
      <c r="B185" s="144"/>
      <c r="C185" s="144"/>
      <c r="D185" s="145"/>
      <c r="E185" s="75"/>
      <c r="F185" s="23"/>
      <c r="G185" s="23"/>
      <c r="H185" s="23"/>
      <c r="I185" s="23"/>
      <c r="J185" s="23"/>
      <c r="K185" s="119"/>
      <c r="L185" s="23"/>
      <c r="M185" s="23"/>
      <c r="N185" s="23"/>
      <c r="O185" s="23"/>
      <c r="P185" s="23"/>
      <c r="Q185" s="23"/>
      <c r="R185" s="23"/>
      <c r="S185" s="23"/>
      <c r="T185" s="23"/>
      <c r="U185" s="23"/>
      <c r="V185" s="23"/>
      <c r="W185" s="23"/>
      <c r="X185" s="23"/>
      <c r="Y185" s="23"/>
    </row>
    <row r="186" customFormat="false" ht="12" hidden="false" customHeight="true" outlineLevel="0" collapsed="false">
      <c r="A186" s="71"/>
      <c r="B186" s="144"/>
      <c r="C186" s="144"/>
      <c r="D186" s="145"/>
      <c r="E186" s="75"/>
      <c r="F186" s="23"/>
      <c r="G186" s="23"/>
      <c r="H186" s="23"/>
      <c r="I186" s="23"/>
      <c r="J186" s="23"/>
      <c r="K186" s="119"/>
      <c r="L186" s="23"/>
      <c r="M186" s="23"/>
      <c r="N186" s="23"/>
      <c r="O186" s="23"/>
      <c r="P186" s="23"/>
      <c r="Q186" s="23"/>
      <c r="R186" s="23"/>
      <c r="S186" s="23"/>
      <c r="T186" s="23"/>
      <c r="U186" s="23"/>
      <c r="V186" s="23"/>
      <c r="W186" s="23"/>
      <c r="X186" s="23"/>
      <c r="Y186" s="23"/>
    </row>
    <row r="187" customFormat="false" ht="31.5" hidden="false" customHeight="true" outlineLevel="0" collapsed="false">
      <c r="A187" s="122"/>
      <c r="B187" s="123"/>
      <c r="C187" s="122"/>
      <c r="D187" s="146"/>
      <c r="E187" s="112"/>
      <c r="F187" s="23"/>
      <c r="G187" s="23"/>
      <c r="H187" s="23"/>
      <c r="I187" s="23"/>
      <c r="J187" s="23"/>
      <c r="K187" s="119"/>
      <c r="L187" s="23"/>
      <c r="M187" s="23"/>
      <c r="N187" s="23"/>
      <c r="O187" s="23"/>
      <c r="P187" s="23"/>
      <c r="Q187" s="23"/>
      <c r="R187" s="23"/>
      <c r="S187" s="23"/>
      <c r="T187" s="23"/>
      <c r="U187" s="23"/>
      <c r="V187" s="23"/>
      <c r="W187" s="23"/>
      <c r="X187" s="23"/>
      <c r="Y187" s="23"/>
    </row>
    <row r="188" customFormat="false" ht="12" hidden="false" customHeight="true" outlineLevel="0" collapsed="false">
      <c r="A188" s="71"/>
      <c r="B188" s="71"/>
      <c r="C188" s="71"/>
      <c r="D188" s="147"/>
      <c r="E188" s="72"/>
      <c r="F188" s="103"/>
      <c r="G188" s="23"/>
      <c r="H188" s="23"/>
      <c r="I188" s="23"/>
      <c r="J188" s="23"/>
      <c r="K188" s="119"/>
      <c r="L188" s="23"/>
      <c r="M188" s="23"/>
      <c r="N188" s="23"/>
      <c r="O188" s="23"/>
      <c r="P188" s="23"/>
      <c r="Q188" s="23"/>
      <c r="R188" s="23"/>
      <c r="S188" s="23"/>
      <c r="T188" s="23"/>
      <c r="U188" s="23"/>
      <c r="V188" s="23"/>
      <c r="W188" s="23"/>
      <c r="X188" s="23"/>
      <c r="Y188" s="23"/>
    </row>
    <row r="189" customFormat="false" ht="12" hidden="false" customHeight="true" outlineLevel="0" collapsed="false">
      <c r="B189" s="23"/>
      <c r="C189" s="23"/>
      <c r="D189" s="137"/>
      <c r="E189" s="75"/>
      <c r="F189" s="23"/>
      <c r="G189" s="23"/>
      <c r="H189" s="23"/>
      <c r="I189" s="23"/>
      <c r="J189" s="23"/>
      <c r="K189" s="119"/>
      <c r="L189" s="23"/>
      <c r="M189" s="23"/>
      <c r="N189" s="23"/>
      <c r="O189" s="23"/>
      <c r="P189" s="23"/>
      <c r="Q189" s="23"/>
      <c r="R189" s="23"/>
      <c r="S189" s="23"/>
      <c r="T189" s="23"/>
      <c r="U189" s="23"/>
      <c r="V189" s="23"/>
      <c r="W189" s="23"/>
      <c r="X189" s="23"/>
      <c r="Y189" s="23"/>
    </row>
    <row r="190" customFormat="false" ht="12" hidden="false" customHeight="true" outlineLevel="0" collapsed="false">
      <c r="B190" s="23"/>
      <c r="C190" s="23"/>
      <c r="D190" s="137"/>
      <c r="E190" s="112"/>
      <c r="F190" s="23"/>
      <c r="G190" s="23"/>
      <c r="H190" s="23"/>
      <c r="I190" s="23"/>
      <c r="J190" s="23"/>
      <c r="K190" s="119"/>
      <c r="L190" s="23"/>
      <c r="M190" s="23"/>
      <c r="N190" s="23"/>
      <c r="O190" s="23"/>
      <c r="P190" s="23"/>
      <c r="Q190" s="23"/>
      <c r="R190" s="23"/>
      <c r="S190" s="23"/>
      <c r="T190" s="23"/>
      <c r="U190" s="23"/>
      <c r="V190" s="23"/>
      <c r="W190" s="23"/>
      <c r="X190" s="23"/>
      <c r="Y190" s="23"/>
    </row>
    <row r="191" customFormat="false" ht="29.25" hidden="false" customHeight="true" outlineLevel="0" collapsed="false">
      <c r="A191" s="105" t="s">
        <v>119</v>
      </c>
      <c r="B191" s="106" t="s">
        <v>105</v>
      </c>
      <c r="C191" s="107" t="s">
        <v>173</v>
      </c>
      <c r="D191" s="139" t="s">
        <v>125</v>
      </c>
      <c r="E191" s="124"/>
      <c r="K191" s="119"/>
      <c r="L191" s="23"/>
      <c r="M191" s="23"/>
      <c r="N191" s="23"/>
      <c r="O191" s="23"/>
      <c r="P191" s="23"/>
      <c r="Q191" s="23"/>
      <c r="R191" s="23"/>
      <c r="S191" s="23"/>
      <c r="T191" s="23"/>
      <c r="U191" s="23"/>
      <c r="V191" s="23"/>
      <c r="W191" s="23"/>
      <c r="X191" s="23"/>
      <c r="Y191" s="23"/>
    </row>
    <row r="192" customFormat="false" ht="12" hidden="false" customHeight="true" outlineLevel="0" collapsed="false">
      <c r="A192" s="110" t="n">
        <f aca="false" t="array" ref="A192:A192">IFERROR(INDEX('03.Muestra'!$B$8:$B$17,SMALL(IF("Página Web"='03.Muestra'!$D$8:$D$17,ROW('03.Muestra'!$B$8:$B$17)-MIN(ROW('03.Muestra'!$D$8:$D$17))+1,""),ROW()-191)),"")</f>
        <v>1</v>
      </c>
      <c r="B192" s="141" t="str">
        <f aca="false" t="array" ref="B192:B192">IFERROR(INDEX('03.Muestra'!$C$8:$C$17,SMALL(IF("Página Web"='03.Muestra'!$D$8:$D$17,ROW('03.Muestra'!$C$8:$C$17)-MIN(ROW('03.Muestra'!$D$8:$D$17))+1,""),ROW()-191)),"")</f>
        <v>Inicio</v>
      </c>
      <c r="C192" s="141" t="str">
        <f aca="false" t="array" ref="C192:C192">IFERROR(INDEX('03.Muestra'!$F$8:$F$17,SMALL(IF("Página Web"='03.Muestra'!$D$8:$D$17,ROW('03.Muestra'!$F$8:$F$17)-MIN(ROW('03.Muestra'!$D$8:$D$17))+1,""),ROW()-191)),"")</f>
        <v>https://institutodelpelo.com/</v>
      </c>
      <c r="D192" s="114" t="s">
        <v>106</v>
      </c>
      <c r="E192" s="75" t="str">
        <f aca="false">IF(D192&lt;&gt;"",IF(AND(B192&lt;&gt;"",C192&lt;&gt;""),"","ERR"),"")</f>
        <v/>
      </c>
      <c r="F192" s="115" t="s">
        <v>108</v>
      </c>
      <c r="G192" s="100" t="s">
        <v>117</v>
      </c>
      <c r="H192" s="95" t="s">
        <v>112</v>
      </c>
      <c r="I192" s="116" t="s">
        <v>110</v>
      </c>
      <c r="J192" s="117" t="s">
        <v>106</v>
      </c>
      <c r="K192" s="142" t="s">
        <v>116</v>
      </c>
      <c r="L192" s="23"/>
      <c r="M192" s="23"/>
      <c r="N192" s="23"/>
      <c r="O192" s="23"/>
      <c r="P192" s="23"/>
      <c r="Q192" s="23"/>
      <c r="R192" s="23"/>
      <c r="S192" s="23"/>
      <c r="T192" s="23"/>
      <c r="U192" s="23"/>
      <c r="V192" s="23"/>
      <c r="W192" s="23"/>
      <c r="X192" s="23"/>
      <c r="Y192" s="23"/>
    </row>
    <row r="193" customFormat="false" ht="12" hidden="false" customHeight="true" outlineLevel="0" collapsed="false">
      <c r="A193" s="110" t="n">
        <f aca="false" t="array" ref="A193:A193">IFERROR(INDEX('03.Muestra'!$B$8:$B$17,SMALL(IF("Página Web"='03.Muestra'!$D$8:$D$17,ROW('03.Muestra'!$B$8:$B$17)-MIN(ROW('03.Muestra'!$D$8:$D$17))+1,""),ROW()-191)),"")</f>
        <v>2</v>
      </c>
      <c r="B193" s="141" t="str">
        <f aca="false" t="array" ref="B193:B193">IFERROR(INDEX('03.Muestra'!$C$8:$C$17,SMALL(IF("Página Web"='03.Muestra'!$D$8:$D$17,ROW('03.Muestra'!$C$8:$C$17)-MIN(ROW('03.Muestra'!$D$8:$D$17))+1,""),ROW()-191)),"")</f>
        <v>Nuestro método</v>
      </c>
      <c r="C193" s="141" t="str">
        <f aca="false" t="array" ref="C193:C193">IFERROR(INDEX('03.Muestra'!$F$8:$F$17,SMALL(IF("Página Web"='03.Muestra'!$D$8:$D$17,ROW('03.Muestra'!$F$8:$F$17)-MIN(ROW('03.Muestra'!$D$8:$D$17))+1,""),ROW()-191)),"")</f>
        <v>https://institutodelpelo.com/nuestro-metodo/</v>
      </c>
      <c r="D193" s="114" t="s">
        <v>106</v>
      </c>
      <c r="E193" s="75" t="str">
        <f aca="false">IF(D193&lt;&gt;"",IF(AND(B193&lt;&gt;"",C193&lt;&gt;""),"","ERR"),"")</f>
        <v/>
      </c>
      <c r="F193" s="118" t="n">
        <f aca="true">COUNTIF($D192:INDIRECT("$D" &amp;  SUM(ROW()-1,'03.Muestra'!$D$20)-1),F192)</f>
        <v>0</v>
      </c>
      <c r="G193" s="118" t="n">
        <f aca="true">COUNTIF($D192:INDIRECT("$D" &amp;  SUM(ROW()-1,'03.Muestra'!$D$20)-1),G192)</f>
        <v>0</v>
      </c>
      <c r="H193" s="118" t="n">
        <f aca="true">COUNTIF($D192:INDIRECT("$D" &amp;  SUM(ROW()-1,'03.Muestra'!$D$20)-1),H192)</f>
        <v>0</v>
      </c>
      <c r="I193" s="118" t="n">
        <f aca="true">COUNTIF($D192:INDIRECT("$D" &amp;  SUM(ROW()-1,'03.Muestra'!$D$20)-1),I192)</f>
        <v>0</v>
      </c>
      <c r="J193" s="118" t="n">
        <f aca="true">COUNTIF($D192:INDIRECT("$D" &amp;  SUM(ROW()-1,'03.Muestra'!$D$20)-1),J192)</f>
        <v>5</v>
      </c>
      <c r="K193" s="143" t="n">
        <f aca="true">IF(COUNTIF('03.Muestra'!$D$8:$D$17,"Página Web")=0,0,COUNTBLANK($D192:INDIRECT("$D" &amp;  SUM(ROW()-1,COUNTIF('03.Muestra'!$D$8:$D$17,"Página Web"))-1)))</f>
        <v>1</v>
      </c>
      <c r="L193" s="23"/>
      <c r="M193" s="23"/>
      <c r="N193" s="23"/>
      <c r="O193" s="23"/>
      <c r="P193" s="23"/>
      <c r="Q193" s="23"/>
      <c r="R193" s="23"/>
      <c r="S193" s="23"/>
      <c r="T193" s="23"/>
      <c r="U193" s="23"/>
      <c r="V193" s="23"/>
      <c r="W193" s="23"/>
      <c r="X193" s="23"/>
      <c r="Y193" s="23"/>
    </row>
    <row r="194" customFormat="false" ht="12" hidden="false" customHeight="true" outlineLevel="0" collapsed="false">
      <c r="A194" s="110" t="n">
        <f aca="false" t="array" ref="A194:A194">IFERROR(INDEX('03.Muestra'!$B$8:$B$17,SMALL(IF("Página Web"='03.Muestra'!$D$8:$D$17,ROW('03.Muestra'!$B$8:$B$17)-MIN(ROW('03.Muestra'!$D$8:$D$17))+1,""),ROW()-191)),"")</f>
        <v>3</v>
      </c>
      <c r="B194" s="141" t="str">
        <f aca="false" t="array" ref="B194:B194">IFERROR(INDEX('03.Muestra'!$C$8:$C$17,SMALL(IF("Página Web"='03.Muestra'!$D$8:$D$17,ROW('03.Muestra'!$C$8:$C$17)-MIN(ROW('03.Muestra'!$D$8:$D$17))+1,""),ROW()-191)),"")</f>
        <v>Contacto</v>
      </c>
      <c r="C194" s="141" t="str">
        <f aca="false" t="array" ref="C194:C194">IFERROR(INDEX('03.Muestra'!$F$8:$F$17,SMALL(IF("Página Web"='03.Muestra'!$D$8:$D$17,ROW('03.Muestra'!$F$8:$F$17)-MIN(ROW('03.Muestra'!$D$8:$D$17))+1,""),ROW()-191)),"")</f>
        <v>https://institutodelpelo.com/contacto/</v>
      </c>
      <c r="D194" s="114" t="s">
        <v>106</v>
      </c>
      <c r="E194" s="75" t="str">
        <f aca="false">IF(D194&lt;&gt;"",IF(AND(B194&lt;&gt;"",C194&lt;&gt;""),"","ERR"),"")</f>
        <v/>
      </c>
      <c r="G194" s="23"/>
      <c r="H194" s="23"/>
      <c r="I194" s="23"/>
      <c r="J194" s="23"/>
      <c r="K194" s="119"/>
      <c r="L194" s="23"/>
      <c r="M194" s="23"/>
      <c r="N194" s="23"/>
      <c r="O194" s="23"/>
      <c r="P194" s="23"/>
      <c r="Q194" s="23"/>
      <c r="R194" s="23"/>
      <c r="S194" s="23"/>
      <c r="T194" s="23"/>
      <c r="U194" s="23"/>
      <c r="V194" s="23"/>
      <c r="W194" s="23"/>
      <c r="X194" s="23"/>
      <c r="Y194" s="23"/>
    </row>
    <row r="195" customFormat="false" ht="12" hidden="false" customHeight="true" outlineLevel="0" collapsed="false">
      <c r="A195" s="110" t="n">
        <f aca="false" t="array" ref="A195:A195">IFERROR(INDEX('03.Muestra'!$B$8:$B$17,SMALL(IF("Página Web"='03.Muestra'!$D$8:$D$17,ROW('03.Muestra'!$B$8:$B$17)-MIN(ROW('03.Muestra'!$D$8:$D$17))+1,""),ROW()-191)),"")</f>
        <v>4</v>
      </c>
      <c r="B195" s="141" t="str">
        <f aca="false" t="array" ref="B195:B195">IFERROR(INDEX('03.Muestra'!$C$8:$C$17,SMALL(IF("Página Web"='03.Muestra'!$D$8:$D$17,ROW('03.Muestra'!$C$8:$C$17)-MIN(ROW('03.Muestra'!$D$8:$D$17))+1,""),ROW()-191)),"")</f>
        <v>Aviso legal</v>
      </c>
      <c r="C195" s="141" t="str">
        <f aca="false" t="array" ref="C195:C195">IFERROR(INDEX('03.Muestra'!$F$8:$F$17,SMALL(IF("Página Web"='03.Muestra'!$D$8:$D$17,ROW('03.Muestra'!$F$8:$F$17)-MIN(ROW('03.Muestra'!$D$8:$D$17))+1,""),ROW()-191)),"")</f>
        <v>https://institutodelpelo.com/aviso-legal/</v>
      </c>
      <c r="D195" s="114" t="s">
        <v>106</v>
      </c>
      <c r="E195" s="75" t="str">
        <f aca="false">IF(D195&lt;&gt;"",IF(AND(B195&lt;&gt;"",C195&lt;&gt;""),"","ERR"),"")</f>
        <v/>
      </c>
      <c r="G195" s="23"/>
      <c r="H195" s="23"/>
      <c r="I195" s="23"/>
      <c r="J195" s="23"/>
      <c r="K195" s="119"/>
      <c r="L195" s="23"/>
      <c r="M195" s="23"/>
      <c r="N195" s="23"/>
      <c r="O195" s="23"/>
      <c r="P195" s="23"/>
      <c r="Q195" s="23"/>
      <c r="R195" s="23"/>
      <c r="S195" s="23"/>
      <c r="T195" s="23"/>
      <c r="U195" s="23"/>
      <c r="V195" s="23"/>
      <c r="W195" s="23"/>
      <c r="X195" s="23"/>
      <c r="Y195" s="23"/>
    </row>
    <row r="196" customFormat="false" ht="12" hidden="false" customHeight="true" outlineLevel="0" collapsed="false">
      <c r="A196" s="110" t="n">
        <f aca="false" t="array" ref="A196:A196">IFERROR(INDEX('03.Muestra'!$B$8:$B$17,SMALL(IF("Página Web"='03.Muestra'!$D$8:$D$17,ROW('03.Muestra'!$B$8:$B$17)-MIN(ROW('03.Muestra'!$D$8:$D$17))+1,""),ROW()-191)),"")</f>
        <v>5</v>
      </c>
      <c r="B196" s="141" t="str">
        <f aca="false" t="array" ref="B196:B196">IFERROR(INDEX('03.Muestra'!$C$8:$C$17,SMALL(IF("Página Web"='03.Muestra'!$D$8:$D$17,ROW('03.Muestra'!$C$8:$C$17)-MIN(ROW('03.Muestra'!$D$8:$D$17))+1,""),ROW()-191)),"")</f>
        <v>Política de privacidad</v>
      </c>
      <c r="C196" s="141" t="str">
        <f aca="false" t="array" ref="C196:C196">IFERROR(INDEX('03.Muestra'!$F$8:$F$17,SMALL(IF("Página Web"='03.Muestra'!$D$8:$D$17,ROW('03.Muestra'!$F$8:$F$17)-MIN(ROW('03.Muestra'!$D$8:$D$17))+1,""),ROW()-191)),"")</f>
        <v>https://institutodelpelo.com/politica-de-privacidad/</v>
      </c>
      <c r="D196" s="114" t="s">
        <v>106</v>
      </c>
      <c r="E196" s="75" t="str">
        <f aca="false">IF(D196&lt;&gt;"",IF(AND(B196&lt;&gt;"",C196&lt;&gt;""),"","ERR"),"")</f>
        <v/>
      </c>
      <c r="G196" s="23"/>
      <c r="H196" s="23"/>
      <c r="I196" s="23"/>
      <c r="J196" s="23"/>
      <c r="K196" s="119"/>
      <c r="L196" s="23"/>
      <c r="M196" s="23"/>
      <c r="N196" s="23"/>
      <c r="O196" s="23"/>
      <c r="P196" s="23"/>
      <c r="Q196" s="23"/>
      <c r="R196" s="23"/>
      <c r="S196" s="23"/>
      <c r="T196" s="23"/>
      <c r="U196" s="23"/>
      <c r="V196" s="23"/>
      <c r="W196" s="23"/>
      <c r="X196" s="23"/>
      <c r="Y196" s="23"/>
    </row>
    <row r="197" customFormat="false" ht="12" hidden="false" customHeight="true" outlineLevel="0" collapsed="false">
      <c r="A197" s="110" t="n">
        <f aca="false" t="array" ref="A197:A197">IFERROR(INDEX('03.Muestra'!$B$8:$B$17,SMALL(IF("Página Web"='03.Muestra'!$D$8:$D$17,ROW('03.Muestra'!$B$8:$B$17)-MIN(ROW('03.Muestra'!$D$8:$D$17))+1,""),ROW()-191)),"")</f>
        <v>6</v>
      </c>
      <c r="B197" s="141" t="str">
        <f aca="false" t="array" ref="B197:B197">IFERROR(INDEX('03.Muestra'!$C$8:$C$17,SMALL(IF("Página Web"='03.Muestra'!$D$8:$D$17,ROW('03.Muestra'!$C$8:$C$17)-MIN(ROW('03.Muestra'!$D$8:$D$17))+1,""),ROW()-191)),"")</f>
        <v>Informe de accesibilidad</v>
      </c>
      <c r="C197" s="141" t="str">
        <f aca="false" t="array" ref="C197:C197">IFERROR(INDEX('03.Muestra'!$F$8:$F$17,SMALL(IF("Página Web"='03.Muestra'!$D$8:$D$17,ROW('03.Muestra'!$F$8:$F$17)-MIN(ROW('03.Muestra'!$D$8:$D$17))+1,""),ROW()-191)),"")</f>
        <v>https://institutodelpelo.com/informe-de-accesibilidad/</v>
      </c>
      <c r="D197" s="114"/>
      <c r="E197" s="75" t="str">
        <f aca="false">IF(D197&lt;&gt;"",IF(AND(B197&lt;&gt;"",C197&lt;&gt;""),"","ERR"),"")</f>
        <v/>
      </c>
      <c r="G197" s="23"/>
      <c r="H197" s="23"/>
      <c r="I197" s="23"/>
      <c r="J197" s="23"/>
      <c r="K197" s="119"/>
      <c r="L197" s="23"/>
      <c r="M197" s="23"/>
      <c r="N197" s="23"/>
      <c r="O197" s="23"/>
      <c r="P197" s="23"/>
      <c r="Q197" s="23"/>
      <c r="R197" s="23"/>
      <c r="S197" s="23"/>
      <c r="T197" s="23"/>
      <c r="U197" s="23"/>
      <c r="V197" s="23"/>
      <c r="W197" s="23"/>
      <c r="X197" s="23"/>
      <c r="Y197" s="23"/>
    </row>
    <row r="198" customFormat="false" ht="12" hidden="false" customHeight="true" outlineLevel="0" collapsed="false">
      <c r="A198" s="110" t="str">
        <f aca="false" t="array" ref="A198:A198">IFERROR(INDEX('03.Muestra'!$B$8:$B$17,SMALL(IF("Página Web"='03.Muestra'!$D$8:$D$17,ROW('03.Muestra'!$B$8:$B$17)-MIN(ROW('03.Muestra'!$D$8:$D$17))+1,""),ROW()-191)),"")</f>
        <v/>
      </c>
      <c r="B198" s="141" t="str">
        <f aca="false" t="array" ref="B198:B198">IFERROR(INDEX('03.Muestra'!$C$8:$C$17,SMALL(IF("Página Web"='03.Muestra'!$D$8:$D$17,ROW('03.Muestra'!$C$8:$C$17)-MIN(ROW('03.Muestra'!$D$8:$D$17))+1,""),ROW()-191)),"")</f>
        <v/>
      </c>
      <c r="C198" s="141" t="str">
        <f aca="false" t="array" ref="C198:C198">IFERROR(INDEX('03.Muestra'!$F$8:$F$17,SMALL(IF("Página Web"='03.Muestra'!$D$8:$D$17,ROW('03.Muestra'!$F$8:$F$17)-MIN(ROW('03.Muestra'!$D$8:$D$17))+1,""),ROW()-191)),"")</f>
        <v/>
      </c>
      <c r="D198" s="114"/>
      <c r="E198" s="75" t="str">
        <f aca="false">IF(D198&lt;&gt;"",IF(AND(B198&lt;&gt;"",C198&lt;&gt;""),"","ERR"),"")</f>
        <v/>
      </c>
      <c r="F198" s="23"/>
      <c r="G198" s="23"/>
      <c r="H198" s="23"/>
      <c r="I198" s="23"/>
      <c r="J198" s="23"/>
      <c r="K198" s="119"/>
      <c r="L198" s="23"/>
      <c r="M198" s="23"/>
      <c r="N198" s="23"/>
      <c r="O198" s="23"/>
      <c r="P198" s="23"/>
      <c r="Q198" s="23"/>
      <c r="R198" s="23"/>
      <c r="S198" s="23"/>
      <c r="T198" s="23"/>
      <c r="U198" s="23"/>
      <c r="V198" s="23"/>
      <c r="W198" s="23"/>
      <c r="X198" s="23"/>
      <c r="Y198" s="23"/>
    </row>
    <row r="199" customFormat="false" ht="12" hidden="false" customHeight="true" outlineLevel="0" collapsed="false">
      <c r="A199" s="110" t="str">
        <f aca="false" t="array" ref="A199:A199">IFERROR(INDEX('03.Muestra'!$B$8:$B$17,SMALL(IF("Página Web"='03.Muestra'!$D$8:$D$17,ROW('03.Muestra'!$B$8:$B$17)-MIN(ROW('03.Muestra'!$D$8:$D$17))+1,""),ROW()-191)),"")</f>
        <v/>
      </c>
      <c r="B199" s="141" t="str">
        <f aca="false" t="array" ref="B199:B199">IFERROR(INDEX('03.Muestra'!$C$8:$C$17,SMALL(IF("Página Web"='03.Muestra'!$D$8:$D$17,ROW('03.Muestra'!$C$8:$C$17)-MIN(ROW('03.Muestra'!$D$8:$D$17))+1,""),ROW()-191)),"")</f>
        <v/>
      </c>
      <c r="C199" s="141" t="str">
        <f aca="false" t="array" ref="C199:C199">IFERROR(INDEX('03.Muestra'!$F$8:$F$17,SMALL(IF("Página Web"='03.Muestra'!$D$8:$D$17,ROW('03.Muestra'!$F$8:$F$17)-MIN(ROW('03.Muestra'!$D$8:$D$17))+1,""),ROW()-191)),"")</f>
        <v/>
      </c>
      <c r="D199" s="114"/>
      <c r="E199" s="75" t="str">
        <f aca="false">IF(D199&lt;&gt;"",IF(AND(B199&lt;&gt;"",C199&lt;&gt;""),"","ERR"),"")</f>
        <v/>
      </c>
      <c r="F199" s="23"/>
      <c r="G199" s="23"/>
      <c r="H199" s="23"/>
      <c r="I199" s="23"/>
      <c r="J199" s="23"/>
      <c r="K199" s="119"/>
      <c r="L199" s="23"/>
      <c r="M199" s="23"/>
      <c r="N199" s="23"/>
      <c r="O199" s="23"/>
      <c r="P199" s="23"/>
      <c r="Q199" s="23"/>
      <c r="R199" s="23"/>
      <c r="S199" s="23"/>
      <c r="T199" s="23"/>
      <c r="U199" s="23"/>
      <c r="V199" s="23"/>
      <c r="W199" s="23"/>
      <c r="X199" s="23"/>
      <c r="Y199" s="23"/>
    </row>
    <row r="200" customFormat="false" ht="12" hidden="false" customHeight="true" outlineLevel="0" collapsed="false">
      <c r="A200" s="110" t="str">
        <f aca="false" t="array" ref="A200:A200">IFERROR(INDEX('03.Muestra'!$B$8:$B$17,SMALL(IF("Página Web"='03.Muestra'!$D$8:$D$17,ROW('03.Muestra'!$B$8:$B$17)-MIN(ROW('03.Muestra'!$D$8:$D$17))+1,""),ROW()-191)),"")</f>
        <v/>
      </c>
      <c r="B200" s="141" t="str">
        <f aca="false" t="array" ref="B200:B200">IFERROR(INDEX('03.Muestra'!$C$8:$C$17,SMALL(IF("Página Web"='03.Muestra'!$D$8:$D$17,ROW('03.Muestra'!$C$8:$C$17)-MIN(ROW('03.Muestra'!$D$8:$D$17))+1,""),ROW()-191)),"")</f>
        <v/>
      </c>
      <c r="C200" s="141" t="str">
        <f aca="false" t="array" ref="C200:C200">IFERROR(INDEX('03.Muestra'!$F$8:$F$17,SMALL(IF("Página Web"='03.Muestra'!$D$8:$D$17,ROW('03.Muestra'!$F$8:$F$17)-MIN(ROW('03.Muestra'!$D$8:$D$17))+1,""),ROW()-191)),"")</f>
        <v/>
      </c>
      <c r="D200" s="114"/>
      <c r="E200" s="75" t="str">
        <f aca="false">IF(D200&lt;&gt;"",IF(AND(B200&lt;&gt;"",C200&lt;&gt;""),"","ERR"),"")</f>
        <v/>
      </c>
      <c r="F200" s="23"/>
      <c r="G200" s="23"/>
      <c r="H200" s="23"/>
      <c r="I200" s="23"/>
      <c r="J200" s="23"/>
      <c r="K200" s="119"/>
      <c r="L200" s="23"/>
      <c r="M200" s="23"/>
      <c r="N200" s="23"/>
      <c r="O200" s="23"/>
      <c r="P200" s="23"/>
      <c r="Q200" s="23"/>
      <c r="R200" s="23"/>
      <c r="S200" s="23"/>
      <c r="T200" s="23"/>
      <c r="U200" s="23"/>
      <c r="V200" s="23"/>
      <c r="W200" s="23"/>
      <c r="X200" s="23"/>
      <c r="Y200" s="23"/>
    </row>
    <row r="201" customFormat="false" ht="12" hidden="false" customHeight="true" outlineLevel="0" collapsed="false">
      <c r="A201" s="110" t="str">
        <f aca="false" t="array" ref="A201:A201">IFERROR(INDEX('03.Muestra'!$B$8:$B$17,SMALL(IF("Página Web"='03.Muestra'!$D$8:$D$17,ROW('03.Muestra'!$B$8:$B$17)-MIN(ROW('03.Muestra'!$D$8:$D$17))+1,""),ROW()-191)),"")</f>
        <v/>
      </c>
      <c r="B201" s="141" t="str">
        <f aca="false" t="array" ref="B201:B201">IFERROR(INDEX('03.Muestra'!$C$8:$C$17,SMALL(IF("Página Web"='03.Muestra'!$D$8:$D$17,ROW('03.Muestra'!$C$8:$C$17)-MIN(ROW('03.Muestra'!$D$8:$D$17))+1,""),ROW()-191)),"")</f>
        <v/>
      </c>
      <c r="C201" s="141" t="str">
        <f aca="false" t="array" ref="C201:C201">IFERROR(INDEX('03.Muestra'!$F$8:$F$17,SMALL(IF("Página Web"='03.Muestra'!$D$8:$D$17,ROW('03.Muestra'!$F$8:$F$17)-MIN(ROW('03.Muestra'!$D$8:$D$17))+1,""),ROW()-191)),"")</f>
        <v/>
      </c>
      <c r="D201" s="114"/>
      <c r="E201" s="75" t="str">
        <f aca="false">IF(D201&lt;&gt;"",IF(AND(B201&lt;&gt;"",C201&lt;&gt;""),"","ERR"),"")</f>
        <v/>
      </c>
      <c r="F201" s="23"/>
      <c r="G201" s="23"/>
      <c r="H201" s="23"/>
      <c r="I201" s="23"/>
      <c r="J201" s="23"/>
      <c r="K201" s="119"/>
      <c r="L201" s="23"/>
      <c r="M201" s="23"/>
      <c r="N201" s="23"/>
      <c r="O201" s="23"/>
      <c r="P201" s="23"/>
      <c r="Q201" s="23"/>
      <c r="R201" s="23"/>
      <c r="S201" s="23"/>
      <c r="T201" s="23"/>
      <c r="U201" s="23"/>
      <c r="V201" s="23"/>
      <c r="W201" s="23"/>
      <c r="X201" s="23"/>
      <c r="Y201" s="23"/>
    </row>
    <row r="202" customFormat="false" ht="12" hidden="false" customHeight="true" outlineLevel="0" collapsed="false">
      <c r="A202" s="71"/>
      <c r="B202" s="144"/>
      <c r="C202" s="144"/>
      <c r="D202" s="145"/>
      <c r="E202" s="75"/>
      <c r="F202" s="23"/>
      <c r="G202" s="23"/>
      <c r="H202" s="23"/>
      <c r="I202" s="23"/>
      <c r="J202" s="23"/>
      <c r="K202" s="119"/>
      <c r="L202" s="23"/>
      <c r="M202" s="23"/>
      <c r="N202" s="23"/>
      <c r="O202" s="23"/>
      <c r="P202" s="23"/>
      <c r="Q202" s="23"/>
      <c r="R202" s="23"/>
      <c r="S202" s="23"/>
      <c r="T202" s="23"/>
      <c r="U202" s="23"/>
      <c r="V202" s="23"/>
      <c r="W202" s="23"/>
      <c r="X202" s="23"/>
      <c r="Y202" s="23"/>
    </row>
    <row r="203" customFormat="false" ht="12" hidden="false" customHeight="true" outlineLevel="0" collapsed="false">
      <c r="A203" s="71"/>
      <c r="B203" s="144"/>
      <c r="C203" s="144"/>
      <c r="D203" s="145"/>
      <c r="E203" s="75"/>
      <c r="F203" s="23"/>
      <c r="G203" s="23"/>
      <c r="H203" s="23"/>
      <c r="I203" s="23"/>
      <c r="J203" s="23"/>
      <c r="K203" s="119"/>
      <c r="L203" s="23"/>
      <c r="M203" s="23"/>
      <c r="N203" s="23"/>
      <c r="O203" s="23"/>
      <c r="P203" s="23"/>
      <c r="Q203" s="23"/>
      <c r="R203" s="23"/>
      <c r="S203" s="23"/>
      <c r="T203" s="23"/>
      <c r="U203" s="23"/>
      <c r="V203" s="23"/>
      <c r="W203" s="23"/>
      <c r="X203" s="23"/>
      <c r="Y203" s="23"/>
    </row>
    <row r="204" customFormat="false" ht="31.5" hidden="false" customHeight="true" outlineLevel="0" collapsed="false">
      <c r="A204" s="122"/>
      <c r="B204" s="123"/>
      <c r="C204" s="122"/>
      <c r="D204" s="146"/>
      <c r="E204" s="112"/>
      <c r="F204" s="23"/>
      <c r="G204" s="23"/>
      <c r="H204" s="23"/>
      <c r="I204" s="23"/>
      <c r="J204" s="23"/>
      <c r="K204" s="119"/>
      <c r="L204" s="23"/>
      <c r="M204" s="23"/>
      <c r="N204" s="23"/>
      <c r="O204" s="23"/>
      <c r="P204" s="23"/>
      <c r="Q204" s="23"/>
      <c r="R204" s="23"/>
      <c r="S204" s="23"/>
      <c r="T204" s="23"/>
      <c r="U204" s="23"/>
      <c r="V204" s="23"/>
      <c r="W204" s="23"/>
      <c r="X204" s="23"/>
      <c r="Y204" s="23"/>
    </row>
    <row r="205" customFormat="false" ht="12" hidden="false" customHeight="true" outlineLevel="0" collapsed="false">
      <c r="A205" s="71"/>
      <c r="B205" s="71"/>
      <c r="C205" s="71"/>
      <c r="D205" s="147"/>
      <c r="E205" s="72"/>
      <c r="F205" s="103"/>
      <c r="G205" s="23"/>
      <c r="H205" s="23"/>
      <c r="I205" s="23"/>
      <c r="J205" s="23"/>
      <c r="K205" s="119"/>
      <c r="L205" s="23"/>
      <c r="M205" s="23"/>
      <c r="N205" s="23"/>
      <c r="O205" s="23"/>
      <c r="P205" s="23"/>
      <c r="Q205" s="23"/>
      <c r="R205" s="23"/>
      <c r="S205" s="23"/>
      <c r="T205" s="23"/>
      <c r="U205" s="23"/>
      <c r="V205" s="23"/>
      <c r="W205" s="23"/>
      <c r="X205" s="23"/>
      <c r="Y205" s="23"/>
    </row>
    <row r="206" customFormat="false" ht="12" hidden="false" customHeight="true" outlineLevel="0" collapsed="false">
      <c r="B206" s="23"/>
      <c r="C206" s="112"/>
      <c r="D206" s="146"/>
      <c r="E206" s="112"/>
      <c r="F206" s="23"/>
      <c r="G206" s="23"/>
      <c r="H206" s="23"/>
      <c r="I206" s="23"/>
      <c r="J206" s="23"/>
      <c r="K206" s="119"/>
      <c r="L206" s="23"/>
      <c r="M206" s="23"/>
      <c r="N206" s="23"/>
      <c r="O206" s="23"/>
      <c r="P206" s="23"/>
      <c r="Q206" s="23"/>
      <c r="R206" s="23"/>
      <c r="S206" s="23"/>
      <c r="T206" s="23"/>
      <c r="U206" s="23"/>
      <c r="V206" s="23"/>
      <c r="W206" s="23"/>
      <c r="X206" s="23"/>
      <c r="Y206" s="23"/>
    </row>
    <row r="207" customFormat="false" ht="12" hidden="false" customHeight="true" outlineLevel="0" collapsed="false">
      <c r="B207" s="23"/>
      <c r="C207" s="23"/>
      <c r="D207" s="146"/>
      <c r="E207" s="112"/>
      <c r="F207" s="23"/>
      <c r="G207" s="23"/>
      <c r="H207" s="23"/>
      <c r="I207" s="23"/>
      <c r="J207" s="23"/>
      <c r="K207" s="119"/>
      <c r="L207" s="23"/>
      <c r="M207" s="23"/>
      <c r="N207" s="23"/>
      <c r="O207" s="23"/>
      <c r="P207" s="23"/>
      <c r="Q207" s="23"/>
      <c r="R207" s="23"/>
      <c r="S207" s="23"/>
      <c r="T207" s="23"/>
      <c r="U207" s="23"/>
      <c r="V207" s="23"/>
      <c r="W207" s="23"/>
      <c r="X207" s="23"/>
      <c r="Y207" s="23"/>
    </row>
    <row r="208" customFormat="false" ht="29.25" hidden="false" customHeight="true" outlineLevel="0" collapsed="false">
      <c r="A208" s="105" t="s">
        <v>119</v>
      </c>
      <c r="B208" s="106" t="s">
        <v>105</v>
      </c>
      <c r="C208" s="107" t="s">
        <v>174</v>
      </c>
      <c r="D208" s="139" t="s">
        <v>125</v>
      </c>
      <c r="E208" s="124"/>
      <c r="K208" s="119"/>
      <c r="L208" s="23"/>
      <c r="M208" s="23"/>
      <c r="N208" s="23"/>
      <c r="O208" s="23"/>
      <c r="P208" s="23"/>
      <c r="Q208" s="23"/>
      <c r="R208" s="23"/>
      <c r="S208" s="23"/>
      <c r="T208" s="23"/>
      <c r="U208" s="23"/>
      <c r="V208" s="23"/>
      <c r="W208" s="23"/>
      <c r="X208" s="23"/>
      <c r="Y208" s="23"/>
    </row>
    <row r="209" customFormat="false" ht="12" hidden="false" customHeight="true" outlineLevel="0" collapsed="false">
      <c r="A209" s="110" t="n">
        <f aca="false" t="array" ref="A209:A209">IFERROR(INDEX('03.Muestra'!$B$8:$B$17,SMALL(IF("Página Web"='03.Muestra'!$D$8:$D$17,ROW('03.Muestra'!$B$8:$B$17)-MIN(ROW('03.Muestra'!$D$8:$D$17))+1,""),ROW()-208)),"")</f>
        <v>1</v>
      </c>
      <c r="B209" s="141" t="str">
        <f aca="false" t="array" ref="B209:B209">IFERROR(INDEX('03.Muestra'!$C$8:$C$17,SMALL(IF("Página Web"='03.Muestra'!$D$8:$D$17,ROW('03.Muestra'!$C$8:$C$17)-MIN(ROW('03.Muestra'!$D$8:$D$17))+1,""),ROW()-208)),"")</f>
        <v>Inicio</v>
      </c>
      <c r="C209" s="141" t="str">
        <f aca="false" t="array" ref="C209:C209">IFERROR(INDEX('03.Muestra'!$F$8:$F$17,SMALL(IF("Página Web"='03.Muestra'!$D$8:$D$17,ROW('03.Muestra'!$F$8:$F$17)-MIN(ROW('03.Muestra'!$D$8:$D$17))+1,""),ROW()-208)),"")</f>
        <v>https://institutodelpelo.com/</v>
      </c>
      <c r="D209" s="114" t="s">
        <v>112</v>
      </c>
      <c r="E209" s="75" t="str">
        <f aca="false">IF(D209&lt;&gt;"",IF(AND(B209&lt;&gt;"",C209&lt;&gt;""),"","ERR"),"")</f>
        <v/>
      </c>
      <c r="F209" s="115" t="s">
        <v>108</v>
      </c>
      <c r="G209" s="100" t="s">
        <v>117</v>
      </c>
      <c r="H209" s="95" t="s">
        <v>112</v>
      </c>
      <c r="I209" s="116" t="s">
        <v>110</v>
      </c>
      <c r="J209" s="117" t="s">
        <v>106</v>
      </c>
      <c r="K209" s="142" t="s">
        <v>116</v>
      </c>
      <c r="L209" s="23"/>
      <c r="M209" s="23"/>
      <c r="N209" s="23"/>
      <c r="O209" s="23"/>
      <c r="P209" s="23"/>
      <c r="Q209" s="23"/>
      <c r="R209" s="23"/>
      <c r="S209" s="23"/>
      <c r="T209" s="23"/>
      <c r="U209" s="23"/>
      <c r="V209" s="23"/>
      <c r="W209" s="23"/>
      <c r="X209" s="23"/>
      <c r="Y209" s="23"/>
    </row>
    <row r="210" customFormat="false" ht="12" hidden="false" customHeight="true" outlineLevel="0" collapsed="false">
      <c r="A210" s="110" t="n">
        <f aca="false" t="array" ref="A210:A210">IFERROR(INDEX('03.Muestra'!$B$8:$B$17,SMALL(IF("Página Web"='03.Muestra'!$D$8:$D$17,ROW('03.Muestra'!$B$8:$B$17)-MIN(ROW('03.Muestra'!$D$8:$D$17))+1,""),ROW()-208)),"")</f>
        <v>2</v>
      </c>
      <c r="B210" s="141" t="str">
        <f aca="false" t="array" ref="B210:B210">IFERROR(INDEX('03.Muestra'!$C$8:$C$17,SMALL(IF("Página Web"='03.Muestra'!$D$8:$D$17,ROW('03.Muestra'!$C$8:$C$17)-MIN(ROW('03.Muestra'!$D$8:$D$17))+1,""),ROW()-208)),"")</f>
        <v>Nuestro método</v>
      </c>
      <c r="C210" s="141" t="str">
        <f aca="false" t="array" ref="C210:C210">IFERROR(INDEX('03.Muestra'!$F$8:$F$17,SMALL(IF("Página Web"='03.Muestra'!$D$8:$D$17,ROW('03.Muestra'!$F$8:$F$17)-MIN(ROW('03.Muestra'!$D$8:$D$17))+1,""),ROW()-208)),"")</f>
        <v>https://institutodelpelo.com/nuestro-metodo/</v>
      </c>
      <c r="D210" s="114" t="s">
        <v>112</v>
      </c>
      <c r="E210" s="75" t="str">
        <f aca="false">IF(D210&lt;&gt;"",IF(AND(B210&lt;&gt;"",C210&lt;&gt;""),"","ERR"),"")</f>
        <v/>
      </c>
      <c r="F210" s="118" t="n">
        <f aca="true">COUNTIF($D209:INDIRECT("$D" &amp;  SUM(ROW()-1,'03.Muestra'!$D$20)-1),F209)</f>
        <v>0</v>
      </c>
      <c r="G210" s="118" t="n">
        <f aca="true">COUNTIF($D209:INDIRECT("$D" &amp;  SUM(ROW()-1,'03.Muestra'!$D$20)-1),G209)</f>
        <v>0</v>
      </c>
      <c r="H210" s="118" t="n">
        <f aca="true">COUNTIF($D209:INDIRECT("$D" &amp;  SUM(ROW()-1,'03.Muestra'!$D$20)-1),H209)</f>
        <v>5</v>
      </c>
      <c r="I210" s="118" t="n">
        <f aca="true">COUNTIF($D209:INDIRECT("$D" &amp;  SUM(ROW()-1,'03.Muestra'!$D$20)-1),I209)</f>
        <v>0</v>
      </c>
      <c r="J210" s="118" t="n">
        <f aca="true">COUNTIF($D209:INDIRECT("$D" &amp;  SUM(ROW()-1,'03.Muestra'!$D$20)-1),J209)</f>
        <v>0</v>
      </c>
      <c r="K210" s="143" t="n">
        <f aca="true">IF(COUNTIF('03.Muestra'!$D$8:$D$17,"Página Web")=0,0,COUNTBLANK($D209:INDIRECT("$D" &amp;  SUM(ROW()-1,COUNTIF('03.Muestra'!$D$8:$D$17,"Página Web"))-1)))</f>
        <v>1</v>
      </c>
      <c r="L210" s="23"/>
      <c r="M210" s="23"/>
      <c r="N210" s="23"/>
      <c r="O210" s="23"/>
      <c r="P210" s="23"/>
      <c r="Q210" s="23"/>
      <c r="R210" s="23"/>
      <c r="S210" s="23"/>
      <c r="T210" s="23"/>
      <c r="U210" s="23"/>
      <c r="V210" s="23"/>
      <c r="W210" s="23"/>
      <c r="X210" s="23"/>
      <c r="Y210" s="23"/>
    </row>
    <row r="211" customFormat="false" ht="12" hidden="false" customHeight="true" outlineLevel="0" collapsed="false">
      <c r="A211" s="110" t="n">
        <f aca="false" t="array" ref="A211:A211">IFERROR(INDEX('03.Muestra'!$B$8:$B$17,SMALL(IF("Página Web"='03.Muestra'!$D$8:$D$17,ROW('03.Muestra'!$B$8:$B$17)-MIN(ROW('03.Muestra'!$D$8:$D$17))+1,""),ROW()-208)),"")</f>
        <v>3</v>
      </c>
      <c r="B211" s="141" t="str">
        <f aca="false" t="array" ref="B211:B211">IFERROR(INDEX('03.Muestra'!$C$8:$C$17,SMALL(IF("Página Web"='03.Muestra'!$D$8:$D$17,ROW('03.Muestra'!$C$8:$C$17)-MIN(ROW('03.Muestra'!$D$8:$D$17))+1,""),ROW()-208)),"")</f>
        <v>Contacto</v>
      </c>
      <c r="C211" s="141" t="str">
        <f aca="false" t="array" ref="C211:C211">IFERROR(INDEX('03.Muestra'!$F$8:$F$17,SMALL(IF("Página Web"='03.Muestra'!$D$8:$D$17,ROW('03.Muestra'!$F$8:$F$17)-MIN(ROW('03.Muestra'!$D$8:$D$17))+1,""),ROW()-208)),"")</f>
        <v>https://institutodelpelo.com/contacto/</v>
      </c>
      <c r="D211" s="114" t="s">
        <v>112</v>
      </c>
      <c r="E211" s="75" t="str">
        <f aca="false">IF(D211&lt;&gt;"",IF(AND(B211&lt;&gt;"",C211&lt;&gt;""),"","ERR"),"")</f>
        <v/>
      </c>
      <c r="G211" s="23"/>
      <c r="H211" s="23"/>
      <c r="I211" s="23"/>
      <c r="J211" s="23"/>
      <c r="K211" s="119"/>
      <c r="L211" s="23"/>
      <c r="M211" s="23"/>
      <c r="N211" s="23"/>
      <c r="O211" s="23"/>
      <c r="P211" s="23"/>
      <c r="Q211" s="23"/>
      <c r="R211" s="23"/>
      <c r="S211" s="23"/>
      <c r="T211" s="23"/>
      <c r="U211" s="23"/>
      <c r="V211" s="23"/>
      <c r="W211" s="23"/>
      <c r="X211" s="23"/>
      <c r="Y211" s="23"/>
    </row>
    <row r="212" customFormat="false" ht="12" hidden="false" customHeight="true" outlineLevel="0" collapsed="false">
      <c r="A212" s="110" t="n">
        <f aca="false" t="array" ref="A212:A212">IFERROR(INDEX('03.Muestra'!$B$8:$B$17,SMALL(IF("Página Web"='03.Muestra'!$D$8:$D$17,ROW('03.Muestra'!$B$8:$B$17)-MIN(ROW('03.Muestra'!$D$8:$D$17))+1,""),ROW()-208)),"")</f>
        <v>4</v>
      </c>
      <c r="B212" s="141" t="str">
        <f aca="false" t="array" ref="B212:B212">IFERROR(INDEX('03.Muestra'!$C$8:$C$17,SMALL(IF("Página Web"='03.Muestra'!$D$8:$D$17,ROW('03.Muestra'!$C$8:$C$17)-MIN(ROW('03.Muestra'!$D$8:$D$17))+1,""),ROW()-208)),"")</f>
        <v>Aviso legal</v>
      </c>
      <c r="C212" s="141" t="str">
        <f aca="false" t="array" ref="C212:C212">IFERROR(INDEX('03.Muestra'!$F$8:$F$17,SMALL(IF("Página Web"='03.Muestra'!$D$8:$D$17,ROW('03.Muestra'!$F$8:$F$17)-MIN(ROW('03.Muestra'!$D$8:$D$17))+1,""),ROW()-208)),"")</f>
        <v>https://institutodelpelo.com/aviso-legal/</v>
      </c>
      <c r="D212" s="114" t="s">
        <v>112</v>
      </c>
      <c r="E212" s="75" t="str">
        <f aca="false">IF(D212&lt;&gt;"",IF(AND(B212&lt;&gt;"",C212&lt;&gt;""),"","ERR"),"")</f>
        <v/>
      </c>
      <c r="G212" s="23"/>
      <c r="H212" s="23"/>
      <c r="I212" s="23"/>
      <c r="J212" s="23"/>
      <c r="K212" s="119"/>
      <c r="L212" s="23"/>
      <c r="M212" s="23"/>
      <c r="N212" s="23"/>
      <c r="O212" s="23"/>
      <c r="P212" s="23"/>
      <c r="Q212" s="23"/>
      <c r="R212" s="23"/>
      <c r="S212" s="23"/>
      <c r="T212" s="23"/>
      <c r="U212" s="23"/>
      <c r="V212" s="23"/>
      <c r="W212" s="23"/>
      <c r="X212" s="23"/>
      <c r="Y212" s="23"/>
    </row>
    <row r="213" customFormat="false" ht="12" hidden="false" customHeight="true" outlineLevel="0" collapsed="false">
      <c r="A213" s="110" t="n">
        <f aca="false" t="array" ref="A213:A213">IFERROR(INDEX('03.Muestra'!$B$8:$B$17,SMALL(IF("Página Web"='03.Muestra'!$D$8:$D$17,ROW('03.Muestra'!$B$8:$B$17)-MIN(ROW('03.Muestra'!$D$8:$D$17))+1,""),ROW()-208)),"")</f>
        <v>5</v>
      </c>
      <c r="B213" s="141" t="str">
        <f aca="false" t="array" ref="B213:B213">IFERROR(INDEX('03.Muestra'!$C$8:$C$17,SMALL(IF("Página Web"='03.Muestra'!$D$8:$D$17,ROW('03.Muestra'!$C$8:$C$17)-MIN(ROW('03.Muestra'!$D$8:$D$17))+1,""),ROW()-208)),"")</f>
        <v>Política de privacidad</v>
      </c>
      <c r="C213" s="141" t="str">
        <f aca="false" t="array" ref="C213:C213">IFERROR(INDEX('03.Muestra'!$F$8:$F$17,SMALL(IF("Página Web"='03.Muestra'!$D$8:$D$17,ROW('03.Muestra'!$F$8:$F$17)-MIN(ROW('03.Muestra'!$D$8:$D$17))+1,""),ROW()-208)),"")</f>
        <v>https://institutodelpelo.com/politica-de-privacidad/</v>
      </c>
      <c r="D213" s="114" t="s">
        <v>112</v>
      </c>
      <c r="E213" s="75" t="str">
        <f aca="false">IF(D213&lt;&gt;"",IF(AND(B213&lt;&gt;"",C213&lt;&gt;""),"","ERR"),"")</f>
        <v/>
      </c>
      <c r="G213" s="23"/>
      <c r="H213" s="23"/>
      <c r="I213" s="23"/>
      <c r="J213" s="23"/>
      <c r="K213" s="119"/>
      <c r="L213" s="23"/>
      <c r="M213" s="23"/>
      <c r="N213" s="23"/>
      <c r="O213" s="23"/>
      <c r="P213" s="23"/>
      <c r="Q213" s="23"/>
      <c r="R213" s="23"/>
      <c r="S213" s="23"/>
      <c r="T213" s="23"/>
      <c r="U213" s="23"/>
      <c r="V213" s="23"/>
      <c r="W213" s="23"/>
      <c r="X213" s="23"/>
      <c r="Y213" s="23"/>
    </row>
    <row r="214" customFormat="false" ht="12" hidden="false" customHeight="true" outlineLevel="0" collapsed="false">
      <c r="A214" s="110" t="n">
        <f aca="false" t="array" ref="A214:A214">IFERROR(INDEX('03.Muestra'!$B$8:$B$17,SMALL(IF("Página Web"='03.Muestra'!$D$8:$D$17,ROW('03.Muestra'!$B$8:$B$17)-MIN(ROW('03.Muestra'!$D$8:$D$17))+1,""),ROW()-208)),"")</f>
        <v>6</v>
      </c>
      <c r="B214" s="141" t="str">
        <f aca="false" t="array" ref="B214:B214">IFERROR(INDEX('03.Muestra'!$C$8:$C$17,SMALL(IF("Página Web"='03.Muestra'!$D$8:$D$17,ROW('03.Muestra'!$C$8:$C$17)-MIN(ROW('03.Muestra'!$D$8:$D$17))+1,""),ROW()-208)),"")</f>
        <v>Informe de accesibilidad</v>
      </c>
      <c r="C214" s="141" t="str">
        <f aca="false" t="array" ref="C214:C214">IFERROR(INDEX('03.Muestra'!$F$8:$F$17,SMALL(IF("Página Web"='03.Muestra'!$D$8:$D$17,ROW('03.Muestra'!$F$8:$F$17)-MIN(ROW('03.Muestra'!$D$8:$D$17))+1,""),ROW()-208)),"")</f>
        <v>https://institutodelpelo.com/informe-de-accesibilidad/</v>
      </c>
      <c r="D214" s="114"/>
      <c r="E214" s="75" t="str">
        <f aca="false">IF(D214&lt;&gt;"",IF(AND(B214&lt;&gt;"",C214&lt;&gt;""),"","ERR"),"")</f>
        <v/>
      </c>
      <c r="G214" s="23"/>
      <c r="H214" s="23"/>
      <c r="I214" s="23"/>
      <c r="J214" s="23"/>
      <c r="K214" s="119"/>
      <c r="L214" s="23"/>
      <c r="M214" s="23"/>
      <c r="N214" s="23"/>
      <c r="O214" s="23"/>
      <c r="P214" s="23"/>
      <c r="Q214" s="23"/>
      <c r="R214" s="23"/>
      <c r="S214" s="23"/>
      <c r="T214" s="23"/>
      <c r="U214" s="23"/>
      <c r="V214" s="23"/>
      <c r="W214" s="23"/>
      <c r="X214" s="23"/>
      <c r="Y214" s="23"/>
    </row>
    <row r="215" customFormat="false" ht="12" hidden="false" customHeight="true" outlineLevel="0" collapsed="false">
      <c r="A215" s="110" t="str">
        <f aca="false" t="array" ref="A215:A215">IFERROR(INDEX('03.Muestra'!$B$8:$B$17,SMALL(IF("Página Web"='03.Muestra'!$D$8:$D$17,ROW('03.Muestra'!$B$8:$B$17)-MIN(ROW('03.Muestra'!$D$8:$D$17))+1,""),ROW()-208)),"")</f>
        <v/>
      </c>
      <c r="B215" s="141" t="str">
        <f aca="false" t="array" ref="B215:B215">IFERROR(INDEX('03.Muestra'!$C$8:$C$17,SMALL(IF("Página Web"='03.Muestra'!$D$8:$D$17,ROW('03.Muestra'!$C$8:$C$17)-MIN(ROW('03.Muestra'!$D$8:$D$17))+1,""),ROW()-208)),"")</f>
        <v/>
      </c>
      <c r="C215" s="141" t="str">
        <f aca="false" t="array" ref="C215:C215">IFERROR(INDEX('03.Muestra'!$F$8:$F$17,SMALL(IF("Página Web"='03.Muestra'!$D$8:$D$17,ROW('03.Muestra'!$F$8:$F$17)-MIN(ROW('03.Muestra'!$D$8:$D$17))+1,""),ROW()-208)),"")</f>
        <v/>
      </c>
      <c r="D215" s="114"/>
      <c r="E215" s="75" t="str">
        <f aca="false">IF(D215&lt;&gt;"",IF(AND(B215&lt;&gt;"",C215&lt;&gt;""),"","ERR"),"")</f>
        <v/>
      </c>
      <c r="F215" s="23"/>
      <c r="G215" s="23"/>
      <c r="H215" s="23"/>
      <c r="I215" s="23"/>
      <c r="J215" s="23"/>
      <c r="K215" s="119"/>
      <c r="L215" s="23"/>
      <c r="M215" s="23"/>
      <c r="N215" s="23"/>
      <c r="O215" s="23"/>
      <c r="P215" s="23"/>
      <c r="Q215" s="23"/>
      <c r="R215" s="23"/>
      <c r="S215" s="23"/>
      <c r="T215" s="23"/>
      <c r="U215" s="23"/>
      <c r="V215" s="23"/>
      <c r="W215" s="23"/>
      <c r="X215" s="23"/>
      <c r="Y215" s="23"/>
    </row>
    <row r="216" customFormat="false" ht="12" hidden="false" customHeight="true" outlineLevel="0" collapsed="false">
      <c r="A216" s="110" t="str">
        <f aca="false" t="array" ref="A216:A216">IFERROR(INDEX('03.Muestra'!$B$8:$B$17,SMALL(IF("Página Web"='03.Muestra'!$D$8:$D$17,ROW('03.Muestra'!$B$8:$B$17)-MIN(ROW('03.Muestra'!$D$8:$D$17))+1,""),ROW()-208)),"")</f>
        <v/>
      </c>
      <c r="B216" s="141" t="str">
        <f aca="false" t="array" ref="B216:B216">IFERROR(INDEX('03.Muestra'!$C$8:$C$17,SMALL(IF("Página Web"='03.Muestra'!$D$8:$D$17,ROW('03.Muestra'!$C$8:$C$17)-MIN(ROW('03.Muestra'!$D$8:$D$17))+1,""),ROW()-208)),"")</f>
        <v/>
      </c>
      <c r="C216" s="141" t="str">
        <f aca="false" t="array" ref="C216:C216">IFERROR(INDEX('03.Muestra'!$F$8:$F$17,SMALL(IF("Página Web"='03.Muestra'!$D$8:$D$17,ROW('03.Muestra'!$F$8:$F$17)-MIN(ROW('03.Muestra'!$D$8:$D$17))+1,""),ROW()-208)),"")</f>
        <v/>
      </c>
      <c r="D216" s="114"/>
      <c r="E216" s="75" t="str">
        <f aca="false">IF(D216&lt;&gt;"",IF(AND(B216&lt;&gt;"",C216&lt;&gt;""),"","ERR"),"")</f>
        <v/>
      </c>
      <c r="F216" s="23"/>
      <c r="G216" s="23"/>
      <c r="H216" s="23"/>
      <c r="I216" s="23"/>
      <c r="J216" s="23"/>
      <c r="K216" s="119"/>
      <c r="L216" s="23"/>
      <c r="M216" s="23"/>
      <c r="N216" s="23"/>
      <c r="O216" s="23"/>
      <c r="P216" s="23"/>
      <c r="Q216" s="23"/>
      <c r="R216" s="23"/>
      <c r="S216" s="23"/>
      <c r="T216" s="23"/>
      <c r="U216" s="23"/>
      <c r="V216" s="23"/>
      <c r="W216" s="23"/>
      <c r="X216" s="23"/>
      <c r="Y216" s="23"/>
    </row>
    <row r="217" customFormat="false" ht="12" hidden="false" customHeight="true" outlineLevel="0" collapsed="false">
      <c r="A217" s="110" t="str">
        <f aca="false" t="array" ref="A217:A217">IFERROR(INDEX('03.Muestra'!$B$8:$B$17,SMALL(IF("Página Web"='03.Muestra'!$D$8:$D$17,ROW('03.Muestra'!$B$8:$B$17)-MIN(ROW('03.Muestra'!$D$8:$D$17))+1,""),ROW()-208)),"")</f>
        <v/>
      </c>
      <c r="B217" s="141" t="str">
        <f aca="false" t="array" ref="B217:B217">IFERROR(INDEX('03.Muestra'!$C$8:$C$17,SMALL(IF("Página Web"='03.Muestra'!$D$8:$D$17,ROW('03.Muestra'!$C$8:$C$17)-MIN(ROW('03.Muestra'!$D$8:$D$17))+1,""),ROW()-208)),"")</f>
        <v/>
      </c>
      <c r="C217" s="141" t="str">
        <f aca="false" t="array" ref="C217:C217">IFERROR(INDEX('03.Muestra'!$F$8:$F$17,SMALL(IF("Página Web"='03.Muestra'!$D$8:$D$17,ROW('03.Muestra'!$F$8:$F$17)-MIN(ROW('03.Muestra'!$D$8:$D$17))+1,""),ROW()-208)),"")</f>
        <v/>
      </c>
      <c r="D217" s="114"/>
      <c r="E217" s="75" t="str">
        <f aca="false">IF(D217&lt;&gt;"",IF(AND(B217&lt;&gt;"",C217&lt;&gt;""),"","ERR"),"")</f>
        <v/>
      </c>
      <c r="F217" s="23"/>
      <c r="G217" s="23"/>
      <c r="H217" s="23"/>
      <c r="I217" s="23"/>
      <c r="J217" s="23"/>
      <c r="K217" s="119"/>
      <c r="L217" s="23"/>
      <c r="M217" s="23"/>
      <c r="N217" s="23"/>
      <c r="O217" s="23"/>
      <c r="P217" s="23"/>
      <c r="Q217" s="23"/>
      <c r="R217" s="23"/>
      <c r="S217" s="23"/>
      <c r="T217" s="23"/>
      <c r="U217" s="23"/>
      <c r="V217" s="23"/>
      <c r="W217" s="23"/>
      <c r="X217" s="23"/>
      <c r="Y217" s="23"/>
    </row>
    <row r="218" customFormat="false" ht="12" hidden="false" customHeight="true" outlineLevel="0" collapsed="false">
      <c r="A218" s="110" t="str">
        <f aca="false" t="array" ref="A218:A218">IFERROR(INDEX('03.Muestra'!$B$8:$B$17,SMALL(IF("Página Web"='03.Muestra'!$D$8:$D$17,ROW('03.Muestra'!$B$8:$B$17)-MIN(ROW('03.Muestra'!$D$8:$D$17))+1,""),ROW()-208)),"")</f>
        <v/>
      </c>
      <c r="B218" s="141" t="str">
        <f aca="false" t="array" ref="B218:B218">IFERROR(INDEX('03.Muestra'!$C$8:$C$17,SMALL(IF("Página Web"='03.Muestra'!$D$8:$D$17,ROW('03.Muestra'!$C$8:$C$17)-MIN(ROW('03.Muestra'!$D$8:$D$17))+1,""),ROW()-208)),"")</f>
        <v/>
      </c>
      <c r="C218" s="141" t="str">
        <f aca="false" t="array" ref="C218:C218">IFERROR(INDEX('03.Muestra'!$F$8:$F$17,SMALL(IF("Página Web"='03.Muestra'!$D$8:$D$17,ROW('03.Muestra'!$F$8:$F$17)-MIN(ROW('03.Muestra'!$D$8:$D$17))+1,""),ROW()-208)),"")</f>
        <v/>
      </c>
      <c r="D218" s="114"/>
      <c r="E218" s="75" t="str">
        <f aca="false">IF(D218&lt;&gt;"",IF(AND(B218&lt;&gt;"",C218&lt;&gt;""),"","ERR"),"")</f>
        <v/>
      </c>
      <c r="F218" s="23"/>
      <c r="G218" s="23"/>
      <c r="H218" s="23"/>
      <c r="I218" s="23"/>
      <c r="J218" s="23"/>
      <c r="K218" s="119"/>
      <c r="L218" s="23"/>
      <c r="M218" s="23"/>
      <c r="N218" s="23"/>
      <c r="O218" s="23"/>
      <c r="P218" s="23"/>
      <c r="Q218" s="23"/>
      <c r="R218" s="23"/>
      <c r="S218" s="23"/>
      <c r="T218" s="23"/>
      <c r="U218" s="23"/>
      <c r="V218" s="23"/>
      <c r="W218" s="23"/>
      <c r="X218" s="23"/>
      <c r="Y218" s="23"/>
    </row>
    <row r="219" customFormat="false" ht="12" hidden="false" customHeight="true" outlineLevel="0" collapsed="false">
      <c r="A219" s="71"/>
      <c r="B219" s="144"/>
      <c r="C219" s="144"/>
      <c r="D219" s="145"/>
      <c r="E219" s="75"/>
      <c r="F219" s="23"/>
      <c r="G219" s="23"/>
      <c r="H219" s="23"/>
      <c r="I219" s="23"/>
      <c r="J219" s="23"/>
      <c r="K219" s="119"/>
      <c r="L219" s="23"/>
      <c r="M219" s="23"/>
      <c r="N219" s="23"/>
      <c r="O219" s="23"/>
      <c r="P219" s="23"/>
      <c r="Q219" s="23"/>
      <c r="R219" s="23"/>
      <c r="S219" s="23"/>
      <c r="T219" s="23"/>
      <c r="U219" s="23"/>
      <c r="V219" s="23"/>
      <c r="W219" s="23"/>
      <c r="X219" s="23"/>
      <c r="Y219" s="23"/>
    </row>
    <row r="220" customFormat="false" ht="12" hidden="false" customHeight="true" outlineLevel="0" collapsed="false">
      <c r="A220" s="71"/>
      <c r="B220" s="144"/>
      <c r="C220" s="144"/>
      <c r="D220" s="145"/>
      <c r="E220" s="75"/>
      <c r="F220" s="23"/>
      <c r="G220" s="23"/>
      <c r="H220" s="23"/>
      <c r="I220" s="23"/>
      <c r="J220" s="23"/>
      <c r="K220" s="119"/>
      <c r="L220" s="23"/>
      <c r="M220" s="23"/>
      <c r="N220" s="23"/>
      <c r="O220" s="23"/>
      <c r="P220" s="23"/>
      <c r="Q220" s="23"/>
      <c r="R220" s="23"/>
      <c r="S220" s="23"/>
      <c r="T220" s="23"/>
      <c r="U220" s="23"/>
      <c r="V220" s="23"/>
      <c r="W220" s="23"/>
      <c r="X220" s="23"/>
      <c r="Y220" s="23"/>
    </row>
    <row r="221" customFormat="false" ht="31.5" hidden="false" customHeight="true" outlineLevel="0" collapsed="false">
      <c r="A221" s="122"/>
      <c r="B221" s="123"/>
      <c r="C221" s="122"/>
      <c r="D221" s="146"/>
      <c r="E221" s="112"/>
      <c r="F221" s="23"/>
      <c r="G221" s="23"/>
      <c r="H221" s="23"/>
      <c r="I221" s="23"/>
      <c r="J221" s="23"/>
      <c r="K221" s="119"/>
      <c r="L221" s="23"/>
      <c r="M221" s="23"/>
      <c r="N221" s="23"/>
      <c r="O221" s="23"/>
      <c r="P221" s="23"/>
      <c r="Q221" s="23"/>
      <c r="R221" s="23"/>
      <c r="S221" s="23"/>
      <c r="T221" s="23"/>
      <c r="U221" s="23"/>
      <c r="V221" s="23"/>
      <c r="W221" s="23"/>
      <c r="X221" s="23"/>
      <c r="Y221" s="23"/>
    </row>
    <row r="222" customFormat="false" ht="12" hidden="false" customHeight="true" outlineLevel="0" collapsed="false">
      <c r="A222" s="71"/>
      <c r="B222" s="71"/>
      <c r="C222" s="71"/>
      <c r="D222" s="147"/>
      <c r="E222" s="72"/>
      <c r="F222" s="103"/>
      <c r="G222" s="23"/>
      <c r="H222" s="23"/>
      <c r="I222" s="23"/>
      <c r="J222" s="23"/>
      <c r="K222" s="119"/>
      <c r="L222" s="23"/>
      <c r="M222" s="23"/>
      <c r="N222" s="23"/>
      <c r="O222" s="23"/>
      <c r="P222" s="23"/>
      <c r="Q222" s="23"/>
      <c r="R222" s="23"/>
      <c r="S222" s="23"/>
      <c r="T222" s="23"/>
      <c r="U222" s="23"/>
      <c r="V222" s="23"/>
      <c r="W222" s="23"/>
      <c r="X222" s="23"/>
      <c r="Y222" s="23"/>
    </row>
    <row r="223" customFormat="false" ht="12" hidden="false" customHeight="true" outlineLevel="0" collapsed="false">
      <c r="B223" s="23"/>
      <c r="C223" s="23"/>
      <c r="D223" s="136"/>
      <c r="E223" s="75"/>
      <c r="F223" s="23"/>
      <c r="G223" s="23"/>
      <c r="H223" s="23"/>
      <c r="I223" s="23"/>
      <c r="J223" s="23"/>
      <c r="K223" s="119"/>
      <c r="L223" s="23"/>
      <c r="M223" s="23"/>
      <c r="N223" s="23"/>
      <c r="O223" s="23"/>
      <c r="P223" s="23"/>
      <c r="Q223" s="23"/>
      <c r="R223" s="23"/>
      <c r="S223" s="23"/>
      <c r="T223" s="23"/>
      <c r="U223" s="23"/>
      <c r="V223" s="23"/>
      <c r="W223" s="23"/>
      <c r="X223" s="23"/>
      <c r="Y223" s="23"/>
    </row>
    <row r="224" customFormat="false" ht="12" hidden="false" customHeight="true" outlineLevel="0" collapsed="false">
      <c r="B224" s="23"/>
      <c r="C224" s="23"/>
      <c r="D224" s="137"/>
      <c r="E224" s="112"/>
      <c r="F224" s="23"/>
      <c r="G224" s="23"/>
      <c r="H224" s="23"/>
      <c r="I224" s="23"/>
      <c r="J224" s="23"/>
      <c r="K224" s="119"/>
      <c r="L224" s="23"/>
      <c r="M224" s="23"/>
      <c r="N224" s="23"/>
      <c r="O224" s="23"/>
      <c r="P224" s="23"/>
      <c r="Q224" s="23"/>
      <c r="R224" s="23"/>
      <c r="S224" s="23"/>
      <c r="T224" s="23"/>
      <c r="U224" s="23"/>
      <c r="V224" s="23"/>
      <c r="W224" s="23"/>
      <c r="X224" s="23"/>
      <c r="Y224" s="23"/>
    </row>
    <row r="225" customFormat="false" ht="29.25" hidden="false" customHeight="true" outlineLevel="0" collapsed="false">
      <c r="A225" s="105" t="s">
        <v>119</v>
      </c>
      <c r="B225" s="106" t="s">
        <v>105</v>
      </c>
      <c r="C225" s="107" t="s">
        <v>175</v>
      </c>
      <c r="D225" s="139" t="s">
        <v>125</v>
      </c>
      <c r="E225" s="124"/>
      <c r="K225" s="119"/>
      <c r="L225" s="23"/>
      <c r="M225" s="23"/>
      <c r="N225" s="23"/>
      <c r="O225" s="23"/>
      <c r="P225" s="23"/>
      <c r="Q225" s="23"/>
      <c r="R225" s="23"/>
      <c r="S225" s="23"/>
      <c r="T225" s="23"/>
      <c r="U225" s="23"/>
      <c r="V225" s="23"/>
      <c r="W225" s="23"/>
      <c r="X225" s="23"/>
      <c r="Y225" s="23"/>
    </row>
    <row r="226" customFormat="false" ht="12" hidden="false" customHeight="true" outlineLevel="0" collapsed="false">
      <c r="A226" s="110" t="n">
        <f aca="false" t="array" ref="A226:A226">IFERROR(INDEX('03.Muestra'!$B$8:$B$17,SMALL(IF("Página Web"='03.Muestra'!$D$8:$D$17,ROW('03.Muestra'!$B$8:$B$17)-MIN(ROW('03.Muestra'!$D$8:$D$17))+1,""),ROW()-225)),"")</f>
        <v>1</v>
      </c>
      <c r="B226" s="141" t="str">
        <f aca="false" t="array" ref="B226:B226">IFERROR(INDEX('03.Muestra'!$C$8:$C$17,SMALL(IF("Página Web"='03.Muestra'!$D$8:$D$17,ROW('03.Muestra'!$C$8:$C$17)-MIN(ROW('03.Muestra'!$D$8:$D$17))+1,""),ROW()-225)),"")</f>
        <v>Inicio</v>
      </c>
      <c r="C226" s="141" t="str">
        <f aca="false" t="array" ref="C226:C226">IFERROR(INDEX('03.Muestra'!$F$8:$F$17,SMALL(IF("Página Web"='03.Muestra'!$D$8:$D$17,ROW('03.Muestra'!$F$8:$F$17)-MIN(ROW('03.Muestra'!$D$8:$D$17))+1,""),ROW()-225)),"")</f>
        <v>https://institutodelpelo.com/</v>
      </c>
      <c r="D226" s="114" t="s">
        <v>106</v>
      </c>
      <c r="E226" s="75" t="str">
        <f aca="false">IF(D226&lt;&gt;"",IF(AND(B226&lt;&gt;"",C226&lt;&gt;""),"","ERR"),"")</f>
        <v/>
      </c>
      <c r="F226" s="115" t="s">
        <v>108</v>
      </c>
      <c r="G226" s="100" t="s">
        <v>117</v>
      </c>
      <c r="H226" s="95" t="s">
        <v>112</v>
      </c>
      <c r="I226" s="116" t="s">
        <v>110</v>
      </c>
      <c r="J226" s="117" t="s">
        <v>106</v>
      </c>
      <c r="K226" s="142" t="s">
        <v>116</v>
      </c>
      <c r="L226" s="23"/>
      <c r="M226" s="23"/>
      <c r="N226" s="23"/>
      <c r="O226" s="23"/>
      <c r="P226" s="23"/>
      <c r="Q226" s="23"/>
      <c r="R226" s="23"/>
      <c r="S226" s="23"/>
      <c r="T226" s="23"/>
      <c r="U226" s="23"/>
      <c r="V226" s="23"/>
      <c r="W226" s="23"/>
      <c r="X226" s="23"/>
      <c r="Y226" s="23"/>
    </row>
    <row r="227" customFormat="false" ht="12" hidden="false" customHeight="true" outlineLevel="0" collapsed="false">
      <c r="A227" s="110" t="n">
        <f aca="false" t="array" ref="A227:A227">IFERROR(INDEX('03.Muestra'!$B$8:$B$17,SMALL(IF("Página Web"='03.Muestra'!$D$8:$D$17,ROW('03.Muestra'!$B$8:$B$17)-MIN(ROW('03.Muestra'!$D$8:$D$17))+1,""),ROW()-225)),"")</f>
        <v>2</v>
      </c>
      <c r="B227" s="141" t="str">
        <f aca="false" t="array" ref="B227:B227">IFERROR(INDEX('03.Muestra'!$C$8:$C$17,SMALL(IF("Página Web"='03.Muestra'!$D$8:$D$17,ROW('03.Muestra'!$C$8:$C$17)-MIN(ROW('03.Muestra'!$D$8:$D$17))+1,""),ROW()-225)),"")</f>
        <v>Nuestro método</v>
      </c>
      <c r="C227" s="141" t="str">
        <f aca="false" t="array" ref="C227:C227">IFERROR(INDEX('03.Muestra'!$F$8:$F$17,SMALL(IF("Página Web"='03.Muestra'!$D$8:$D$17,ROW('03.Muestra'!$F$8:$F$17)-MIN(ROW('03.Muestra'!$D$8:$D$17))+1,""),ROW()-225)),"")</f>
        <v>https://institutodelpelo.com/nuestro-metodo/</v>
      </c>
      <c r="D227" s="114" t="s">
        <v>106</v>
      </c>
      <c r="E227" s="75" t="str">
        <f aca="false">IF(D227&lt;&gt;"",IF(AND(B227&lt;&gt;"",C227&lt;&gt;""),"","ERR"),"")</f>
        <v/>
      </c>
      <c r="F227" s="118" t="n">
        <f aca="true">COUNTIF($D226:INDIRECT("$D" &amp;  SUM(ROW()-1,'03.Muestra'!$D$20)-1),F226)</f>
        <v>0</v>
      </c>
      <c r="G227" s="118" t="n">
        <f aca="true">COUNTIF($D226:INDIRECT("$D" &amp;  SUM(ROW()-1,'03.Muestra'!$D$20)-1),G226)</f>
        <v>0</v>
      </c>
      <c r="H227" s="118" t="n">
        <f aca="true">COUNTIF($D226:INDIRECT("$D" &amp;  SUM(ROW()-1,'03.Muestra'!$D$20)-1),H226)</f>
        <v>0</v>
      </c>
      <c r="I227" s="118" t="n">
        <f aca="true">COUNTIF($D226:INDIRECT("$D" &amp;  SUM(ROW()-1,'03.Muestra'!$D$20)-1),I226)</f>
        <v>0</v>
      </c>
      <c r="J227" s="118" t="n">
        <f aca="true">COUNTIF($D226:INDIRECT("$D" &amp;  SUM(ROW()-1,'03.Muestra'!$D$20)-1),J226)</f>
        <v>5</v>
      </c>
      <c r="K227" s="143" t="n">
        <f aca="true">IF(COUNTIF('03.Muestra'!$D$8:$D$17,"Página Web")=0,0,COUNTBLANK($D226:INDIRECT("$D" &amp;  SUM(ROW()-1,COUNTIF('03.Muestra'!$D$8:$D$17,"Página Web"))-1)))</f>
        <v>1</v>
      </c>
      <c r="L227" s="23"/>
      <c r="M227" s="23"/>
      <c r="N227" s="23"/>
      <c r="O227" s="23"/>
      <c r="P227" s="23"/>
      <c r="Q227" s="23"/>
      <c r="R227" s="23"/>
      <c r="S227" s="23"/>
      <c r="T227" s="23"/>
      <c r="U227" s="23"/>
      <c r="V227" s="23"/>
      <c r="W227" s="23"/>
      <c r="X227" s="23"/>
      <c r="Y227" s="23"/>
    </row>
    <row r="228" customFormat="false" ht="12" hidden="false" customHeight="true" outlineLevel="0" collapsed="false">
      <c r="A228" s="110" t="n">
        <f aca="false" t="array" ref="A228:A228">IFERROR(INDEX('03.Muestra'!$B$8:$B$17,SMALL(IF("Página Web"='03.Muestra'!$D$8:$D$17,ROW('03.Muestra'!$B$8:$B$17)-MIN(ROW('03.Muestra'!$D$8:$D$17))+1,""),ROW()-225)),"")</f>
        <v>3</v>
      </c>
      <c r="B228" s="141" t="str">
        <f aca="false" t="array" ref="B228:B228">IFERROR(INDEX('03.Muestra'!$C$8:$C$17,SMALL(IF("Página Web"='03.Muestra'!$D$8:$D$17,ROW('03.Muestra'!$C$8:$C$17)-MIN(ROW('03.Muestra'!$D$8:$D$17))+1,""),ROW()-225)),"")</f>
        <v>Contacto</v>
      </c>
      <c r="C228" s="141" t="str">
        <f aca="false" t="array" ref="C228:C228">IFERROR(INDEX('03.Muestra'!$F$8:$F$17,SMALL(IF("Página Web"='03.Muestra'!$D$8:$D$17,ROW('03.Muestra'!$F$8:$F$17)-MIN(ROW('03.Muestra'!$D$8:$D$17))+1,""),ROW()-225)),"")</f>
        <v>https://institutodelpelo.com/contacto/</v>
      </c>
      <c r="D228" s="114" t="s">
        <v>106</v>
      </c>
      <c r="E228" s="75" t="str">
        <f aca="false">IF(D228&lt;&gt;"",IF(AND(B228&lt;&gt;"",C228&lt;&gt;""),"","ERR"),"")</f>
        <v/>
      </c>
      <c r="G228" s="23"/>
      <c r="H228" s="23"/>
      <c r="I228" s="23"/>
      <c r="J228" s="23"/>
      <c r="K228" s="119"/>
      <c r="L228" s="23"/>
      <c r="M228" s="23"/>
      <c r="N228" s="23"/>
      <c r="O228" s="23"/>
      <c r="P228" s="23"/>
      <c r="Q228" s="23"/>
      <c r="R228" s="23"/>
      <c r="S228" s="23"/>
      <c r="T228" s="23"/>
      <c r="U228" s="23"/>
      <c r="V228" s="23"/>
      <c r="W228" s="23"/>
      <c r="X228" s="23"/>
      <c r="Y228" s="23"/>
    </row>
    <row r="229" customFormat="false" ht="12" hidden="false" customHeight="true" outlineLevel="0" collapsed="false">
      <c r="A229" s="110" t="n">
        <f aca="false" t="array" ref="A229:A229">IFERROR(INDEX('03.Muestra'!$B$8:$B$17,SMALL(IF("Página Web"='03.Muestra'!$D$8:$D$17,ROW('03.Muestra'!$B$8:$B$17)-MIN(ROW('03.Muestra'!$D$8:$D$17))+1,""),ROW()-225)),"")</f>
        <v>4</v>
      </c>
      <c r="B229" s="141" t="str">
        <f aca="false" t="array" ref="B229:B229">IFERROR(INDEX('03.Muestra'!$C$8:$C$17,SMALL(IF("Página Web"='03.Muestra'!$D$8:$D$17,ROW('03.Muestra'!$C$8:$C$17)-MIN(ROW('03.Muestra'!$D$8:$D$17))+1,""),ROW()-225)),"")</f>
        <v>Aviso legal</v>
      </c>
      <c r="C229" s="141" t="str">
        <f aca="false" t="array" ref="C229:C229">IFERROR(INDEX('03.Muestra'!$F$8:$F$17,SMALL(IF("Página Web"='03.Muestra'!$D$8:$D$17,ROW('03.Muestra'!$F$8:$F$17)-MIN(ROW('03.Muestra'!$D$8:$D$17))+1,""),ROW()-225)),"")</f>
        <v>https://institutodelpelo.com/aviso-legal/</v>
      </c>
      <c r="D229" s="114" t="s">
        <v>106</v>
      </c>
      <c r="E229" s="75" t="str">
        <f aca="false">IF(D229&lt;&gt;"",IF(AND(B229&lt;&gt;"",C229&lt;&gt;""),"","ERR"),"")</f>
        <v/>
      </c>
      <c r="G229" s="23"/>
      <c r="H229" s="23"/>
      <c r="I229" s="23"/>
      <c r="J229" s="23"/>
      <c r="K229" s="119"/>
      <c r="L229" s="23"/>
      <c r="M229" s="23"/>
      <c r="N229" s="23"/>
      <c r="O229" s="23"/>
      <c r="P229" s="23"/>
      <c r="Q229" s="23"/>
      <c r="R229" s="23"/>
      <c r="S229" s="23"/>
      <c r="T229" s="23"/>
      <c r="U229" s="23"/>
      <c r="V229" s="23"/>
      <c r="W229" s="23"/>
      <c r="X229" s="23"/>
      <c r="Y229" s="23"/>
    </row>
    <row r="230" customFormat="false" ht="12" hidden="false" customHeight="true" outlineLevel="0" collapsed="false">
      <c r="A230" s="110" t="n">
        <f aca="false" t="array" ref="A230:A230">IFERROR(INDEX('03.Muestra'!$B$8:$B$17,SMALL(IF("Página Web"='03.Muestra'!$D$8:$D$17,ROW('03.Muestra'!$B$8:$B$17)-MIN(ROW('03.Muestra'!$D$8:$D$17))+1,""),ROW()-225)),"")</f>
        <v>5</v>
      </c>
      <c r="B230" s="141" t="str">
        <f aca="false" t="array" ref="B230:B230">IFERROR(INDEX('03.Muestra'!$C$8:$C$17,SMALL(IF("Página Web"='03.Muestra'!$D$8:$D$17,ROW('03.Muestra'!$C$8:$C$17)-MIN(ROW('03.Muestra'!$D$8:$D$17))+1,""),ROW()-225)),"")</f>
        <v>Política de privacidad</v>
      </c>
      <c r="C230" s="141" t="str">
        <f aca="false" t="array" ref="C230:C230">IFERROR(INDEX('03.Muestra'!$F$8:$F$17,SMALL(IF("Página Web"='03.Muestra'!$D$8:$D$17,ROW('03.Muestra'!$F$8:$F$17)-MIN(ROW('03.Muestra'!$D$8:$D$17))+1,""),ROW()-225)),"")</f>
        <v>https://institutodelpelo.com/politica-de-privacidad/</v>
      </c>
      <c r="D230" s="114" t="s">
        <v>106</v>
      </c>
      <c r="E230" s="75" t="str">
        <f aca="false">IF(D230&lt;&gt;"",IF(AND(B230&lt;&gt;"",C230&lt;&gt;""),"","ERR"),"")</f>
        <v/>
      </c>
      <c r="G230" s="23"/>
      <c r="H230" s="23"/>
      <c r="I230" s="23"/>
      <c r="J230" s="23"/>
      <c r="K230" s="119"/>
      <c r="L230" s="23"/>
      <c r="M230" s="23"/>
      <c r="N230" s="23"/>
      <c r="O230" s="23"/>
      <c r="P230" s="23"/>
      <c r="Q230" s="23"/>
      <c r="R230" s="23"/>
      <c r="S230" s="23"/>
      <c r="T230" s="23"/>
      <c r="U230" s="23"/>
      <c r="V230" s="23"/>
      <c r="W230" s="23"/>
      <c r="X230" s="23"/>
      <c r="Y230" s="23"/>
    </row>
    <row r="231" customFormat="false" ht="12" hidden="false" customHeight="true" outlineLevel="0" collapsed="false">
      <c r="A231" s="110" t="n">
        <f aca="false" t="array" ref="A231:A231">IFERROR(INDEX('03.Muestra'!$B$8:$B$17,SMALL(IF("Página Web"='03.Muestra'!$D$8:$D$17,ROW('03.Muestra'!$B$8:$B$17)-MIN(ROW('03.Muestra'!$D$8:$D$17))+1,""),ROW()-225)),"")</f>
        <v>6</v>
      </c>
      <c r="B231" s="141" t="str">
        <f aca="false" t="array" ref="B231:B231">IFERROR(INDEX('03.Muestra'!$C$8:$C$17,SMALL(IF("Página Web"='03.Muestra'!$D$8:$D$17,ROW('03.Muestra'!$C$8:$C$17)-MIN(ROW('03.Muestra'!$D$8:$D$17))+1,""),ROW()-225)),"")</f>
        <v>Informe de accesibilidad</v>
      </c>
      <c r="C231" s="141" t="str">
        <f aca="false" t="array" ref="C231:C231">IFERROR(INDEX('03.Muestra'!$F$8:$F$17,SMALL(IF("Página Web"='03.Muestra'!$D$8:$D$17,ROW('03.Muestra'!$F$8:$F$17)-MIN(ROW('03.Muestra'!$D$8:$D$17))+1,""),ROW()-225)),"")</f>
        <v>https://institutodelpelo.com/informe-de-accesibilidad/</v>
      </c>
      <c r="D231" s="114"/>
      <c r="E231" s="75" t="str">
        <f aca="false">IF(D231&lt;&gt;"",IF(AND(B231&lt;&gt;"",C231&lt;&gt;""),"","ERR"),"")</f>
        <v/>
      </c>
      <c r="G231" s="23"/>
      <c r="H231" s="23"/>
      <c r="I231" s="23"/>
      <c r="J231" s="23"/>
      <c r="K231" s="119"/>
      <c r="L231" s="23"/>
      <c r="M231" s="23"/>
      <c r="N231" s="23"/>
      <c r="O231" s="23"/>
      <c r="P231" s="23"/>
      <c r="Q231" s="23"/>
      <c r="R231" s="23"/>
      <c r="S231" s="23"/>
      <c r="T231" s="23"/>
      <c r="U231" s="23"/>
      <c r="V231" s="23"/>
      <c r="W231" s="23"/>
      <c r="X231" s="23"/>
      <c r="Y231" s="23"/>
    </row>
    <row r="232" customFormat="false" ht="12" hidden="false" customHeight="true" outlineLevel="0" collapsed="false">
      <c r="A232" s="110" t="str">
        <f aca="false" t="array" ref="A232:A232">IFERROR(INDEX('03.Muestra'!$B$8:$B$17,SMALL(IF("Página Web"='03.Muestra'!$D$8:$D$17,ROW('03.Muestra'!$B$8:$B$17)-MIN(ROW('03.Muestra'!$D$8:$D$17))+1,""),ROW()-225)),"")</f>
        <v/>
      </c>
      <c r="B232" s="141" t="str">
        <f aca="false" t="array" ref="B232:B232">IFERROR(INDEX('03.Muestra'!$C$8:$C$17,SMALL(IF("Página Web"='03.Muestra'!$D$8:$D$17,ROW('03.Muestra'!$C$8:$C$17)-MIN(ROW('03.Muestra'!$D$8:$D$17))+1,""),ROW()-225)),"")</f>
        <v/>
      </c>
      <c r="C232" s="141" t="str">
        <f aca="false" t="array" ref="C232:C232">IFERROR(INDEX('03.Muestra'!$F$8:$F$17,SMALL(IF("Página Web"='03.Muestra'!$D$8:$D$17,ROW('03.Muestra'!$F$8:$F$17)-MIN(ROW('03.Muestra'!$D$8:$D$17))+1,""),ROW()-225)),"")</f>
        <v/>
      </c>
      <c r="D232" s="114"/>
      <c r="E232" s="75" t="str">
        <f aca="false">IF(D232&lt;&gt;"",IF(AND(B232&lt;&gt;"",C232&lt;&gt;""),"","ERR"),"")</f>
        <v/>
      </c>
      <c r="F232" s="23"/>
      <c r="G232" s="23"/>
      <c r="H232" s="23"/>
      <c r="I232" s="23"/>
      <c r="J232" s="23"/>
      <c r="K232" s="119"/>
      <c r="L232" s="23"/>
      <c r="M232" s="23"/>
      <c r="N232" s="23"/>
      <c r="O232" s="23"/>
      <c r="P232" s="23"/>
      <c r="Q232" s="23"/>
      <c r="R232" s="23"/>
      <c r="S232" s="23"/>
      <c r="T232" s="23"/>
      <c r="U232" s="23"/>
      <c r="V232" s="23"/>
      <c r="W232" s="23"/>
      <c r="X232" s="23"/>
      <c r="Y232" s="23"/>
    </row>
    <row r="233" customFormat="false" ht="12" hidden="false" customHeight="true" outlineLevel="0" collapsed="false">
      <c r="A233" s="110" t="str">
        <f aca="false" t="array" ref="A233:A233">IFERROR(INDEX('03.Muestra'!$B$8:$B$17,SMALL(IF("Página Web"='03.Muestra'!$D$8:$D$17,ROW('03.Muestra'!$B$8:$B$17)-MIN(ROW('03.Muestra'!$D$8:$D$17))+1,""),ROW()-225)),"")</f>
        <v/>
      </c>
      <c r="B233" s="141" t="str">
        <f aca="false" t="array" ref="B233:B233">IFERROR(INDEX('03.Muestra'!$C$8:$C$17,SMALL(IF("Página Web"='03.Muestra'!$D$8:$D$17,ROW('03.Muestra'!$C$8:$C$17)-MIN(ROW('03.Muestra'!$D$8:$D$17))+1,""),ROW()-225)),"")</f>
        <v/>
      </c>
      <c r="C233" s="141" t="str">
        <f aca="false" t="array" ref="C233:C233">IFERROR(INDEX('03.Muestra'!$F$8:$F$17,SMALL(IF("Página Web"='03.Muestra'!$D$8:$D$17,ROW('03.Muestra'!$F$8:$F$17)-MIN(ROW('03.Muestra'!$D$8:$D$17))+1,""),ROW()-225)),"")</f>
        <v/>
      </c>
      <c r="D233" s="114"/>
      <c r="E233" s="75" t="str">
        <f aca="false">IF(D233&lt;&gt;"",IF(AND(B233&lt;&gt;"",C233&lt;&gt;""),"","ERR"),"")</f>
        <v/>
      </c>
      <c r="F233" s="23"/>
      <c r="G233" s="23"/>
      <c r="H233" s="23"/>
      <c r="I233" s="23"/>
      <c r="J233" s="23"/>
      <c r="K233" s="119"/>
      <c r="L233" s="23"/>
      <c r="M233" s="23"/>
      <c r="N233" s="23"/>
      <c r="O233" s="23"/>
      <c r="P233" s="23"/>
      <c r="Q233" s="23"/>
      <c r="R233" s="23"/>
      <c r="S233" s="23"/>
      <c r="T233" s="23"/>
      <c r="U233" s="23"/>
      <c r="V233" s="23"/>
      <c r="W233" s="23"/>
      <c r="X233" s="23"/>
      <c r="Y233" s="23"/>
    </row>
    <row r="234" customFormat="false" ht="12" hidden="false" customHeight="true" outlineLevel="0" collapsed="false">
      <c r="A234" s="110" t="str">
        <f aca="false" t="array" ref="A234:A234">IFERROR(INDEX('03.Muestra'!$B$8:$B$17,SMALL(IF("Página Web"='03.Muestra'!$D$8:$D$17,ROW('03.Muestra'!$B$8:$B$17)-MIN(ROW('03.Muestra'!$D$8:$D$17))+1,""),ROW()-225)),"")</f>
        <v/>
      </c>
      <c r="B234" s="141" t="str">
        <f aca="false" t="array" ref="B234:B234">IFERROR(INDEX('03.Muestra'!$C$8:$C$17,SMALL(IF("Página Web"='03.Muestra'!$D$8:$D$17,ROW('03.Muestra'!$C$8:$C$17)-MIN(ROW('03.Muestra'!$D$8:$D$17))+1,""),ROW()-225)),"")</f>
        <v/>
      </c>
      <c r="C234" s="141" t="str">
        <f aca="false" t="array" ref="C234:C234">IFERROR(INDEX('03.Muestra'!$F$8:$F$17,SMALL(IF("Página Web"='03.Muestra'!$D$8:$D$17,ROW('03.Muestra'!$F$8:$F$17)-MIN(ROW('03.Muestra'!$D$8:$D$17))+1,""),ROW()-225)),"")</f>
        <v/>
      </c>
      <c r="D234" s="114"/>
      <c r="E234" s="75" t="str">
        <f aca="false">IF(D234&lt;&gt;"",IF(AND(B234&lt;&gt;"",C234&lt;&gt;""),"","ERR"),"")</f>
        <v/>
      </c>
      <c r="F234" s="23"/>
      <c r="G234" s="23"/>
      <c r="H234" s="23"/>
      <c r="I234" s="23"/>
      <c r="J234" s="23"/>
      <c r="K234" s="119"/>
      <c r="L234" s="23"/>
      <c r="M234" s="23"/>
      <c r="N234" s="23"/>
      <c r="O234" s="23"/>
      <c r="P234" s="23"/>
      <c r="Q234" s="23"/>
      <c r="R234" s="23"/>
      <c r="S234" s="23"/>
      <c r="T234" s="23"/>
      <c r="U234" s="23"/>
      <c r="V234" s="23"/>
      <c r="W234" s="23"/>
      <c r="X234" s="23"/>
      <c r="Y234" s="23"/>
    </row>
    <row r="235" customFormat="false" ht="12" hidden="false" customHeight="true" outlineLevel="0" collapsed="false">
      <c r="A235" s="110" t="str">
        <f aca="false" t="array" ref="A235:A235">IFERROR(INDEX('03.Muestra'!$B$8:$B$17,SMALL(IF("Página Web"='03.Muestra'!$D$8:$D$17,ROW('03.Muestra'!$B$8:$B$17)-MIN(ROW('03.Muestra'!$D$8:$D$17))+1,""),ROW()-225)),"")</f>
        <v/>
      </c>
      <c r="B235" s="141" t="str">
        <f aca="false" t="array" ref="B235:B235">IFERROR(INDEX('03.Muestra'!$C$8:$C$17,SMALL(IF("Página Web"='03.Muestra'!$D$8:$D$17,ROW('03.Muestra'!$C$8:$C$17)-MIN(ROW('03.Muestra'!$D$8:$D$17))+1,""),ROW()-225)),"")</f>
        <v/>
      </c>
      <c r="C235" s="141" t="str">
        <f aca="false" t="array" ref="C235:C235">IFERROR(INDEX('03.Muestra'!$F$8:$F$17,SMALL(IF("Página Web"='03.Muestra'!$D$8:$D$17,ROW('03.Muestra'!$F$8:$F$17)-MIN(ROW('03.Muestra'!$D$8:$D$17))+1,""),ROW()-225)),"")</f>
        <v/>
      </c>
      <c r="D235" s="114"/>
      <c r="E235" s="75" t="str">
        <f aca="false">IF(D235&lt;&gt;"",IF(AND(B235&lt;&gt;"",C235&lt;&gt;""),"","ERR"),"")</f>
        <v/>
      </c>
      <c r="F235" s="23"/>
      <c r="G235" s="23"/>
      <c r="H235" s="23"/>
      <c r="I235" s="23"/>
      <c r="J235" s="23"/>
      <c r="K235" s="119"/>
      <c r="L235" s="23"/>
      <c r="M235" s="23"/>
      <c r="N235" s="23"/>
      <c r="O235" s="23"/>
      <c r="P235" s="23"/>
      <c r="Q235" s="23"/>
      <c r="R235" s="23"/>
      <c r="S235" s="23"/>
      <c r="T235" s="23"/>
      <c r="U235" s="23"/>
      <c r="V235" s="23"/>
      <c r="W235" s="23"/>
      <c r="X235" s="23"/>
      <c r="Y235" s="23"/>
    </row>
    <row r="236" customFormat="false" ht="12" hidden="false" customHeight="true" outlineLevel="0" collapsed="false">
      <c r="A236" s="71"/>
      <c r="B236" s="144"/>
      <c r="C236" s="144"/>
      <c r="D236" s="145"/>
      <c r="E236" s="75"/>
      <c r="F236" s="23"/>
      <c r="G236" s="23"/>
      <c r="H236" s="23"/>
      <c r="I236" s="23"/>
      <c r="J236" s="23"/>
      <c r="K236" s="119"/>
      <c r="L236" s="23"/>
      <c r="M236" s="23"/>
      <c r="N236" s="23"/>
      <c r="O236" s="23"/>
      <c r="P236" s="23"/>
      <c r="Q236" s="23"/>
      <c r="R236" s="23"/>
      <c r="S236" s="23"/>
      <c r="T236" s="23"/>
      <c r="U236" s="23"/>
      <c r="V236" s="23"/>
      <c r="W236" s="23"/>
      <c r="X236" s="23"/>
      <c r="Y236" s="23"/>
    </row>
    <row r="237" customFormat="false" ht="12" hidden="false" customHeight="true" outlineLevel="0" collapsed="false">
      <c r="A237" s="71"/>
      <c r="B237" s="144"/>
      <c r="C237" s="144"/>
      <c r="D237" s="145"/>
      <c r="E237" s="75"/>
      <c r="F237" s="23"/>
      <c r="G237" s="23"/>
      <c r="H237" s="23"/>
      <c r="I237" s="23"/>
      <c r="J237" s="23"/>
      <c r="K237" s="119"/>
      <c r="L237" s="23"/>
      <c r="M237" s="23"/>
      <c r="N237" s="23"/>
      <c r="O237" s="23"/>
      <c r="P237" s="23"/>
      <c r="Q237" s="23"/>
      <c r="R237" s="23"/>
      <c r="S237" s="23"/>
      <c r="T237" s="23"/>
      <c r="U237" s="23"/>
      <c r="V237" s="23"/>
      <c r="W237" s="23"/>
      <c r="X237" s="23"/>
      <c r="Y237" s="23"/>
    </row>
    <row r="238" customFormat="false" ht="31.5" hidden="false" customHeight="true" outlineLevel="0" collapsed="false">
      <c r="A238" s="122"/>
      <c r="B238" s="123"/>
      <c r="C238" s="122"/>
      <c r="D238" s="146"/>
      <c r="E238" s="112"/>
      <c r="F238" s="23"/>
      <c r="G238" s="23"/>
      <c r="H238" s="23"/>
      <c r="I238" s="23"/>
      <c r="J238" s="23"/>
      <c r="K238" s="119"/>
      <c r="L238" s="23"/>
      <c r="M238" s="23"/>
      <c r="N238" s="23"/>
      <c r="O238" s="23"/>
      <c r="P238" s="23"/>
      <c r="Q238" s="23"/>
      <c r="R238" s="23"/>
      <c r="S238" s="23"/>
      <c r="T238" s="23"/>
      <c r="U238" s="23"/>
      <c r="V238" s="23"/>
      <c r="W238" s="23"/>
      <c r="X238" s="23"/>
      <c r="Y238" s="23"/>
    </row>
    <row r="239" customFormat="false" ht="12" hidden="false" customHeight="true" outlineLevel="0" collapsed="false">
      <c r="A239" s="71"/>
      <c r="B239" s="71"/>
      <c r="C239" s="71"/>
      <c r="D239" s="147"/>
      <c r="E239" s="72"/>
      <c r="F239" s="103"/>
      <c r="G239" s="23"/>
      <c r="H239" s="23"/>
      <c r="I239" s="23"/>
      <c r="J239" s="23"/>
      <c r="K239" s="119"/>
      <c r="L239" s="23"/>
      <c r="M239" s="23"/>
      <c r="N239" s="23"/>
      <c r="O239" s="23"/>
      <c r="P239" s="23"/>
      <c r="Q239" s="23"/>
      <c r="R239" s="23"/>
      <c r="S239" s="23"/>
      <c r="T239" s="23"/>
      <c r="U239" s="23"/>
      <c r="V239" s="23"/>
      <c r="W239" s="23"/>
      <c r="X239" s="23"/>
      <c r="Y239" s="23"/>
    </row>
    <row r="240" customFormat="false" ht="12" hidden="false" customHeight="true" outlineLevel="0" collapsed="false">
      <c r="B240" s="23"/>
      <c r="C240" s="23"/>
      <c r="D240" s="137"/>
      <c r="E240" s="75"/>
      <c r="F240" s="23"/>
      <c r="G240" s="23"/>
      <c r="H240" s="23"/>
      <c r="I240" s="23"/>
      <c r="J240" s="23"/>
      <c r="K240" s="119"/>
      <c r="L240" s="23"/>
      <c r="M240" s="23"/>
      <c r="N240" s="23"/>
      <c r="O240" s="23"/>
      <c r="P240" s="23"/>
      <c r="Q240" s="23"/>
      <c r="R240" s="23"/>
      <c r="S240" s="23"/>
      <c r="T240" s="23"/>
      <c r="U240" s="23"/>
      <c r="V240" s="23"/>
      <c r="W240" s="23"/>
      <c r="X240" s="23"/>
      <c r="Y240" s="23"/>
    </row>
    <row r="241" customFormat="false" ht="12" hidden="false" customHeight="true" outlineLevel="0" collapsed="false">
      <c r="B241" s="23"/>
      <c r="C241" s="23"/>
      <c r="D241" s="137"/>
      <c r="E241" s="75"/>
      <c r="F241" s="23"/>
      <c r="G241" s="23"/>
      <c r="H241" s="23"/>
      <c r="I241" s="23"/>
      <c r="J241" s="23"/>
      <c r="K241" s="119"/>
      <c r="L241" s="23"/>
      <c r="M241" s="23"/>
      <c r="N241" s="23"/>
      <c r="O241" s="23"/>
      <c r="P241" s="23"/>
      <c r="Q241" s="23"/>
      <c r="R241" s="23"/>
      <c r="S241" s="23"/>
      <c r="T241" s="23"/>
      <c r="U241" s="23"/>
      <c r="V241" s="23"/>
      <c r="W241" s="23"/>
      <c r="X241" s="23"/>
      <c r="Y241" s="23"/>
    </row>
    <row r="242" customFormat="false" ht="29.25" hidden="false" customHeight="true" outlineLevel="0" collapsed="false">
      <c r="A242" s="105" t="s">
        <v>119</v>
      </c>
      <c r="B242" s="106" t="s">
        <v>105</v>
      </c>
      <c r="C242" s="107" t="s">
        <v>176</v>
      </c>
      <c r="D242" s="139" t="s">
        <v>125</v>
      </c>
      <c r="E242" s="124"/>
      <c r="K242" s="119"/>
      <c r="L242" s="23"/>
      <c r="M242" s="23"/>
      <c r="N242" s="23"/>
      <c r="O242" s="23"/>
      <c r="P242" s="23"/>
      <c r="Q242" s="23"/>
      <c r="R242" s="23"/>
      <c r="S242" s="23"/>
      <c r="T242" s="23"/>
      <c r="U242" s="23"/>
      <c r="V242" s="23"/>
      <c r="W242" s="23"/>
      <c r="X242" s="23"/>
      <c r="Y242" s="23"/>
    </row>
    <row r="243" customFormat="false" ht="12" hidden="false" customHeight="true" outlineLevel="0" collapsed="false">
      <c r="A243" s="110" t="n">
        <f aca="false" t="array" ref="A243:A243">IFERROR(INDEX('03.Muestra'!$B$8:$B$17,SMALL(IF("Página Web"='03.Muestra'!$D$8:$D$17,ROW('03.Muestra'!$B$8:$B$17)-MIN(ROW('03.Muestra'!$D$8:$D$17))+1,""),ROW()-242)),"")</f>
        <v>1</v>
      </c>
      <c r="B243" s="141" t="str">
        <f aca="false" t="array" ref="B243:B243">IFERROR(INDEX('03.Muestra'!$C$8:$C$17,SMALL(IF("Página Web"='03.Muestra'!$D$8:$D$17,ROW('03.Muestra'!$C$8:$C$17)-MIN(ROW('03.Muestra'!$D$8:$D$17))+1,""),ROW()-242)),"")</f>
        <v>Inicio</v>
      </c>
      <c r="C243" s="141" t="str">
        <f aca="false" t="array" ref="C243:C243">IFERROR(INDEX('03.Muestra'!$F$8:$F$17,SMALL(IF("Página Web"='03.Muestra'!$D$8:$D$17,ROW('03.Muestra'!$F$8:$F$17)-MIN(ROW('03.Muestra'!$D$8:$D$17))+1,""),ROW()-242)),"")</f>
        <v>https://institutodelpelo.com/</v>
      </c>
      <c r="D243" s="114" t="s">
        <v>106</v>
      </c>
      <c r="E243" s="75" t="str">
        <f aca="false">IF(D243&lt;&gt;"",IF(AND(B243&lt;&gt;"",C243&lt;&gt;""),"","ERR"),"")</f>
        <v/>
      </c>
      <c r="F243" s="115" t="s">
        <v>108</v>
      </c>
      <c r="G243" s="100" t="s">
        <v>117</v>
      </c>
      <c r="H243" s="95" t="s">
        <v>112</v>
      </c>
      <c r="I243" s="116" t="s">
        <v>110</v>
      </c>
      <c r="J243" s="117" t="s">
        <v>106</v>
      </c>
      <c r="K243" s="142" t="s">
        <v>116</v>
      </c>
      <c r="L243" s="23"/>
      <c r="M243" s="23"/>
      <c r="N243" s="23"/>
      <c r="O243" s="23"/>
      <c r="P243" s="23"/>
      <c r="Q243" s="23"/>
      <c r="R243" s="23"/>
      <c r="S243" s="23"/>
      <c r="T243" s="23"/>
      <c r="U243" s="23"/>
      <c r="V243" s="23"/>
      <c r="W243" s="23"/>
      <c r="X243" s="23"/>
      <c r="Y243" s="23"/>
    </row>
    <row r="244" customFormat="false" ht="12" hidden="false" customHeight="true" outlineLevel="0" collapsed="false">
      <c r="A244" s="110" t="n">
        <f aca="false" t="array" ref="A244:A244">IFERROR(INDEX('03.Muestra'!$B$8:$B$17,SMALL(IF("Página Web"='03.Muestra'!$D$8:$D$17,ROW('03.Muestra'!$B$8:$B$17)-MIN(ROW('03.Muestra'!$D$8:$D$17))+1,""),ROW()-242)),"")</f>
        <v>2</v>
      </c>
      <c r="B244" s="141" t="str">
        <f aca="false" t="array" ref="B244:B244">IFERROR(INDEX('03.Muestra'!$C$8:$C$17,SMALL(IF("Página Web"='03.Muestra'!$D$8:$D$17,ROW('03.Muestra'!$C$8:$C$17)-MIN(ROW('03.Muestra'!$D$8:$D$17))+1,""),ROW()-242)),"")</f>
        <v>Nuestro método</v>
      </c>
      <c r="C244" s="141" t="str">
        <f aca="false" t="array" ref="C244:C244">IFERROR(INDEX('03.Muestra'!$F$8:$F$17,SMALL(IF("Página Web"='03.Muestra'!$D$8:$D$17,ROW('03.Muestra'!$F$8:$F$17)-MIN(ROW('03.Muestra'!$D$8:$D$17))+1,""),ROW()-242)),"")</f>
        <v>https://institutodelpelo.com/nuestro-metodo/</v>
      </c>
      <c r="D244" s="114" t="s">
        <v>106</v>
      </c>
      <c r="E244" s="75" t="str">
        <f aca="false">IF(D244&lt;&gt;"",IF(AND(B244&lt;&gt;"",C244&lt;&gt;""),"","ERR"),"")</f>
        <v/>
      </c>
      <c r="F244" s="118" t="n">
        <f aca="true">COUNTIF($D243:INDIRECT("$D" &amp;  SUM(ROW()-1,'03.Muestra'!$D$20)-1),F243)</f>
        <v>0</v>
      </c>
      <c r="G244" s="118" t="n">
        <f aca="true">COUNTIF($D243:INDIRECT("$D" &amp;  SUM(ROW()-1,'03.Muestra'!$D$20)-1),G243)</f>
        <v>0</v>
      </c>
      <c r="H244" s="118" t="n">
        <f aca="true">COUNTIF($D243:INDIRECT("$D" &amp;  SUM(ROW()-1,'03.Muestra'!$D$20)-1),H243)</f>
        <v>0</v>
      </c>
      <c r="I244" s="118" t="n">
        <f aca="true">COUNTIF($D243:INDIRECT("$D" &amp;  SUM(ROW()-1,'03.Muestra'!$D$20)-1),I243)</f>
        <v>0</v>
      </c>
      <c r="J244" s="118" t="n">
        <f aca="true">COUNTIF($D243:INDIRECT("$D" &amp;  SUM(ROW()-1,'03.Muestra'!$D$20)-1),J243)</f>
        <v>5</v>
      </c>
      <c r="K244" s="143" t="n">
        <f aca="true">IF(COUNTIF('03.Muestra'!$D$8:$D$17,"Página Web")=0,0,COUNTBLANK($D243:INDIRECT("$D" &amp;  SUM(ROW()-1,COUNTIF('03.Muestra'!$D$8:$D$17,"Página Web"))-1)))</f>
        <v>1</v>
      </c>
      <c r="L244" s="23"/>
      <c r="M244" s="23"/>
      <c r="N244" s="23"/>
      <c r="O244" s="23"/>
      <c r="P244" s="23"/>
      <c r="Q244" s="23"/>
      <c r="R244" s="23"/>
      <c r="S244" s="23"/>
      <c r="T244" s="23"/>
      <c r="U244" s="23"/>
      <c r="V244" s="23"/>
      <c r="W244" s="23"/>
      <c r="X244" s="23"/>
      <c r="Y244" s="23"/>
    </row>
    <row r="245" customFormat="false" ht="12" hidden="false" customHeight="true" outlineLevel="0" collapsed="false">
      <c r="A245" s="110" t="n">
        <f aca="false" t="array" ref="A245:A245">IFERROR(INDEX('03.Muestra'!$B$8:$B$17,SMALL(IF("Página Web"='03.Muestra'!$D$8:$D$17,ROW('03.Muestra'!$B$8:$B$17)-MIN(ROW('03.Muestra'!$D$8:$D$17))+1,""),ROW()-242)),"")</f>
        <v>3</v>
      </c>
      <c r="B245" s="141" t="str">
        <f aca="false" t="array" ref="B245:B245">IFERROR(INDEX('03.Muestra'!$C$8:$C$17,SMALL(IF("Página Web"='03.Muestra'!$D$8:$D$17,ROW('03.Muestra'!$C$8:$C$17)-MIN(ROW('03.Muestra'!$D$8:$D$17))+1,""),ROW()-242)),"")</f>
        <v>Contacto</v>
      </c>
      <c r="C245" s="141" t="str">
        <f aca="false" t="array" ref="C245:C245">IFERROR(INDEX('03.Muestra'!$F$8:$F$17,SMALL(IF("Página Web"='03.Muestra'!$D$8:$D$17,ROW('03.Muestra'!$F$8:$F$17)-MIN(ROW('03.Muestra'!$D$8:$D$17))+1,""),ROW()-242)),"")</f>
        <v>https://institutodelpelo.com/contacto/</v>
      </c>
      <c r="D245" s="114" t="s">
        <v>106</v>
      </c>
      <c r="E245" s="75" t="str">
        <f aca="false">IF(D245&lt;&gt;"",IF(AND(B245&lt;&gt;"",C245&lt;&gt;""),"","ERR"),"")</f>
        <v/>
      </c>
      <c r="G245" s="23"/>
      <c r="H245" s="23"/>
      <c r="I245" s="23"/>
      <c r="J245" s="23"/>
      <c r="K245" s="119"/>
      <c r="L245" s="23"/>
      <c r="M245" s="23"/>
      <c r="N245" s="23"/>
      <c r="O245" s="23"/>
      <c r="P245" s="23"/>
      <c r="Q245" s="23"/>
      <c r="R245" s="23"/>
      <c r="S245" s="23"/>
      <c r="T245" s="23"/>
      <c r="U245" s="23"/>
      <c r="V245" s="23"/>
      <c r="W245" s="23"/>
      <c r="X245" s="23"/>
      <c r="Y245" s="23"/>
    </row>
    <row r="246" customFormat="false" ht="12" hidden="false" customHeight="true" outlineLevel="0" collapsed="false">
      <c r="A246" s="110" t="n">
        <f aca="false" t="array" ref="A246:A246">IFERROR(INDEX('03.Muestra'!$B$8:$B$17,SMALL(IF("Página Web"='03.Muestra'!$D$8:$D$17,ROW('03.Muestra'!$B$8:$B$17)-MIN(ROW('03.Muestra'!$D$8:$D$17))+1,""),ROW()-242)),"")</f>
        <v>4</v>
      </c>
      <c r="B246" s="141" t="str">
        <f aca="false" t="array" ref="B246:B246">IFERROR(INDEX('03.Muestra'!$C$8:$C$17,SMALL(IF("Página Web"='03.Muestra'!$D$8:$D$17,ROW('03.Muestra'!$C$8:$C$17)-MIN(ROW('03.Muestra'!$D$8:$D$17))+1,""),ROW()-242)),"")</f>
        <v>Aviso legal</v>
      </c>
      <c r="C246" s="141" t="str">
        <f aca="false" t="array" ref="C246:C246">IFERROR(INDEX('03.Muestra'!$F$8:$F$17,SMALL(IF("Página Web"='03.Muestra'!$D$8:$D$17,ROW('03.Muestra'!$F$8:$F$17)-MIN(ROW('03.Muestra'!$D$8:$D$17))+1,""),ROW()-242)),"")</f>
        <v>https://institutodelpelo.com/aviso-legal/</v>
      </c>
      <c r="D246" s="114" t="s">
        <v>106</v>
      </c>
      <c r="E246" s="75" t="str">
        <f aca="false">IF(D246&lt;&gt;"",IF(AND(B246&lt;&gt;"",C246&lt;&gt;""),"","ERR"),"")</f>
        <v/>
      </c>
      <c r="G246" s="23"/>
      <c r="H246" s="23"/>
      <c r="I246" s="23"/>
      <c r="J246" s="23"/>
      <c r="K246" s="119"/>
      <c r="L246" s="23"/>
      <c r="M246" s="23"/>
      <c r="N246" s="23"/>
      <c r="O246" s="23"/>
      <c r="P246" s="23"/>
      <c r="Q246" s="23"/>
      <c r="R246" s="23"/>
      <c r="S246" s="23"/>
      <c r="T246" s="23"/>
      <c r="U246" s="23"/>
      <c r="V246" s="23"/>
      <c r="W246" s="23"/>
      <c r="X246" s="23"/>
      <c r="Y246" s="23"/>
    </row>
    <row r="247" customFormat="false" ht="12" hidden="false" customHeight="true" outlineLevel="0" collapsed="false">
      <c r="A247" s="110" t="n">
        <f aca="false" t="array" ref="A247:A247">IFERROR(INDEX('03.Muestra'!$B$8:$B$17,SMALL(IF("Página Web"='03.Muestra'!$D$8:$D$17,ROW('03.Muestra'!$B$8:$B$17)-MIN(ROW('03.Muestra'!$D$8:$D$17))+1,""),ROW()-242)),"")</f>
        <v>5</v>
      </c>
      <c r="B247" s="141" t="str">
        <f aca="false" t="array" ref="B247:B247">IFERROR(INDEX('03.Muestra'!$C$8:$C$17,SMALL(IF("Página Web"='03.Muestra'!$D$8:$D$17,ROW('03.Muestra'!$C$8:$C$17)-MIN(ROW('03.Muestra'!$D$8:$D$17))+1,""),ROW()-242)),"")</f>
        <v>Política de privacidad</v>
      </c>
      <c r="C247" s="141" t="str">
        <f aca="false" t="array" ref="C247:C247">IFERROR(INDEX('03.Muestra'!$F$8:$F$17,SMALL(IF("Página Web"='03.Muestra'!$D$8:$D$17,ROW('03.Muestra'!$F$8:$F$17)-MIN(ROW('03.Muestra'!$D$8:$D$17))+1,""),ROW()-242)),"")</f>
        <v>https://institutodelpelo.com/politica-de-privacidad/</v>
      </c>
      <c r="D247" s="114" t="s">
        <v>106</v>
      </c>
      <c r="E247" s="75" t="str">
        <f aca="false">IF(D247&lt;&gt;"",IF(AND(B247&lt;&gt;"",C247&lt;&gt;""),"","ERR"),"")</f>
        <v/>
      </c>
      <c r="G247" s="23"/>
      <c r="H247" s="23"/>
      <c r="I247" s="23"/>
      <c r="J247" s="23"/>
      <c r="K247" s="119"/>
      <c r="L247" s="23"/>
      <c r="M247" s="23"/>
      <c r="N247" s="23"/>
      <c r="O247" s="23"/>
      <c r="P247" s="23"/>
      <c r="Q247" s="23"/>
      <c r="R247" s="23"/>
      <c r="S247" s="23"/>
      <c r="T247" s="23"/>
      <c r="U247" s="23"/>
      <c r="V247" s="23"/>
      <c r="W247" s="23"/>
      <c r="X247" s="23"/>
      <c r="Y247" s="23"/>
    </row>
    <row r="248" customFormat="false" ht="12" hidden="false" customHeight="true" outlineLevel="0" collapsed="false">
      <c r="A248" s="110" t="n">
        <f aca="false" t="array" ref="A248:A248">IFERROR(INDEX('03.Muestra'!$B$8:$B$17,SMALL(IF("Página Web"='03.Muestra'!$D$8:$D$17,ROW('03.Muestra'!$B$8:$B$17)-MIN(ROW('03.Muestra'!$D$8:$D$17))+1,""),ROW()-242)),"")</f>
        <v>6</v>
      </c>
      <c r="B248" s="141" t="str">
        <f aca="false" t="array" ref="B248:B248">IFERROR(INDEX('03.Muestra'!$C$8:$C$17,SMALL(IF("Página Web"='03.Muestra'!$D$8:$D$17,ROW('03.Muestra'!$C$8:$C$17)-MIN(ROW('03.Muestra'!$D$8:$D$17))+1,""),ROW()-242)),"")</f>
        <v>Informe de accesibilidad</v>
      </c>
      <c r="C248" s="141" t="str">
        <f aca="false" t="array" ref="C248:C248">IFERROR(INDEX('03.Muestra'!$F$8:$F$17,SMALL(IF("Página Web"='03.Muestra'!$D$8:$D$17,ROW('03.Muestra'!$F$8:$F$17)-MIN(ROW('03.Muestra'!$D$8:$D$17))+1,""),ROW()-242)),"")</f>
        <v>https://institutodelpelo.com/informe-de-accesibilidad/</v>
      </c>
      <c r="D248" s="114"/>
      <c r="E248" s="75" t="str">
        <f aca="false">IF(D248&lt;&gt;"",IF(AND(B248&lt;&gt;"",C248&lt;&gt;""),"","ERR"),"")</f>
        <v/>
      </c>
      <c r="G248" s="23"/>
      <c r="H248" s="23"/>
      <c r="I248" s="23"/>
      <c r="J248" s="23"/>
      <c r="K248" s="119"/>
      <c r="L248" s="23"/>
      <c r="M248" s="23"/>
      <c r="N248" s="23"/>
      <c r="O248" s="23"/>
      <c r="P248" s="23"/>
      <c r="Q248" s="23"/>
      <c r="R248" s="23"/>
      <c r="S248" s="23"/>
      <c r="T248" s="23"/>
      <c r="U248" s="23"/>
      <c r="V248" s="23"/>
      <c r="W248" s="23"/>
      <c r="X248" s="23"/>
      <c r="Y248" s="23"/>
    </row>
    <row r="249" customFormat="false" ht="12" hidden="false" customHeight="true" outlineLevel="0" collapsed="false">
      <c r="A249" s="110" t="str">
        <f aca="false" t="array" ref="A249:A249">IFERROR(INDEX('03.Muestra'!$B$8:$B$17,SMALL(IF("Página Web"='03.Muestra'!$D$8:$D$17,ROW('03.Muestra'!$B$8:$B$17)-MIN(ROW('03.Muestra'!$D$8:$D$17))+1,""),ROW()-242)),"")</f>
        <v/>
      </c>
      <c r="B249" s="141" t="str">
        <f aca="false" t="array" ref="B249:B249">IFERROR(INDEX('03.Muestra'!$C$8:$C$17,SMALL(IF("Página Web"='03.Muestra'!$D$8:$D$17,ROW('03.Muestra'!$C$8:$C$17)-MIN(ROW('03.Muestra'!$D$8:$D$17))+1,""),ROW()-242)),"")</f>
        <v/>
      </c>
      <c r="C249" s="141" t="str">
        <f aca="false" t="array" ref="C249:C249">IFERROR(INDEX('03.Muestra'!$F$8:$F$17,SMALL(IF("Página Web"='03.Muestra'!$D$8:$D$17,ROW('03.Muestra'!$F$8:$F$17)-MIN(ROW('03.Muestra'!$D$8:$D$17))+1,""),ROW()-242)),"")</f>
        <v/>
      </c>
      <c r="D249" s="114"/>
      <c r="E249" s="75" t="str">
        <f aca="false">IF(D249&lt;&gt;"",IF(AND(B249&lt;&gt;"",C249&lt;&gt;""),"","ERR"),"")</f>
        <v/>
      </c>
      <c r="F249" s="23"/>
      <c r="G249" s="23"/>
      <c r="H249" s="23"/>
      <c r="I249" s="23"/>
      <c r="J249" s="23"/>
      <c r="K249" s="119"/>
      <c r="L249" s="23"/>
      <c r="M249" s="23"/>
      <c r="N249" s="23"/>
      <c r="O249" s="23"/>
      <c r="P249" s="23"/>
      <c r="Q249" s="23"/>
      <c r="R249" s="23"/>
      <c r="S249" s="23"/>
      <c r="T249" s="23"/>
      <c r="U249" s="23"/>
      <c r="V249" s="23"/>
      <c r="W249" s="23"/>
      <c r="X249" s="23"/>
      <c r="Y249" s="23"/>
    </row>
    <row r="250" customFormat="false" ht="12" hidden="false" customHeight="true" outlineLevel="0" collapsed="false">
      <c r="A250" s="110" t="str">
        <f aca="false" t="array" ref="A250:A250">IFERROR(INDEX('03.Muestra'!$B$8:$B$17,SMALL(IF("Página Web"='03.Muestra'!$D$8:$D$17,ROW('03.Muestra'!$B$8:$B$17)-MIN(ROW('03.Muestra'!$D$8:$D$17))+1,""),ROW()-242)),"")</f>
        <v/>
      </c>
      <c r="B250" s="141" t="str">
        <f aca="false" t="array" ref="B250:B250">IFERROR(INDEX('03.Muestra'!$C$8:$C$17,SMALL(IF("Página Web"='03.Muestra'!$D$8:$D$17,ROW('03.Muestra'!$C$8:$C$17)-MIN(ROW('03.Muestra'!$D$8:$D$17))+1,""),ROW()-242)),"")</f>
        <v/>
      </c>
      <c r="C250" s="141" t="str">
        <f aca="false" t="array" ref="C250:C250">IFERROR(INDEX('03.Muestra'!$F$8:$F$17,SMALL(IF("Página Web"='03.Muestra'!$D$8:$D$17,ROW('03.Muestra'!$F$8:$F$17)-MIN(ROW('03.Muestra'!$D$8:$D$17))+1,""),ROW()-242)),"")</f>
        <v/>
      </c>
      <c r="D250" s="114"/>
      <c r="E250" s="75" t="str">
        <f aca="false">IF(D250&lt;&gt;"",IF(AND(B250&lt;&gt;"",C250&lt;&gt;""),"","ERR"),"")</f>
        <v/>
      </c>
      <c r="F250" s="23"/>
      <c r="G250" s="23"/>
      <c r="H250" s="23"/>
      <c r="I250" s="23"/>
      <c r="J250" s="23"/>
      <c r="K250" s="119"/>
      <c r="L250" s="23"/>
      <c r="M250" s="23"/>
      <c r="N250" s="23"/>
      <c r="O250" s="23"/>
      <c r="P250" s="23"/>
      <c r="Q250" s="23"/>
      <c r="R250" s="23"/>
      <c r="S250" s="23"/>
      <c r="T250" s="23"/>
      <c r="U250" s="23"/>
      <c r="V250" s="23"/>
      <c r="W250" s="23"/>
      <c r="X250" s="23"/>
      <c r="Y250" s="23"/>
    </row>
    <row r="251" customFormat="false" ht="12" hidden="false" customHeight="true" outlineLevel="0" collapsed="false">
      <c r="A251" s="110" t="str">
        <f aca="false" t="array" ref="A251:A251">IFERROR(INDEX('03.Muestra'!$B$8:$B$17,SMALL(IF("Página Web"='03.Muestra'!$D$8:$D$17,ROW('03.Muestra'!$B$8:$B$17)-MIN(ROW('03.Muestra'!$D$8:$D$17))+1,""),ROW()-242)),"")</f>
        <v/>
      </c>
      <c r="B251" s="141" t="str">
        <f aca="false" t="array" ref="B251:B251">IFERROR(INDEX('03.Muestra'!$C$8:$C$17,SMALL(IF("Página Web"='03.Muestra'!$D$8:$D$17,ROW('03.Muestra'!$C$8:$C$17)-MIN(ROW('03.Muestra'!$D$8:$D$17))+1,""),ROW()-242)),"")</f>
        <v/>
      </c>
      <c r="C251" s="141" t="str">
        <f aca="false" t="array" ref="C251:C251">IFERROR(INDEX('03.Muestra'!$F$8:$F$17,SMALL(IF("Página Web"='03.Muestra'!$D$8:$D$17,ROW('03.Muestra'!$F$8:$F$17)-MIN(ROW('03.Muestra'!$D$8:$D$17))+1,""),ROW()-242)),"")</f>
        <v/>
      </c>
      <c r="D251" s="114"/>
      <c r="E251" s="75" t="str">
        <f aca="false">IF(D251&lt;&gt;"",IF(AND(B251&lt;&gt;"",C251&lt;&gt;""),"","ERR"),"")</f>
        <v/>
      </c>
      <c r="F251" s="23"/>
      <c r="G251" s="23"/>
      <c r="H251" s="23"/>
      <c r="I251" s="23"/>
      <c r="J251" s="23"/>
      <c r="K251" s="119"/>
      <c r="L251" s="23"/>
      <c r="M251" s="23"/>
      <c r="N251" s="23"/>
      <c r="O251" s="23"/>
      <c r="P251" s="23"/>
      <c r="Q251" s="23"/>
      <c r="R251" s="23"/>
      <c r="S251" s="23"/>
      <c r="T251" s="23"/>
      <c r="U251" s="23"/>
      <c r="V251" s="23"/>
      <c r="W251" s="23"/>
      <c r="X251" s="23"/>
      <c r="Y251" s="23"/>
    </row>
    <row r="252" customFormat="false" ht="12" hidden="false" customHeight="true" outlineLevel="0" collapsed="false">
      <c r="A252" s="110" t="str">
        <f aca="false" t="array" ref="A252:A252">IFERROR(INDEX('03.Muestra'!$B$8:$B$17,SMALL(IF("Página Web"='03.Muestra'!$D$8:$D$17,ROW('03.Muestra'!$B$8:$B$17)-MIN(ROW('03.Muestra'!$D$8:$D$17))+1,""),ROW()-242)),"")</f>
        <v/>
      </c>
      <c r="B252" s="141" t="str">
        <f aca="false" t="array" ref="B252:B252">IFERROR(INDEX('03.Muestra'!$C$8:$C$17,SMALL(IF("Página Web"='03.Muestra'!$D$8:$D$17,ROW('03.Muestra'!$C$8:$C$17)-MIN(ROW('03.Muestra'!$D$8:$D$17))+1,""),ROW()-242)),"")</f>
        <v/>
      </c>
      <c r="C252" s="141" t="str">
        <f aca="false" t="array" ref="C252:C252">IFERROR(INDEX('03.Muestra'!$F$8:$F$17,SMALL(IF("Página Web"='03.Muestra'!$D$8:$D$17,ROW('03.Muestra'!$F$8:$F$17)-MIN(ROW('03.Muestra'!$D$8:$D$17))+1,""),ROW()-242)),"")</f>
        <v/>
      </c>
      <c r="D252" s="114"/>
      <c r="E252" s="75" t="str">
        <f aca="false">IF(D252&lt;&gt;"",IF(AND(B252&lt;&gt;"",C252&lt;&gt;""),"","ERR"),"")</f>
        <v/>
      </c>
      <c r="F252" s="23"/>
      <c r="G252" s="23"/>
      <c r="H252" s="23"/>
      <c r="I252" s="23"/>
      <c r="J252" s="23"/>
      <c r="K252" s="119"/>
      <c r="L252" s="23"/>
      <c r="M252" s="23"/>
      <c r="N252" s="23"/>
      <c r="O252" s="23"/>
      <c r="P252" s="23"/>
      <c r="Q252" s="23"/>
      <c r="R252" s="23"/>
      <c r="S252" s="23"/>
      <c r="T252" s="23"/>
      <c r="U252" s="23"/>
      <c r="V252" s="23"/>
      <c r="W252" s="23"/>
      <c r="X252" s="23"/>
      <c r="Y252" s="23"/>
    </row>
    <row r="253" customFormat="false" ht="12" hidden="false" customHeight="true" outlineLevel="0" collapsed="false">
      <c r="A253" s="71"/>
      <c r="B253" s="144"/>
      <c r="C253" s="144"/>
      <c r="D253" s="145"/>
      <c r="E253" s="75"/>
      <c r="F253" s="23"/>
      <c r="G253" s="23"/>
      <c r="H253" s="23"/>
      <c r="I253" s="23"/>
      <c r="J253" s="23"/>
      <c r="K253" s="119"/>
      <c r="L253" s="23"/>
      <c r="M253" s="23"/>
      <c r="N253" s="23"/>
      <c r="O253" s="23"/>
      <c r="P253" s="23"/>
      <c r="Q253" s="23"/>
      <c r="R253" s="23"/>
      <c r="S253" s="23"/>
      <c r="T253" s="23"/>
      <c r="U253" s="23"/>
      <c r="V253" s="23"/>
      <c r="W253" s="23"/>
      <c r="X253" s="23"/>
      <c r="Y253" s="23"/>
    </row>
    <row r="254" customFormat="false" ht="12" hidden="false" customHeight="true" outlineLevel="0" collapsed="false">
      <c r="B254" s="23"/>
      <c r="C254" s="23"/>
      <c r="D254" s="137"/>
      <c r="E254" s="75"/>
      <c r="F254" s="23"/>
      <c r="G254" s="23"/>
      <c r="H254" s="23"/>
      <c r="I254" s="23"/>
      <c r="J254" s="23"/>
      <c r="K254" s="119"/>
      <c r="L254" s="23"/>
      <c r="M254" s="23"/>
      <c r="N254" s="23"/>
      <c r="O254" s="23"/>
      <c r="P254" s="23"/>
      <c r="Q254" s="23"/>
      <c r="R254" s="23"/>
      <c r="S254" s="23"/>
      <c r="T254" s="23"/>
      <c r="U254" s="23"/>
      <c r="V254" s="23"/>
      <c r="W254" s="23"/>
      <c r="X254" s="23"/>
      <c r="Y254" s="23"/>
    </row>
    <row r="255" customFormat="false" ht="31.5" hidden="false" customHeight="true" outlineLevel="0" collapsed="false">
      <c r="A255" s="122"/>
      <c r="B255" s="123"/>
      <c r="C255" s="122"/>
      <c r="D255" s="146"/>
      <c r="E255" s="112"/>
      <c r="F255" s="23"/>
      <c r="G255" s="23"/>
      <c r="H255" s="23"/>
      <c r="I255" s="23"/>
      <c r="J255" s="23"/>
      <c r="K255" s="119"/>
      <c r="L255" s="23"/>
      <c r="M255" s="23"/>
      <c r="N255" s="23"/>
      <c r="O255" s="23"/>
      <c r="P255" s="23"/>
      <c r="Q255" s="23"/>
      <c r="R255" s="23"/>
      <c r="S255" s="23"/>
      <c r="T255" s="23"/>
      <c r="U255" s="23"/>
      <c r="V255" s="23"/>
      <c r="W255" s="23"/>
      <c r="X255" s="23"/>
      <c r="Y255" s="23"/>
    </row>
    <row r="256" customFormat="false" ht="12" hidden="false" customHeight="true" outlineLevel="0" collapsed="false">
      <c r="A256" s="71"/>
      <c r="B256" s="71"/>
      <c r="C256" s="71"/>
      <c r="D256" s="147"/>
      <c r="E256" s="72"/>
      <c r="F256" s="103"/>
      <c r="G256" s="23"/>
      <c r="H256" s="23"/>
      <c r="I256" s="23"/>
      <c r="J256" s="23"/>
      <c r="K256" s="119"/>
      <c r="L256" s="23"/>
      <c r="M256" s="23"/>
      <c r="N256" s="23"/>
      <c r="O256" s="23"/>
      <c r="P256" s="23"/>
      <c r="Q256" s="23"/>
      <c r="R256" s="23"/>
      <c r="S256" s="23"/>
      <c r="T256" s="23"/>
      <c r="U256" s="23"/>
      <c r="V256" s="23"/>
      <c r="W256" s="23"/>
      <c r="X256" s="23"/>
      <c r="Y256" s="23"/>
    </row>
    <row r="257" customFormat="false" ht="12" hidden="false" customHeight="true" outlineLevel="0" collapsed="false">
      <c r="B257" s="23"/>
      <c r="C257" s="23"/>
      <c r="D257" s="137"/>
      <c r="E257" s="75"/>
      <c r="F257" s="23"/>
      <c r="G257" s="23"/>
      <c r="H257" s="23"/>
      <c r="I257" s="23"/>
      <c r="J257" s="23"/>
      <c r="K257" s="119"/>
      <c r="L257" s="23"/>
      <c r="M257" s="23"/>
      <c r="N257" s="23"/>
      <c r="O257" s="23"/>
      <c r="P257" s="23"/>
      <c r="Q257" s="23"/>
      <c r="R257" s="23"/>
      <c r="S257" s="23"/>
      <c r="T257" s="23"/>
      <c r="U257" s="23"/>
      <c r="V257" s="23"/>
      <c r="W257" s="23"/>
      <c r="X257" s="23"/>
      <c r="Y257" s="23"/>
    </row>
    <row r="258" customFormat="false" ht="12" hidden="false" customHeight="true" outlineLevel="0" collapsed="false">
      <c r="B258" s="23"/>
      <c r="C258" s="23"/>
      <c r="D258" s="137"/>
      <c r="E258" s="112"/>
      <c r="F258" s="23"/>
      <c r="G258" s="23"/>
      <c r="H258" s="23"/>
      <c r="I258" s="23"/>
      <c r="J258" s="23"/>
      <c r="K258" s="119"/>
      <c r="L258" s="23"/>
      <c r="M258" s="23"/>
      <c r="N258" s="23"/>
      <c r="O258" s="23"/>
      <c r="P258" s="23"/>
      <c r="Q258" s="23"/>
      <c r="R258" s="23"/>
      <c r="S258" s="23"/>
      <c r="T258" s="23"/>
      <c r="U258" s="23"/>
      <c r="V258" s="23"/>
      <c r="W258" s="23"/>
      <c r="X258" s="23"/>
      <c r="Y258" s="23"/>
    </row>
    <row r="259" customFormat="false" ht="29.25" hidden="false" customHeight="true" outlineLevel="0" collapsed="false">
      <c r="A259" s="105" t="s">
        <v>119</v>
      </c>
      <c r="B259" s="106" t="s">
        <v>105</v>
      </c>
      <c r="C259" s="107" t="s">
        <v>177</v>
      </c>
      <c r="D259" s="139" t="s">
        <v>125</v>
      </c>
      <c r="E259" s="124"/>
      <c r="K259" s="119"/>
      <c r="L259" s="23"/>
      <c r="M259" s="23"/>
      <c r="N259" s="23"/>
      <c r="O259" s="23"/>
      <c r="P259" s="23"/>
      <c r="Q259" s="23"/>
      <c r="R259" s="23"/>
      <c r="S259" s="23"/>
      <c r="T259" s="23"/>
      <c r="U259" s="23"/>
      <c r="V259" s="23"/>
      <c r="W259" s="23"/>
      <c r="X259" s="23"/>
      <c r="Y259" s="23"/>
    </row>
    <row r="260" customFormat="false" ht="12" hidden="false" customHeight="true" outlineLevel="0" collapsed="false">
      <c r="A260" s="110" t="n">
        <f aca="false" t="array" ref="A260:A260">IFERROR(INDEX('03.Muestra'!$B$8:$B$17,SMALL(IF("Página Web"='03.Muestra'!$D$8:$D$17,ROW('03.Muestra'!$B$8:$B$17)-MIN(ROW('03.Muestra'!$D$8:$D$17))+1,""),ROW()-259)),"")</f>
        <v>1</v>
      </c>
      <c r="B260" s="141" t="str">
        <f aca="false" t="array" ref="B260:B260">IFERROR(INDEX('03.Muestra'!$C$8:$C$17,SMALL(IF("Página Web"='03.Muestra'!$D$8:$D$17,ROW('03.Muestra'!$C$8:$C$17)-MIN(ROW('03.Muestra'!$D$8:$D$17))+1,""),ROW()-259)),"")</f>
        <v>Inicio</v>
      </c>
      <c r="C260" s="141" t="str">
        <f aca="false" t="array" ref="C260:C260">IFERROR(INDEX('03.Muestra'!$F$8:$F$17,SMALL(IF("Página Web"='03.Muestra'!$D$8:$D$17,ROW('03.Muestra'!$F$8:$F$17)-MIN(ROW('03.Muestra'!$D$8:$D$17))+1,""),ROW()-259)),"")</f>
        <v>https://institutodelpelo.com/</v>
      </c>
      <c r="D260" s="114" t="s">
        <v>112</v>
      </c>
      <c r="E260" s="75" t="str">
        <f aca="false">IF(D260&lt;&gt;"",IF(AND(B260&lt;&gt;"",C260&lt;&gt;""),"","ERR"),"")</f>
        <v/>
      </c>
      <c r="F260" s="115" t="s">
        <v>108</v>
      </c>
      <c r="G260" s="100" t="s">
        <v>117</v>
      </c>
      <c r="H260" s="95" t="s">
        <v>112</v>
      </c>
      <c r="I260" s="116" t="s">
        <v>110</v>
      </c>
      <c r="J260" s="117" t="s">
        <v>106</v>
      </c>
      <c r="K260" s="142" t="s">
        <v>116</v>
      </c>
      <c r="L260" s="23"/>
      <c r="M260" s="23"/>
      <c r="N260" s="23"/>
      <c r="O260" s="23"/>
      <c r="P260" s="23"/>
      <c r="Q260" s="23"/>
      <c r="R260" s="23"/>
      <c r="S260" s="23"/>
      <c r="T260" s="23"/>
      <c r="U260" s="23"/>
      <c r="V260" s="23"/>
      <c r="W260" s="23"/>
      <c r="X260" s="23"/>
      <c r="Y260" s="23"/>
    </row>
    <row r="261" customFormat="false" ht="12" hidden="false" customHeight="true" outlineLevel="0" collapsed="false">
      <c r="A261" s="110" t="n">
        <f aca="false" t="array" ref="A261:A261">IFERROR(INDEX('03.Muestra'!$B$8:$B$17,SMALL(IF("Página Web"='03.Muestra'!$D$8:$D$17,ROW('03.Muestra'!$B$8:$B$17)-MIN(ROW('03.Muestra'!$D$8:$D$17))+1,""),ROW()-259)),"")</f>
        <v>2</v>
      </c>
      <c r="B261" s="141" t="str">
        <f aca="false" t="array" ref="B261:B261">IFERROR(INDEX('03.Muestra'!$C$8:$C$17,SMALL(IF("Página Web"='03.Muestra'!$D$8:$D$17,ROW('03.Muestra'!$C$8:$C$17)-MIN(ROW('03.Muestra'!$D$8:$D$17))+1,""),ROW()-259)),"")</f>
        <v>Nuestro método</v>
      </c>
      <c r="C261" s="141" t="str">
        <f aca="false" t="array" ref="C261:C261">IFERROR(INDEX('03.Muestra'!$F$8:$F$17,SMALL(IF("Página Web"='03.Muestra'!$D$8:$D$17,ROW('03.Muestra'!$F$8:$F$17)-MIN(ROW('03.Muestra'!$D$8:$D$17))+1,""),ROW()-259)),"")</f>
        <v>https://institutodelpelo.com/nuestro-metodo/</v>
      </c>
      <c r="D261" s="114" t="s">
        <v>112</v>
      </c>
      <c r="E261" s="75" t="str">
        <f aca="false">IF(D261&lt;&gt;"",IF(AND(B261&lt;&gt;"",C261&lt;&gt;""),"","ERR"),"")</f>
        <v/>
      </c>
      <c r="F261" s="118" t="n">
        <f aca="true">COUNTIF($D260:INDIRECT("$D" &amp;  SUM(ROW()-1,'03.Muestra'!$D$20)-1),F260)</f>
        <v>0</v>
      </c>
      <c r="G261" s="118" t="n">
        <f aca="true">COUNTIF($D260:INDIRECT("$D" &amp;  SUM(ROW()-1,'03.Muestra'!$D$20)-1),G260)</f>
        <v>0</v>
      </c>
      <c r="H261" s="118" t="n">
        <f aca="true">COUNTIF($D260:INDIRECT("$D" &amp;  SUM(ROW()-1,'03.Muestra'!$D$20)-1),H260)</f>
        <v>5</v>
      </c>
      <c r="I261" s="118" t="n">
        <f aca="true">COUNTIF($D260:INDIRECT("$D" &amp;  SUM(ROW()-1,'03.Muestra'!$D$20)-1),I260)</f>
        <v>0</v>
      </c>
      <c r="J261" s="118" t="n">
        <f aca="true">COUNTIF($D260:INDIRECT("$D" &amp;  SUM(ROW()-1,'03.Muestra'!$D$20)-1),J260)</f>
        <v>0</v>
      </c>
      <c r="K261" s="143" t="n">
        <f aca="true">IF(COUNTIF('03.Muestra'!$D$8:$D$17,"Página Web")=0,0,COUNTBLANK($D260:INDIRECT("$D" &amp;  SUM(ROW()-1,COUNTIF('03.Muestra'!$D$8:$D$17,"Página Web"))-1)))</f>
        <v>1</v>
      </c>
      <c r="L261" s="23"/>
      <c r="M261" s="23"/>
      <c r="N261" s="23"/>
      <c r="O261" s="23"/>
      <c r="P261" s="23"/>
      <c r="Q261" s="23"/>
      <c r="R261" s="23"/>
      <c r="S261" s="23"/>
      <c r="T261" s="23"/>
      <c r="U261" s="23"/>
      <c r="V261" s="23"/>
      <c r="W261" s="23"/>
      <c r="X261" s="23"/>
      <c r="Y261" s="23"/>
    </row>
    <row r="262" customFormat="false" ht="12" hidden="false" customHeight="true" outlineLevel="0" collapsed="false">
      <c r="A262" s="110" t="n">
        <f aca="false" t="array" ref="A262:A262">IFERROR(INDEX('03.Muestra'!$B$8:$B$17,SMALL(IF("Página Web"='03.Muestra'!$D$8:$D$17,ROW('03.Muestra'!$B$8:$B$17)-MIN(ROW('03.Muestra'!$D$8:$D$17))+1,""),ROW()-259)),"")</f>
        <v>3</v>
      </c>
      <c r="B262" s="141" t="str">
        <f aca="false" t="array" ref="B262:B262">IFERROR(INDEX('03.Muestra'!$C$8:$C$17,SMALL(IF("Página Web"='03.Muestra'!$D$8:$D$17,ROW('03.Muestra'!$C$8:$C$17)-MIN(ROW('03.Muestra'!$D$8:$D$17))+1,""),ROW()-259)),"")</f>
        <v>Contacto</v>
      </c>
      <c r="C262" s="141" t="str">
        <f aca="false" t="array" ref="C262:C262">IFERROR(INDEX('03.Muestra'!$F$8:$F$17,SMALL(IF("Página Web"='03.Muestra'!$D$8:$D$17,ROW('03.Muestra'!$F$8:$F$17)-MIN(ROW('03.Muestra'!$D$8:$D$17))+1,""),ROW()-259)),"")</f>
        <v>https://institutodelpelo.com/contacto/</v>
      </c>
      <c r="D262" s="114" t="s">
        <v>112</v>
      </c>
      <c r="E262" s="75" t="str">
        <f aca="false">IF(D262&lt;&gt;"",IF(AND(B262&lt;&gt;"",C262&lt;&gt;""),"","ERR"),"")</f>
        <v/>
      </c>
      <c r="G262" s="23"/>
      <c r="H262" s="23"/>
      <c r="I262" s="23"/>
      <c r="J262" s="23"/>
      <c r="K262" s="119"/>
      <c r="L262" s="23"/>
      <c r="M262" s="23"/>
      <c r="N262" s="23"/>
      <c r="O262" s="23"/>
      <c r="P262" s="23"/>
      <c r="Q262" s="23"/>
      <c r="R262" s="23"/>
      <c r="S262" s="23"/>
      <c r="T262" s="23"/>
      <c r="U262" s="23"/>
      <c r="V262" s="23"/>
      <c r="W262" s="23"/>
      <c r="X262" s="23"/>
      <c r="Y262" s="23"/>
    </row>
    <row r="263" customFormat="false" ht="12" hidden="false" customHeight="true" outlineLevel="0" collapsed="false">
      <c r="A263" s="110" t="n">
        <f aca="false" t="array" ref="A263:A263">IFERROR(INDEX('03.Muestra'!$B$8:$B$17,SMALL(IF("Página Web"='03.Muestra'!$D$8:$D$17,ROW('03.Muestra'!$B$8:$B$17)-MIN(ROW('03.Muestra'!$D$8:$D$17))+1,""),ROW()-259)),"")</f>
        <v>4</v>
      </c>
      <c r="B263" s="141" t="str">
        <f aca="false" t="array" ref="B263:B263">IFERROR(INDEX('03.Muestra'!$C$8:$C$17,SMALL(IF("Página Web"='03.Muestra'!$D$8:$D$17,ROW('03.Muestra'!$C$8:$C$17)-MIN(ROW('03.Muestra'!$D$8:$D$17))+1,""),ROW()-259)),"")</f>
        <v>Aviso legal</v>
      </c>
      <c r="C263" s="141" t="str">
        <f aca="false" t="array" ref="C263:C263">IFERROR(INDEX('03.Muestra'!$F$8:$F$17,SMALL(IF("Página Web"='03.Muestra'!$D$8:$D$17,ROW('03.Muestra'!$F$8:$F$17)-MIN(ROW('03.Muestra'!$D$8:$D$17))+1,""),ROW()-259)),"")</f>
        <v>https://institutodelpelo.com/aviso-legal/</v>
      </c>
      <c r="D263" s="114" t="s">
        <v>112</v>
      </c>
      <c r="E263" s="75" t="str">
        <f aca="false">IF(D263&lt;&gt;"",IF(AND(B263&lt;&gt;"",C263&lt;&gt;""),"","ERR"),"")</f>
        <v/>
      </c>
      <c r="G263" s="23"/>
      <c r="H263" s="23"/>
      <c r="I263" s="23"/>
      <c r="J263" s="23"/>
      <c r="K263" s="119"/>
      <c r="L263" s="23"/>
      <c r="M263" s="23"/>
      <c r="N263" s="23"/>
      <c r="O263" s="23"/>
      <c r="P263" s="23"/>
      <c r="Q263" s="23"/>
      <c r="R263" s="23"/>
      <c r="S263" s="23"/>
      <c r="T263" s="23"/>
      <c r="U263" s="23"/>
      <c r="V263" s="23"/>
      <c r="W263" s="23"/>
      <c r="X263" s="23"/>
      <c r="Y263" s="23"/>
    </row>
    <row r="264" customFormat="false" ht="12" hidden="false" customHeight="true" outlineLevel="0" collapsed="false">
      <c r="A264" s="110" t="n">
        <f aca="false" t="array" ref="A264:A264">IFERROR(INDEX('03.Muestra'!$B$8:$B$17,SMALL(IF("Página Web"='03.Muestra'!$D$8:$D$17,ROW('03.Muestra'!$B$8:$B$17)-MIN(ROW('03.Muestra'!$D$8:$D$17))+1,""),ROW()-259)),"")</f>
        <v>5</v>
      </c>
      <c r="B264" s="141" t="str">
        <f aca="false" t="array" ref="B264:B264">IFERROR(INDEX('03.Muestra'!$C$8:$C$17,SMALL(IF("Página Web"='03.Muestra'!$D$8:$D$17,ROW('03.Muestra'!$C$8:$C$17)-MIN(ROW('03.Muestra'!$D$8:$D$17))+1,""),ROW()-259)),"")</f>
        <v>Política de privacidad</v>
      </c>
      <c r="C264" s="141" t="str">
        <f aca="false" t="array" ref="C264:C264">IFERROR(INDEX('03.Muestra'!$F$8:$F$17,SMALL(IF("Página Web"='03.Muestra'!$D$8:$D$17,ROW('03.Muestra'!$F$8:$F$17)-MIN(ROW('03.Muestra'!$D$8:$D$17))+1,""),ROW()-259)),"")</f>
        <v>https://institutodelpelo.com/politica-de-privacidad/</v>
      </c>
      <c r="D264" s="114" t="s">
        <v>112</v>
      </c>
      <c r="E264" s="75" t="str">
        <f aca="false">IF(D264&lt;&gt;"",IF(AND(B264&lt;&gt;"",C264&lt;&gt;""),"","ERR"),"")</f>
        <v/>
      </c>
      <c r="G264" s="23"/>
      <c r="H264" s="23"/>
      <c r="I264" s="23"/>
      <c r="J264" s="23"/>
      <c r="K264" s="119"/>
      <c r="L264" s="23"/>
      <c r="M264" s="23"/>
      <c r="N264" s="23"/>
      <c r="O264" s="23"/>
      <c r="P264" s="23"/>
      <c r="Q264" s="23"/>
      <c r="R264" s="23"/>
      <c r="S264" s="23"/>
      <c r="T264" s="23"/>
      <c r="U264" s="23"/>
      <c r="V264" s="23"/>
      <c r="W264" s="23"/>
      <c r="X264" s="23"/>
      <c r="Y264" s="23"/>
    </row>
    <row r="265" customFormat="false" ht="12" hidden="false" customHeight="true" outlineLevel="0" collapsed="false">
      <c r="A265" s="110" t="n">
        <f aca="false" t="array" ref="A265:A265">IFERROR(INDEX('03.Muestra'!$B$8:$B$17,SMALL(IF("Página Web"='03.Muestra'!$D$8:$D$17,ROW('03.Muestra'!$B$8:$B$17)-MIN(ROW('03.Muestra'!$D$8:$D$17))+1,""),ROW()-259)),"")</f>
        <v>6</v>
      </c>
      <c r="B265" s="141" t="str">
        <f aca="false" t="array" ref="B265:B265">IFERROR(INDEX('03.Muestra'!$C$8:$C$17,SMALL(IF("Página Web"='03.Muestra'!$D$8:$D$17,ROW('03.Muestra'!$C$8:$C$17)-MIN(ROW('03.Muestra'!$D$8:$D$17))+1,""),ROW()-259)),"")</f>
        <v>Informe de accesibilidad</v>
      </c>
      <c r="C265" s="141" t="str">
        <f aca="false" t="array" ref="C265:C265">IFERROR(INDEX('03.Muestra'!$F$8:$F$17,SMALL(IF("Página Web"='03.Muestra'!$D$8:$D$17,ROW('03.Muestra'!$F$8:$F$17)-MIN(ROW('03.Muestra'!$D$8:$D$17))+1,""),ROW()-259)),"")</f>
        <v>https://institutodelpelo.com/informe-de-accesibilidad/</v>
      </c>
      <c r="D265" s="114"/>
      <c r="E265" s="75" t="str">
        <f aca="false">IF(D265&lt;&gt;"",IF(AND(B265&lt;&gt;"",C265&lt;&gt;""),"","ERR"),"")</f>
        <v/>
      </c>
      <c r="G265" s="23"/>
      <c r="H265" s="23"/>
      <c r="I265" s="23"/>
      <c r="J265" s="23"/>
      <c r="K265" s="119"/>
      <c r="L265" s="23"/>
      <c r="M265" s="23"/>
      <c r="N265" s="23"/>
      <c r="O265" s="23"/>
      <c r="P265" s="23"/>
      <c r="Q265" s="23"/>
      <c r="R265" s="23"/>
      <c r="S265" s="23"/>
      <c r="T265" s="23"/>
      <c r="U265" s="23"/>
      <c r="V265" s="23"/>
      <c r="W265" s="23"/>
      <c r="X265" s="23"/>
      <c r="Y265" s="23"/>
    </row>
    <row r="266" customFormat="false" ht="12" hidden="false" customHeight="true" outlineLevel="0" collapsed="false">
      <c r="A266" s="110" t="str">
        <f aca="false" t="array" ref="A266:A266">IFERROR(INDEX('03.Muestra'!$B$8:$B$17,SMALL(IF("Página Web"='03.Muestra'!$D$8:$D$17,ROW('03.Muestra'!$B$8:$B$17)-MIN(ROW('03.Muestra'!$D$8:$D$17))+1,""),ROW()-259)),"")</f>
        <v/>
      </c>
      <c r="B266" s="141" t="str">
        <f aca="false" t="array" ref="B266:B266">IFERROR(INDEX('03.Muestra'!$C$8:$C$17,SMALL(IF("Página Web"='03.Muestra'!$D$8:$D$17,ROW('03.Muestra'!$C$8:$C$17)-MIN(ROW('03.Muestra'!$D$8:$D$17))+1,""),ROW()-259)),"")</f>
        <v/>
      </c>
      <c r="C266" s="141" t="str">
        <f aca="false" t="array" ref="C266:C266">IFERROR(INDEX('03.Muestra'!$F$8:$F$17,SMALL(IF("Página Web"='03.Muestra'!$D$8:$D$17,ROW('03.Muestra'!$F$8:$F$17)-MIN(ROW('03.Muestra'!$D$8:$D$17))+1,""),ROW()-259)),"")</f>
        <v/>
      </c>
      <c r="D266" s="114"/>
      <c r="E266" s="75" t="str">
        <f aca="false">IF(D266&lt;&gt;"",IF(AND(B266&lt;&gt;"",C266&lt;&gt;""),"","ERR"),"")</f>
        <v/>
      </c>
      <c r="F266" s="23"/>
      <c r="G266" s="23"/>
      <c r="H266" s="23"/>
      <c r="I266" s="23"/>
      <c r="J266" s="23"/>
      <c r="K266" s="119"/>
      <c r="L266" s="23"/>
      <c r="M266" s="23"/>
      <c r="N266" s="23"/>
      <c r="O266" s="23"/>
      <c r="P266" s="23"/>
      <c r="Q266" s="23"/>
      <c r="R266" s="23"/>
      <c r="S266" s="23"/>
      <c r="T266" s="23"/>
      <c r="U266" s="23"/>
      <c r="V266" s="23"/>
      <c r="W266" s="23"/>
      <c r="X266" s="23"/>
      <c r="Y266" s="23"/>
    </row>
    <row r="267" customFormat="false" ht="12" hidden="false" customHeight="true" outlineLevel="0" collapsed="false">
      <c r="A267" s="110" t="str">
        <f aca="false" t="array" ref="A267:A267">IFERROR(INDEX('03.Muestra'!$B$8:$B$17,SMALL(IF("Página Web"='03.Muestra'!$D$8:$D$17,ROW('03.Muestra'!$B$8:$B$17)-MIN(ROW('03.Muestra'!$D$8:$D$17))+1,""),ROW()-259)),"")</f>
        <v/>
      </c>
      <c r="B267" s="141" t="str">
        <f aca="false" t="array" ref="B267:B267">IFERROR(INDEX('03.Muestra'!$C$8:$C$17,SMALL(IF("Página Web"='03.Muestra'!$D$8:$D$17,ROW('03.Muestra'!$C$8:$C$17)-MIN(ROW('03.Muestra'!$D$8:$D$17))+1,""),ROW()-259)),"")</f>
        <v/>
      </c>
      <c r="C267" s="141" t="str">
        <f aca="false" t="array" ref="C267:C267">IFERROR(INDEX('03.Muestra'!$F$8:$F$17,SMALL(IF("Página Web"='03.Muestra'!$D$8:$D$17,ROW('03.Muestra'!$F$8:$F$17)-MIN(ROW('03.Muestra'!$D$8:$D$17))+1,""),ROW()-259)),"")</f>
        <v/>
      </c>
      <c r="D267" s="114"/>
      <c r="E267" s="75" t="str">
        <f aca="false">IF(D267&lt;&gt;"",IF(AND(B267&lt;&gt;"",C267&lt;&gt;""),"","ERR"),"")</f>
        <v/>
      </c>
      <c r="F267" s="23"/>
      <c r="G267" s="23"/>
      <c r="H267" s="23"/>
      <c r="I267" s="23"/>
      <c r="J267" s="23"/>
      <c r="K267" s="119"/>
      <c r="L267" s="23"/>
      <c r="M267" s="23"/>
      <c r="N267" s="23"/>
      <c r="O267" s="23"/>
      <c r="P267" s="23"/>
      <c r="Q267" s="23"/>
      <c r="R267" s="23"/>
      <c r="S267" s="23"/>
      <c r="T267" s="23"/>
      <c r="U267" s="23"/>
      <c r="V267" s="23"/>
      <c r="W267" s="23"/>
      <c r="X267" s="23"/>
      <c r="Y267" s="23"/>
    </row>
    <row r="268" customFormat="false" ht="12" hidden="false" customHeight="true" outlineLevel="0" collapsed="false">
      <c r="A268" s="110" t="str">
        <f aca="false" t="array" ref="A268:A268">IFERROR(INDEX('03.Muestra'!$B$8:$B$17,SMALL(IF("Página Web"='03.Muestra'!$D$8:$D$17,ROW('03.Muestra'!$B$8:$B$17)-MIN(ROW('03.Muestra'!$D$8:$D$17))+1,""),ROW()-259)),"")</f>
        <v/>
      </c>
      <c r="B268" s="141" t="str">
        <f aca="false" t="array" ref="B268:B268">IFERROR(INDEX('03.Muestra'!$C$8:$C$17,SMALL(IF("Página Web"='03.Muestra'!$D$8:$D$17,ROW('03.Muestra'!$C$8:$C$17)-MIN(ROW('03.Muestra'!$D$8:$D$17))+1,""),ROW()-259)),"")</f>
        <v/>
      </c>
      <c r="C268" s="141" t="str">
        <f aca="false" t="array" ref="C268:C268">IFERROR(INDEX('03.Muestra'!$F$8:$F$17,SMALL(IF("Página Web"='03.Muestra'!$D$8:$D$17,ROW('03.Muestra'!$F$8:$F$17)-MIN(ROW('03.Muestra'!$D$8:$D$17))+1,""),ROW()-259)),"")</f>
        <v/>
      </c>
      <c r="D268" s="114"/>
      <c r="E268" s="75" t="str">
        <f aca="false">IF(D268&lt;&gt;"",IF(AND(B268&lt;&gt;"",C268&lt;&gt;""),"","ERR"),"")</f>
        <v/>
      </c>
      <c r="F268" s="23"/>
      <c r="G268" s="23"/>
      <c r="H268" s="23"/>
      <c r="I268" s="23"/>
      <c r="J268" s="23"/>
      <c r="K268" s="119"/>
      <c r="L268" s="23"/>
      <c r="M268" s="23"/>
      <c r="N268" s="23"/>
      <c r="O268" s="23"/>
      <c r="P268" s="23"/>
      <c r="Q268" s="23"/>
      <c r="R268" s="23"/>
      <c r="S268" s="23"/>
      <c r="T268" s="23"/>
      <c r="U268" s="23"/>
      <c r="V268" s="23"/>
      <c r="W268" s="23"/>
      <c r="X268" s="23"/>
      <c r="Y268" s="23"/>
    </row>
    <row r="269" customFormat="false" ht="12" hidden="false" customHeight="true" outlineLevel="0" collapsed="false">
      <c r="A269" s="110" t="str">
        <f aca="false" t="array" ref="A269:A269">IFERROR(INDEX('03.Muestra'!$B$8:$B$17,SMALL(IF("Página Web"='03.Muestra'!$D$8:$D$17,ROW('03.Muestra'!$B$8:$B$17)-MIN(ROW('03.Muestra'!$D$8:$D$17))+1,""),ROW()-259)),"")</f>
        <v/>
      </c>
      <c r="B269" s="141" t="str">
        <f aca="false" t="array" ref="B269:B269">IFERROR(INDEX('03.Muestra'!$C$8:$C$17,SMALL(IF("Página Web"='03.Muestra'!$D$8:$D$17,ROW('03.Muestra'!$C$8:$C$17)-MIN(ROW('03.Muestra'!$D$8:$D$17))+1,""),ROW()-259)),"")</f>
        <v/>
      </c>
      <c r="C269" s="141" t="str">
        <f aca="false" t="array" ref="C269:C269">IFERROR(INDEX('03.Muestra'!$F$8:$F$17,SMALL(IF("Página Web"='03.Muestra'!$D$8:$D$17,ROW('03.Muestra'!$F$8:$F$17)-MIN(ROW('03.Muestra'!$D$8:$D$17))+1,""),ROW()-259)),"")</f>
        <v/>
      </c>
      <c r="D269" s="114"/>
      <c r="E269" s="75" t="str">
        <f aca="false">IF(D269&lt;&gt;"",IF(AND(B269&lt;&gt;"",C269&lt;&gt;""),"","ERR"),"")</f>
        <v/>
      </c>
      <c r="F269" s="23"/>
      <c r="G269" s="23"/>
      <c r="H269" s="23"/>
      <c r="I269" s="23"/>
      <c r="J269" s="23"/>
      <c r="K269" s="119"/>
      <c r="L269" s="23"/>
      <c r="M269" s="23"/>
      <c r="N269" s="23"/>
      <c r="O269" s="23"/>
      <c r="P269" s="23"/>
      <c r="Q269" s="23"/>
      <c r="R269" s="23"/>
      <c r="S269" s="23"/>
      <c r="T269" s="23"/>
      <c r="U269" s="23"/>
      <c r="V269" s="23"/>
      <c r="W269" s="23"/>
      <c r="X269" s="23"/>
      <c r="Y269" s="23"/>
    </row>
    <row r="270" customFormat="false" ht="12" hidden="false" customHeight="true" outlineLevel="0" collapsed="false">
      <c r="A270" s="71"/>
      <c r="B270" s="144"/>
      <c r="C270" s="144"/>
      <c r="D270" s="145"/>
      <c r="E270" s="75"/>
      <c r="F270" s="23"/>
      <c r="G270" s="23"/>
      <c r="H270" s="23"/>
      <c r="I270" s="23"/>
      <c r="J270" s="23"/>
      <c r="K270" s="119"/>
      <c r="L270" s="23"/>
      <c r="M270" s="23"/>
      <c r="N270" s="23"/>
      <c r="O270" s="23"/>
      <c r="P270" s="23"/>
      <c r="Q270" s="23"/>
      <c r="R270" s="23"/>
      <c r="S270" s="23"/>
      <c r="T270" s="23"/>
      <c r="U270" s="23"/>
      <c r="V270" s="23"/>
      <c r="W270" s="23"/>
      <c r="X270" s="23"/>
      <c r="Y270" s="23"/>
    </row>
    <row r="271" customFormat="false" ht="12" hidden="false" customHeight="true" outlineLevel="0" collapsed="false">
      <c r="B271" s="23"/>
      <c r="C271" s="23"/>
      <c r="D271" s="137"/>
      <c r="E271" s="75"/>
      <c r="F271" s="23"/>
      <c r="G271" s="23"/>
      <c r="H271" s="23"/>
      <c r="I271" s="23"/>
      <c r="J271" s="23"/>
      <c r="K271" s="119"/>
      <c r="L271" s="23"/>
      <c r="M271" s="23"/>
      <c r="N271" s="23"/>
      <c r="O271" s="23"/>
      <c r="P271" s="23"/>
      <c r="Q271" s="23"/>
      <c r="R271" s="23"/>
      <c r="S271" s="23"/>
      <c r="T271" s="23"/>
      <c r="U271" s="23"/>
      <c r="V271" s="23"/>
      <c r="W271" s="23"/>
      <c r="X271" s="23"/>
      <c r="Y271" s="23"/>
    </row>
    <row r="272" customFormat="false" ht="31.5" hidden="false" customHeight="true" outlineLevel="0" collapsed="false">
      <c r="A272" s="122"/>
      <c r="B272" s="123"/>
      <c r="C272" s="122"/>
      <c r="D272" s="146"/>
      <c r="E272" s="112"/>
      <c r="F272" s="23"/>
      <c r="G272" s="23"/>
      <c r="H272" s="23"/>
      <c r="I272" s="23"/>
      <c r="J272" s="23"/>
      <c r="K272" s="119"/>
      <c r="L272" s="23"/>
      <c r="M272" s="23"/>
      <c r="N272" s="23"/>
      <c r="O272" s="23"/>
      <c r="P272" s="23"/>
      <c r="Q272" s="23"/>
      <c r="R272" s="23"/>
      <c r="S272" s="23"/>
      <c r="T272" s="23"/>
      <c r="U272" s="23"/>
      <c r="V272" s="23"/>
      <c r="W272" s="23"/>
      <c r="X272" s="23"/>
      <c r="Y272" s="23"/>
    </row>
    <row r="273" customFormat="false" ht="12" hidden="false" customHeight="true" outlineLevel="0" collapsed="false">
      <c r="A273" s="71"/>
      <c r="B273" s="71"/>
      <c r="C273" s="71"/>
      <c r="D273" s="147"/>
      <c r="E273" s="72"/>
      <c r="F273" s="103"/>
      <c r="G273" s="23"/>
      <c r="H273" s="23"/>
      <c r="I273" s="23"/>
      <c r="J273" s="23"/>
      <c r="K273" s="119"/>
      <c r="L273" s="23"/>
      <c r="M273" s="23"/>
      <c r="N273" s="23"/>
      <c r="O273" s="23"/>
      <c r="P273" s="23"/>
      <c r="Q273" s="23"/>
      <c r="R273" s="23"/>
      <c r="S273" s="23"/>
      <c r="T273" s="23"/>
      <c r="U273" s="23"/>
      <c r="V273" s="23"/>
      <c r="W273" s="23"/>
      <c r="X273" s="23"/>
      <c r="Y273" s="23"/>
    </row>
    <row r="274" customFormat="false" ht="12" hidden="false" customHeight="true" outlineLevel="0" collapsed="false">
      <c r="B274" s="23"/>
      <c r="C274" s="23"/>
      <c r="D274" s="137"/>
      <c r="E274" s="75"/>
      <c r="F274" s="23"/>
      <c r="G274" s="23"/>
      <c r="H274" s="23"/>
      <c r="I274" s="23"/>
      <c r="J274" s="23"/>
      <c r="K274" s="119"/>
      <c r="L274" s="23"/>
      <c r="M274" s="23"/>
      <c r="N274" s="23"/>
      <c r="O274" s="23"/>
      <c r="P274" s="23"/>
      <c r="Q274" s="23"/>
      <c r="R274" s="23"/>
      <c r="S274" s="23"/>
      <c r="T274" s="23"/>
      <c r="U274" s="23"/>
      <c r="V274" s="23"/>
      <c r="W274" s="23"/>
      <c r="X274" s="23"/>
      <c r="Y274" s="23"/>
    </row>
    <row r="275" customFormat="false" ht="12" hidden="false" customHeight="true" outlineLevel="0" collapsed="false">
      <c r="B275" s="23"/>
      <c r="C275" s="23"/>
      <c r="D275" s="137"/>
      <c r="E275" s="112"/>
      <c r="F275" s="23"/>
      <c r="G275" s="23"/>
      <c r="H275" s="23"/>
      <c r="I275" s="23"/>
      <c r="J275" s="23"/>
      <c r="K275" s="119"/>
      <c r="L275" s="23"/>
      <c r="M275" s="23"/>
      <c r="N275" s="23"/>
      <c r="O275" s="23"/>
      <c r="P275" s="23"/>
      <c r="Q275" s="23"/>
      <c r="R275" s="23"/>
      <c r="S275" s="23"/>
      <c r="T275" s="23"/>
      <c r="U275" s="23"/>
      <c r="V275" s="23"/>
      <c r="W275" s="23"/>
      <c r="X275" s="23"/>
      <c r="Y275" s="23"/>
    </row>
    <row r="276" customFormat="false" ht="29.25" hidden="false" customHeight="true" outlineLevel="0" collapsed="false">
      <c r="A276" s="105" t="s">
        <v>119</v>
      </c>
      <c r="B276" s="106" t="s">
        <v>105</v>
      </c>
      <c r="C276" s="107" t="s">
        <v>178</v>
      </c>
      <c r="D276" s="139" t="s">
        <v>125</v>
      </c>
      <c r="E276" s="124"/>
      <c r="K276" s="119"/>
      <c r="L276" s="23"/>
      <c r="M276" s="23"/>
      <c r="N276" s="23"/>
      <c r="O276" s="23"/>
      <c r="P276" s="23"/>
      <c r="Q276" s="23"/>
      <c r="R276" s="23"/>
      <c r="S276" s="23"/>
      <c r="T276" s="23"/>
      <c r="U276" s="23"/>
      <c r="V276" s="23"/>
      <c r="W276" s="23"/>
      <c r="X276" s="23"/>
      <c r="Y276" s="23"/>
    </row>
    <row r="277" customFormat="false" ht="12" hidden="false" customHeight="true" outlineLevel="0" collapsed="false">
      <c r="A277" s="110" t="n">
        <f aca="false" t="array" ref="A277:A277">IFERROR(INDEX('03.Muestra'!$B$8:$B$17,SMALL(IF("Página Web"='03.Muestra'!$D$8:$D$17,ROW('03.Muestra'!$B$8:$B$17)-MIN(ROW('03.Muestra'!$D$8:$D$17))+1,""),ROW()-276)),"")</f>
        <v>1</v>
      </c>
      <c r="B277" s="141" t="str">
        <f aca="false" t="array" ref="B277:B277">IFERROR(INDEX('03.Muestra'!$C$8:$C$17,SMALL(IF("Página Web"='03.Muestra'!$D$8:$D$17,ROW('03.Muestra'!$C$8:$C$17)-MIN(ROW('03.Muestra'!$D$8:$D$17))+1,""),ROW()-276)),"")</f>
        <v>Inicio</v>
      </c>
      <c r="C277" s="141" t="str">
        <f aca="false" t="array" ref="C277:C277">IFERROR(INDEX('03.Muestra'!$F$8:$F$17,SMALL(IF("Página Web"='03.Muestra'!$D$8:$D$17,ROW('03.Muestra'!$F$8:$F$17)-MIN(ROW('03.Muestra'!$D$8:$D$17))+1,""),ROW()-276)),"")</f>
        <v>https://institutodelpelo.com/</v>
      </c>
      <c r="D277" s="114" t="s">
        <v>106</v>
      </c>
      <c r="E277" s="75" t="str">
        <f aca="false">IF(D277&lt;&gt;"",IF(AND(B277&lt;&gt;"",C277&lt;&gt;""),"","ERR"),"")</f>
        <v/>
      </c>
      <c r="F277" s="115" t="s">
        <v>108</v>
      </c>
      <c r="G277" s="100" t="s">
        <v>117</v>
      </c>
      <c r="H277" s="95" t="s">
        <v>112</v>
      </c>
      <c r="I277" s="116" t="s">
        <v>110</v>
      </c>
      <c r="J277" s="117" t="s">
        <v>106</v>
      </c>
      <c r="K277" s="142" t="s">
        <v>116</v>
      </c>
      <c r="L277" s="23"/>
      <c r="M277" s="23"/>
      <c r="N277" s="23"/>
      <c r="O277" s="23"/>
      <c r="P277" s="23"/>
      <c r="Q277" s="23"/>
      <c r="R277" s="23"/>
      <c r="S277" s="23"/>
      <c r="T277" s="23"/>
      <c r="U277" s="23"/>
      <c r="V277" s="23"/>
      <c r="W277" s="23"/>
      <c r="X277" s="23"/>
      <c r="Y277" s="23"/>
    </row>
    <row r="278" customFormat="false" ht="12" hidden="false" customHeight="true" outlineLevel="0" collapsed="false">
      <c r="A278" s="110" t="n">
        <f aca="false" t="array" ref="A278:A278">IFERROR(INDEX('03.Muestra'!$B$8:$B$17,SMALL(IF("Página Web"='03.Muestra'!$D$8:$D$17,ROW('03.Muestra'!$B$8:$B$17)-MIN(ROW('03.Muestra'!$D$8:$D$17))+1,""),ROW()-276)),"")</f>
        <v>2</v>
      </c>
      <c r="B278" s="141" t="str">
        <f aca="false" t="array" ref="B278:B278">IFERROR(INDEX('03.Muestra'!$C$8:$C$17,SMALL(IF("Página Web"='03.Muestra'!$D$8:$D$17,ROW('03.Muestra'!$C$8:$C$17)-MIN(ROW('03.Muestra'!$D$8:$D$17))+1,""),ROW()-276)),"")</f>
        <v>Nuestro método</v>
      </c>
      <c r="C278" s="141" t="str">
        <f aca="false" t="array" ref="C278:C278">IFERROR(INDEX('03.Muestra'!$F$8:$F$17,SMALL(IF("Página Web"='03.Muestra'!$D$8:$D$17,ROW('03.Muestra'!$F$8:$F$17)-MIN(ROW('03.Muestra'!$D$8:$D$17))+1,""),ROW()-276)),"")</f>
        <v>https://institutodelpelo.com/nuestro-metodo/</v>
      </c>
      <c r="D278" s="114" t="s">
        <v>106</v>
      </c>
      <c r="E278" s="75" t="str">
        <f aca="false">IF(D278&lt;&gt;"",IF(AND(B278&lt;&gt;"",C278&lt;&gt;""),"","ERR"),"")</f>
        <v/>
      </c>
      <c r="F278" s="118" t="n">
        <f aca="true">COUNTIF($D277:INDIRECT("$D" &amp;  SUM(ROW()-1,'03.Muestra'!$D$20)-1),F277)</f>
        <v>0</v>
      </c>
      <c r="G278" s="118" t="n">
        <f aca="true">COUNTIF($D277:INDIRECT("$D" &amp;  SUM(ROW()-1,'03.Muestra'!$D$20)-1),G277)</f>
        <v>0</v>
      </c>
      <c r="H278" s="118" t="n">
        <f aca="true">COUNTIF($D277:INDIRECT("$D" &amp;  SUM(ROW()-1,'03.Muestra'!$D$20)-1),H277)</f>
        <v>0</v>
      </c>
      <c r="I278" s="118" t="n">
        <f aca="true">COUNTIF($D277:INDIRECT("$D" &amp;  SUM(ROW()-1,'03.Muestra'!$D$20)-1),I277)</f>
        <v>0</v>
      </c>
      <c r="J278" s="118" t="n">
        <f aca="true">COUNTIF($D277:INDIRECT("$D" &amp;  SUM(ROW()-1,'03.Muestra'!$D$20)-1),J277)</f>
        <v>5</v>
      </c>
      <c r="K278" s="143" t="n">
        <f aca="true">IF(COUNTIF('03.Muestra'!$D$8:$D$17,"Página Web")=0,0,COUNTBLANK($D277:INDIRECT("$D" &amp;  SUM(ROW()-1,COUNTIF('03.Muestra'!$D$8:$D$17,"Página Web"))-1)))</f>
        <v>1</v>
      </c>
      <c r="L278" s="23"/>
      <c r="M278" s="23"/>
      <c r="N278" s="23"/>
      <c r="O278" s="23"/>
      <c r="P278" s="23"/>
      <c r="Q278" s="23"/>
      <c r="R278" s="23"/>
      <c r="S278" s="23"/>
      <c r="T278" s="23"/>
      <c r="U278" s="23"/>
      <c r="V278" s="23"/>
      <c r="W278" s="23"/>
      <c r="X278" s="23"/>
      <c r="Y278" s="23"/>
    </row>
    <row r="279" customFormat="false" ht="12" hidden="false" customHeight="true" outlineLevel="0" collapsed="false">
      <c r="A279" s="110" t="n">
        <f aca="false" t="array" ref="A279:A279">IFERROR(INDEX('03.Muestra'!$B$8:$B$17,SMALL(IF("Página Web"='03.Muestra'!$D$8:$D$17,ROW('03.Muestra'!$B$8:$B$17)-MIN(ROW('03.Muestra'!$D$8:$D$17))+1,""),ROW()-276)),"")</f>
        <v>3</v>
      </c>
      <c r="B279" s="141" t="str">
        <f aca="false" t="array" ref="B279:B279">IFERROR(INDEX('03.Muestra'!$C$8:$C$17,SMALL(IF("Página Web"='03.Muestra'!$D$8:$D$17,ROW('03.Muestra'!$C$8:$C$17)-MIN(ROW('03.Muestra'!$D$8:$D$17))+1,""),ROW()-276)),"")</f>
        <v>Contacto</v>
      </c>
      <c r="C279" s="141" t="str">
        <f aca="false" t="array" ref="C279:C279">IFERROR(INDEX('03.Muestra'!$F$8:$F$17,SMALL(IF("Página Web"='03.Muestra'!$D$8:$D$17,ROW('03.Muestra'!$F$8:$F$17)-MIN(ROW('03.Muestra'!$D$8:$D$17))+1,""),ROW()-276)),"")</f>
        <v>https://institutodelpelo.com/contacto/</v>
      </c>
      <c r="D279" s="114" t="s">
        <v>106</v>
      </c>
      <c r="E279" s="75" t="str">
        <f aca="false">IF(D279&lt;&gt;"",IF(AND(B279&lt;&gt;"",C279&lt;&gt;""),"","ERR"),"")</f>
        <v/>
      </c>
      <c r="G279" s="23"/>
      <c r="H279" s="23"/>
      <c r="I279" s="23"/>
      <c r="J279" s="23"/>
      <c r="K279" s="119"/>
      <c r="L279" s="23"/>
      <c r="M279" s="23"/>
      <c r="N279" s="23"/>
      <c r="O279" s="23"/>
      <c r="P279" s="23"/>
      <c r="Q279" s="23"/>
      <c r="R279" s="23"/>
      <c r="S279" s="23"/>
      <c r="T279" s="23"/>
      <c r="U279" s="23"/>
      <c r="V279" s="23"/>
      <c r="W279" s="23"/>
      <c r="X279" s="23"/>
      <c r="Y279" s="23"/>
    </row>
    <row r="280" customFormat="false" ht="12" hidden="false" customHeight="true" outlineLevel="0" collapsed="false">
      <c r="A280" s="110" t="n">
        <f aca="false" t="array" ref="A280:A280">IFERROR(INDEX('03.Muestra'!$B$8:$B$17,SMALL(IF("Página Web"='03.Muestra'!$D$8:$D$17,ROW('03.Muestra'!$B$8:$B$17)-MIN(ROW('03.Muestra'!$D$8:$D$17))+1,""),ROW()-276)),"")</f>
        <v>4</v>
      </c>
      <c r="B280" s="141" t="str">
        <f aca="false" t="array" ref="B280:B280">IFERROR(INDEX('03.Muestra'!$C$8:$C$17,SMALL(IF("Página Web"='03.Muestra'!$D$8:$D$17,ROW('03.Muestra'!$C$8:$C$17)-MIN(ROW('03.Muestra'!$D$8:$D$17))+1,""),ROW()-276)),"")</f>
        <v>Aviso legal</v>
      </c>
      <c r="C280" s="141" t="str">
        <f aca="false" t="array" ref="C280:C280">IFERROR(INDEX('03.Muestra'!$F$8:$F$17,SMALL(IF("Página Web"='03.Muestra'!$D$8:$D$17,ROW('03.Muestra'!$F$8:$F$17)-MIN(ROW('03.Muestra'!$D$8:$D$17))+1,""),ROW()-276)),"")</f>
        <v>https://institutodelpelo.com/aviso-legal/</v>
      </c>
      <c r="D280" s="114" t="s">
        <v>106</v>
      </c>
      <c r="E280" s="75" t="str">
        <f aca="false">IF(D280&lt;&gt;"",IF(AND(B280&lt;&gt;"",C280&lt;&gt;""),"","ERR"),"")</f>
        <v/>
      </c>
      <c r="G280" s="23"/>
      <c r="H280" s="23"/>
      <c r="I280" s="23"/>
      <c r="J280" s="23"/>
      <c r="K280" s="119"/>
      <c r="L280" s="23"/>
      <c r="M280" s="23"/>
      <c r="N280" s="23"/>
      <c r="O280" s="23"/>
      <c r="P280" s="23"/>
      <c r="Q280" s="23"/>
      <c r="R280" s="23"/>
      <c r="S280" s="23"/>
      <c r="T280" s="23"/>
      <c r="U280" s="23"/>
      <c r="V280" s="23"/>
      <c r="W280" s="23"/>
      <c r="X280" s="23"/>
      <c r="Y280" s="23"/>
    </row>
    <row r="281" customFormat="false" ht="12" hidden="false" customHeight="true" outlineLevel="0" collapsed="false">
      <c r="A281" s="110" t="n">
        <f aca="false" t="array" ref="A281:A281">IFERROR(INDEX('03.Muestra'!$B$8:$B$17,SMALL(IF("Página Web"='03.Muestra'!$D$8:$D$17,ROW('03.Muestra'!$B$8:$B$17)-MIN(ROW('03.Muestra'!$D$8:$D$17))+1,""),ROW()-276)),"")</f>
        <v>5</v>
      </c>
      <c r="B281" s="141" t="str">
        <f aca="false" t="array" ref="B281:B281">IFERROR(INDEX('03.Muestra'!$C$8:$C$17,SMALL(IF("Página Web"='03.Muestra'!$D$8:$D$17,ROW('03.Muestra'!$C$8:$C$17)-MIN(ROW('03.Muestra'!$D$8:$D$17))+1,""),ROW()-276)),"")</f>
        <v>Política de privacidad</v>
      </c>
      <c r="C281" s="141" t="str">
        <f aca="false" t="array" ref="C281:C281">IFERROR(INDEX('03.Muestra'!$F$8:$F$17,SMALL(IF("Página Web"='03.Muestra'!$D$8:$D$17,ROW('03.Muestra'!$F$8:$F$17)-MIN(ROW('03.Muestra'!$D$8:$D$17))+1,""),ROW()-276)),"")</f>
        <v>https://institutodelpelo.com/politica-de-privacidad/</v>
      </c>
      <c r="D281" s="114" t="s">
        <v>106</v>
      </c>
      <c r="E281" s="75" t="str">
        <f aca="false">IF(D281&lt;&gt;"",IF(AND(B281&lt;&gt;"",C281&lt;&gt;""),"","ERR"),"")</f>
        <v/>
      </c>
      <c r="G281" s="23"/>
      <c r="H281" s="23"/>
      <c r="I281" s="23"/>
      <c r="J281" s="23"/>
      <c r="K281" s="119"/>
      <c r="L281" s="23"/>
      <c r="M281" s="23"/>
      <c r="N281" s="23"/>
      <c r="O281" s="23"/>
      <c r="P281" s="23"/>
      <c r="Q281" s="23"/>
      <c r="R281" s="23"/>
      <c r="S281" s="23"/>
      <c r="T281" s="23"/>
      <c r="U281" s="23"/>
      <c r="V281" s="23"/>
      <c r="W281" s="23"/>
      <c r="X281" s="23"/>
      <c r="Y281" s="23"/>
    </row>
    <row r="282" customFormat="false" ht="12" hidden="false" customHeight="true" outlineLevel="0" collapsed="false">
      <c r="A282" s="110" t="n">
        <f aca="false" t="array" ref="A282:A282">IFERROR(INDEX('03.Muestra'!$B$8:$B$17,SMALL(IF("Página Web"='03.Muestra'!$D$8:$D$17,ROW('03.Muestra'!$B$8:$B$17)-MIN(ROW('03.Muestra'!$D$8:$D$17))+1,""),ROW()-276)),"")</f>
        <v>6</v>
      </c>
      <c r="B282" s="141" t="str">
        <f aca="false" t="array" ref="B282:B282">IFERROR(INDEX('03.Muestra'!$C$8:$C$17,SMALL(IF("Página Web"='03.Muestra'!$D$8:$D$17,ROW('03.Muestra'!$C$8:$C$17)-MIN(ROW('03.Muestra'!$D$8:$D$17))+1,""),ROW()-276)),"")</f>
        <v>Informe de accesibilidad</v>
      </c>
      <c r="C282" s="141" t="str">
        <f aca="false" t="array" ref="C282:C282">IFERROR(INDEX('03.Muestra'!$F$8:$F$17,SMALL(IF("Página Web"='03.Muestra'!$D$8:$D$17,ROW('03.Muestra'!$F$8:$F$17)-MIN(ROW('03.Muestra'!$D$8:$D$17))+1,""),ROW()-276)),"")</f>
        <v>https://institutodelpelo.com/informe-de-accesibilidad/</v>
      </c>
      <c r="D282" s="114"/>
      <c r="E282" s="75" t="str">
        <f aca="false">IF(D282&lt;&gt;"",IF(AND(B282&lt;&gt;"",C282&lt;&gt;""),"","ERR"),"")</f>
        <v/>
      </c>
      <c r="G282" s="23"/>
      <c r="H282" s="23"/>
      <c r="I282" s="23"/>
      <c r="J282" s="23"/>
      <c r="K282" s="119"/>
      <c r="L282" s="23"/>
      <c r="M282" s="23"/>
      <c r="N282" s="23"/>
      <c r="O282" s="23"/>
      <c r="P282" s="23"/>
      <c r="Q282" s="23"/>
      <c r="R282" s="23"/>
      <c r="S282" s="23"/>
      <c r="T282" s="23"/>
      <c r="U282" s="23"/>
      <c r="V282" s="23"/>
      <c r="W282" s="23"/>
      <c r="X282" s="23"/>
      <c r="Y282" s="23"/>
    </row>
    <row r="283" customFormat="false" ht="12" hidden="false" customHeight="true" outlineLevel="0" collapsed="false">
      <c r="A283" s="110" t="str">
        <f aca="false" t="array" ref="A283:A283">IFERROR(INDEX('03.Muestra'!$B$8:$B$17,SMALL(IF("Página Web"='03.Muestra'!$D$8:$D$17,ROW('03.Muestra'!$B$8:$B$17)-MIN(ROW('03.Muestra'!$D$8:$D$17))+1,""),ROW()-276)),"")</f>
        <v/>
      </c>
      <c r="B283" s="141" t="str">
        <f aca="false" t="array" ref="B283:B283">IFERROR(INDEX('03.Muestra'!$C$8:$C$17,SMALL(IF("Página Web"='03.Muestra'!$D$8:$D$17,ROW('03.Muestra'!$C$8:$C$17)-MIN(ROW('03.Muestra'!$D$8:$D$17))+1,""),ROW()-276)),"")</f>
        <v/>
      </c>
      <c r="C283" s="141" t="str">
        <f aca="false" t="array" ref="C283:C283">IFERROR(INDEX('03.Muestra'!$F$8:$F$17,SMALL(IF("Página Web"='03.Muestra'!$D$8:$D$17,ROW('03.Muestra'!$F$8:$F$17)-MIN(ROW('03.Muestra'!$D$8:$D$17))+1,""),ROW()-276)),"")</f>
        <v/>
      </c>
      <c r="D283" s="114"/>
      <c r="E283" s="75" t="str">
        <f aca="false">IF(D283&lt;&gt;"",IF(AND(B283&lt;&gt;"",C283&lt;&gt;""),"","ERR"),"")</f>
        <v/>
      </c>
      <c r="F283" s="23"/>
      <c r="G283" s="23"/>
      <c r="H283" s="23"/>
      <c r="I283" s="23"/>
      <c r="J283" s="23"/>
      <c r="K283" s="119"/>
      <c r="L283" s="23"/>
      <c r="M283" s="23"/>
      <c r="N283" s="23"/>
      <c r="O283" s="23"/>
      <c r="P283" s="23"/>
      <c r="Q283" s="23"/>
      <c r="R283" s="23"/>
      <c r="S283" s="23"/>
      <c r="T283" s="23"/>
      <c r="U283" s="23"/>
      <c r="V283" s="23"/>
      <c r="W283" s="23"/>
      <c r="X283" s="23"/>
      <c r="Y283" s="23"/>
    </row>
    <row r="284" customFormat="false" ht="12" hidden="false" customHeight="true" outlineLevel="0" collapsed="false">
      <c r="A284" s="110" t="str">
        <f aca="false" t="array" ref="A284:A284">IFERROR(INDEX('03.Muestra'!$B$8:$B$17,SMALL(IF("Página Web"='03.Muestra'!$D$8:$D$17,ROW('03.Muestra'!$B$8:$B$17)-MIN(ROW('03.Muestra'!$D$8:$D$17))+1,""),ROW()-276)),"")</f>
        <v/>
      </c>
      <c r="B284" s="141" t="str">
        <f aca="false" t="array" ref="B284:B284">IFERROR(INDEX('03.Muestra'!$C$8:$C$17,SMALL(IF("Página Web"='03.Muestra'!$D$8:$D$17,ROW('03.Muestra'!$C$8:$C$17)-MIN(ROW('03.Muestra'!$D$8:$D$17))+1,""),ROW()-276)),"")</f>
        <v/>
      </c>
      <c r="C284" s="141" t="str">
        <f aca="false" t="array" ref="C284:C284">IFERROR(INDEX('03.Muestra'!$F$8:$F$17,SMALL(IF("Página Web"='03.Muestra'!$D$8:$D$17,ROW('03.Muestra'!$F$8:$F$17)-MIN(ROW('03.Muestra'!$D$8:$D$17))+1,""),ROW()-276)),"")</f>
        <v/>
      </c>
      <c r="D284" s="114"/>
      <c r="E284" s="75" t="str">
        <f aca="false">IF(D284&lt;&gt;"",IF(AND(B284&lt;&gt;"",C284&lt;&gt;""),"","ERR"),"")</f>
        <v/>
      </c>
      <c r="F284" s="23"/>
      <c r="G284" s="23"/>
      <c r="H284" s="23"/>
      <c r="I284" s="23"/>
      <c r="J284" s="23"/>
      <c r="K284" s="119"/>
      <c r="L284" s="23"/>
      <c r="M284" s="23"/>
      <c r="N284" s="23"/>
      <c r="O284" s="23"/>
      <c r="P284" s="23"/>
      <c r="Q284" s="23"/>
      <c r="R284" s="23"/>
      <c r="S284" s="23"/>
      <c r="T284" s="23"/>
      <c r="U284" s="23"/>
      <c r="V284" s="23"/>
      <c r="W284" s="23"/>
      <c r="X284" s="23"/>
      <c r="Y284" s="23"/>
    </row>
    <row r="285" customFormat="false" ht="12" hidden="false" customHeight="true" outlineLevel="0" collapsed="false">
      <c r="A285" s="110" t="str">
        <f aca="false" t="array" ref="A285:A285">IFERROR(INDEX('03.Muestra'!$B$8:$B$17,SMALL(IF("Página Web"='03.Muestra'!$D$8:$D$17,ROW('03.Muestra'!$B$8:$B$17)-MIN(ROW('03.Muestra'!$D$8:$D$17))+1,""),ROW()-276)),"")</f>
        <v/>
      </c>
      <c r="B285" s="141" t="str">
        <f aca="false" t="array" ref="B285:B285">IFERROR(INDEX('03.Muestra'!$C$8:$C$17,SMALL(IF("Página Web"='03.Muestra'!$D$8:$D$17,ROW('03.Muestra'!$C$8:$C$17)-MIN(ROW('03.Muestra'!$D$8:$D$17))+1,""),ROW()-276)),"")</f>
        <v/>
      </c>
      <c r="C285" s="141" t="str">
        <f aca="false" t="array" ref="C285:C285">IFERROR(INDEX('03.Muestra'!$F$8:$F$17,SMALL(IF("Página Web"='03.Muestra'!$D$8:$D$17,ROW('03.Muestra'!$F$8:$F$17)-MIN(ROW('03.Muestra'!$D$8:$D$17))+1,""),ROW()-276)),"")</f>
        <v/>
      </c>
      <c r="D285" s="114"/>
      <c r="E285" s="75" t="str">
        <f aca="false">IF(D285&lt;&gt;"",IF(AND(B285&lt;&gt;"",C285&lt;&gt;""),"","ERR"),"")</f>
        <v/>
      </c>
      <c r="F285" s="23"/>
      <c r="G285" s="23"/>
      <c r="H285" s="23"/>
      <c r="I285" s="23"/>
      <c r="J285" s="23"/>
      <c r="K285" s="119"/>
      <c r="L285" s="23"/>
      <c r="M285" s="23"/>
      <c r="N285" s="23"/>
      <c r="O285" s="23"/>
      <c r="P285" s="23"/>
      <c r="Q285" s="23"/>
      <c r="R285" s="23"/>
      <c r="S285" s="23"/>
      <c r="T285" s="23"/>
      <c r="U285" s="23"/>
      <c r="V285" s="23"/>
      <c r="W285" s="23"/>
      <c r="X285" s="23"/>
      <c r="Y285" s="23"/>
    </row>
    <row r="286" customFormat="false" ht="12" hidden="false" customHeight="true" outlineLevel="0" collapsed="false">
      <c r="A286" s="110" t="str">
        <f aca="false" t="array" ref="A286:A286">IFERROR(INDEX('03.Muestra'!$B$8:$B$17,SMALL(IF("Página Web"='03.Muestra'!$D$8:$D$17,ROW('03.Muestra'!$B$8:$B$17)-MIN(ROW('03.Muestra'!$D$8:$D$17))+1,""),ROW()-276)),"")</f>
        <v/>
      </c>
      <c r="B286" s="141" t="str">
        <f aca="false" t="array" ref="B286:B286">IFERROR(INDEX('03.Muestra'!$C$8:$C$17,SMALL(IF("Página Web"='03.Muestra'!$D$8:$D$17,ROW('03.Muestra'!$C$8:$C$17)-MIN(ROW('03.Muestra'!$D$8:$D$17))+1,""),ROW()-276)),"")</f>
        <v/>
      </c>
      <c r="C286" s="141" t="str">
        <f aca="false" t="array" ref="C286:C286">IFERROR(INDEX('03.Muestra'!$F$8:$F$17,SMALL(IF("Página Web"='03.Muestra'!$D$8:$D$17,ROW('03.Muestra'!$F$8:$F$17)-MIN(ROW('03.Muestra'!$D$8:$D$17))+1,""),ROW()-276)),"")</f>
        <v/>
      </c>
      <c r="D286" s="114"/>
      <c r="E286" s="75" t="str">
        <f aca="false">IF(D286&lt;&gt;"",IF(AND(B286&lt;&gt;"",C286&lt;&gt;""),"","ERR"),"")</f>
        <v/>
      </c>
      <c r="F286" s="23"/>
      <c r="G286" s="23"/>
      <c r="H286" s="23"/>
      <c r="I286" s="23"/>
      <c r="J286" s="23"/>
      <c r="K286" s="119"/>
      <c r="L286" s="23"/>
      <c r="M286" s="23"/>
      <c r="N286" s="23"/>
      <c r="O286" s="23"/>
      <c r="P286" s="23"/>
      <c r="Q286" s="23"/>
      <c r="R286" s="23"/>
      <c r="S286" s="23"/>
      <c r="T286" s="23"/>
      <c r="U286" s="23"/>
      <c r="V286" s="23"/>
      <c r="W286" s="23"/>
      <c r="X286" s="23"/>
      <c r="Y286" s="23"/>
    </row>
    <row r="287" customFormat="false" ht="12" hidden="false" customHeight="true" outlineLevel="0" collapsed="false">
      <c r="A287" s="71"/>
      <c r="B287" s="144"/>
      <c r="C287" s="144"/>
      <c r="D287" s="145"/>
      <c r="E287" s="75"/>
      <c r="F287" s="23"/>
      <c r="G287" s="23"/>
      <c r="H287" s="23"/>
      <c r="I287" s="23"/>
      <c r="J287" s="23"/>
      <c r="K287" s="119"/>
      <c r="L287" s="23"/>
      <c r="M287" s="23"/>
      <c r="N287" s="23"/>
      <c r="O287" s="23"/>
      <c r="P287" s="23"/>
      <c r="Q287" s="23"/>
      <c r="R287" s="23"/>
      <c r="S287" s="23"/>
      <c r="T287" s="23"/>
      <c r="U287" s="23"/>
      <c r="V287" s="23"/>
      <c r="W287" s="23"/>
      <c r="X287" s="23"/>
      <c r="Y287" s="23"/>
    </row>
    <row r="288" customFormat="false" ht="12" hidden="false" customHeight="true" outlineLevel="0" collapsed="false">
      <c r="B288" s="23"/>
      <c r="C288" s="23"/>
      <c r="D288" s="137"/>
      <c r="E288" s="75"/>
      <c r="F288" s="23"/>
      <c r="G288" s="23"/>
      <c r="H288" s="23"/>
      <c r="I288" s="23"/>
      <c r="J288" s="23"/>
      <c r="K288" s="119"/>
      <c r="L288" s="23"/>
      <c r="M288" s="23"/>
      <c r="N288" s="23"/>
      <c r="O288" s="23"/>
      <c r="P288" s="23"/>
      <c r="Q288" s="23"/>
      <c r="R288" s="23"/>
      <c r="S288" s="23"/>
      <c r="T288" s="23"/>
      <c r="U288" s="23"/>
      <c r="V288" s="23"/>
      <c r="W288" s="23"/>
      <c r="X288" s="23"/>
      <c r="Y288" s="23"/>
    </row>
    <row r="289" customFormat="false" ht="31.5" hidden="false" customHeight="true" outlineLevel="0" collapsed="false">
      <c r="A289" s="122"/>
      <c r="B289" s="123"/>
      <c r="C289" s="122"/>
      <c r="D289" s="146"/>
      <c r="E289" s="112"/>
      <c r="F289" s="23"/>
      <c r="G289" s="23"/>
      <c r="H289" s="23"/>
      <c r="I289" s="23"/>
      <c r="J289" s="23"/>
      <c r="K289" s="119"/>
      <c r="L289" s="23"/>
      <c r="M289" s="23"/>
      <c r="N289" s="23"/>
      <c r="O289" s="23"/>
      <c r="P289" s="23"/>
      <c r="Q289" s="23"/>
      <c r="R289" s="23"/>
      <c r="S289" s="23"/>
      <c r="T289" s="23"/>
      <c r="U289" s="23"/>
      <c r="V289" s="23"/>
      <c r="W289" s="23"/>
      <c r="X289" s="23"/>
      <c r="Y289" s="23"/>
    </row>
    <row r="290" customFormat="false" ht="12" hidden="false" customHeight="true" outlineLevel="0" collapsed="false">
      <c r="A290" s="71"/>
      <c r="B290" s="71"/>
      <c r="C290" s="71"/>
      <c r="D290" s="147"/>
      <c r="E290" s="72"/>
      <c r="F290" s="103"/>
      <c r="G290" s="23"/>
      <c r="H290" s="23"/>
      <c r="I290" s="23"/>
      <c r="J290" s="23"/>
      <c r="K290" s="119"/>
      <c r="L290" s="23"/>
      <c r="M290" s="23"/>
      <c r="N290" s="23"/>
      <c r="O290" s="23"/>
      <c r="P290" s="23"/>
      <c r="Q290" s="23"/>
      <c r="R290" s="23"/>
      <c r="S290" s="23"/>
      <c r="T290" s="23"/>
      <c r="U290" s="23"/>
      <c r="V290" s="23"/>
      <c r="W290" s="23"/>
      <c r="X290" s="23"/>
      <c r="Y290" s="23"/>
    </row>
    <row r="291" customFormat="false" ht="12" hidden="false" customHeight="true" outlineLevel="0" collapsed="false">
      <c r="B291" s="23"/>
      <c r="C291" s="23"/>
      <c r="D291" s="137"/>
      <c r="E291" s="75"/>
      <c r="F291" s="23"/>
      <c r="G291" s="23"/>
      <c r="H291" s="23"/>
      <c r="I291" s="23"/>
      <c r="J291" s="23"/>
      <c r="K291" s="119"/>
      <c r="L291" s="23"/>
      <c r="M291" s="23"/>
      <c r="N291" s="23"/>
      <c r="O291" s="23"/>
      <c r="P291" s="23"/>
      <c r="Q291" s="23"/>
      <c r="R291" s="23"/>
      <c r="S291" s="23"/>
      <c r="T291" s="23"/>
      <c r="U291" s="23"/>
      <c r="V291" s="23"/>
      <c r="W291" s="23"/>
      <c r="X291" s="23"/>
      <c r="Y291" s="23"/>
    </row>
    <row r="292" customFormat="false" ht="12" hidden="false" customHeight="true" outlineLevel="0" collapsed="false">
      <c r="B292" s="23"/>
      <c r="C292" s="23"/>
      <c r="D292" s="137"/>
      <c r="E292" s="112"/>
      <c r="F292" s="23"/>
      <c r="G292" s="23"/>
      <c r="H292" s="23"/>
      <c r="I292" s="23"/>
      <c r="J292" s="23"/>
      <c r="K292" s="119"/>
      <c r="L292" s="23"/>
      <c r="M292" s="23"/>
      <c r="N292" s="23"/>
      <c r="O292" s="23"/>
      <c r="P292" s="23"/>
      <c r="Q292" s="23"/>
      <c r="R292" s="23"/>
      <c r="S292" s="23"/>
      <c r="T292" s="23"/>
      <c r="U292" s="23"/>
      <c r="V292" s="23"/>
      <c r="W292" s="23"/>
      <c r="X292" s="23"/>
      <c r="Y292" s="23"/>
    </row>
    <row r="293" customFormat="false" ht="29.25" hidden="false" customHeight="true" outlineLevel="0" collapsed="false">
      <c r="A293" s="105" t="s">
        <v>119</v>
      </c>
      <c r="B293" s="106" t="s">
        <v>105</v>
      </c>
      <c r="C293" s="107" t="s">
        <v>179</v>
      </c>
      <c r="D293" s="139" t="s">
        <v>125</v>
      </c>
      <c r="E293" s="124"/>
      <c r="K293" s="119"/>
      <c r="L293" s="23"/>
      <c r="M293" s="23"/>
      <c r="N293" s="23"/>
      <c r="O293" s="23"/>
      <c r="P293" s="23"/>
      <c r="Q293" s="23"/>
      <c r="R293" s="23"/>
      <c r="S293" s="23"/>
      <c r="T293" s="23"/>
      <c r="U293" s="23"/>
      <c r="V293" s="23"/>
      <c r="W293" s="23"/>
      <c r="X293" s="23"/>
      <c r="Y293" s="23"/>
    </row>
    <row r="294" customFormat="false" ht="12" hidden="false" customHeight="true" outlineLevel="0" collapsed="false">
      <c r="A294" s="110" t="n">
        <f aca="false" t="array" ref="A294:A294">IFERROR(INDEX('03.Muestra'!$B$8:$B$17,SMALL(IF("Página Web"='03.Muestra'!$D$8:$D$17,ROW('03.Muestra'!$B$8:$B$17)-MIN(ROW('03.Muestra'!$D$8:$D$17))+1,""),ROW()-293)),"")</f>
        <v>1</v>
      </c>
      <c r="B294" s="141" t="str">
        <f aca="false" t="array" ref="B294:B294">IFERROR(INDEX('03.Muestra'!$C$8:$C$17,SMALL(IF("Página Web"='03.Muestra'!$D$8:$D$17,ROW('03.Muestra'!$C$8:$C$17)-MIN(ROW('03.Muestra'!$D$8:$D$17))+1,""),ROW()-293)),"")</f>
        <v>Inicio</v>
      </c>
      <c r="C294" s="141" t="str">
        <f aca="false" t="array" ref="C294:C294">IFERROR(INDEX('03.Muestra'!$F$8:$F$17,SMALL(IF("Página Web"='03.Muestra'!$D$8:$D$17,ROW('03.Muestra'!$F$8:$F$17)-MIN(ROW('03.Muestra'!$D$8:$D$17))+1,""),ROW()-293)),"")</f>
        <v>https://institutodelpelo.com/</v>
      </c>
      <c r="D294" s="114" t="s">
        <v>106</v>
      </c>
      <c r="E294" s="75" t="str">
        <f aca="false">IF(D294&lt;&gt;"",IF(AND(B294&lt;&gt;"",C294&lt;&gt;""),"","ERR"),"")</f>
        <v/>
      </c>
      <c r="F294" s="115" t="s">
        <v>108</v>
      </c>
      <c r="G294" s="100" t="s">
        <v>117</v>
      </c>
      <c r="H294" s="95" t="s">
        <v>112</v>
      </c>
      <c r="I294" s="116" t="s">
        <v>110</v>
      </c>
      <c r="J294" s="117" t="s">
        <v>106</v>
      </c>
      <c r="K294" s="142" t="s">
        <v>116</v>
      </c>
      <c r="L294" s="23"/>
      <c r="M294" s="23"/>
      <c r="N294" s="23"/>
      <c r="O294" s="23"/>
      <c r="P294" s="23"/>
      <c r="Q294" s="23"/>
      <c r="R294" s="23"/>
      <c r="S294" s="23"/>
      <c r="T294" s="23"/>
      <c r="U294" s="23"/>
      <c r="V294" s="23"/>
      <c r="W294" s="23"/>
      <c r="X294" s="23"/>
      <c r="Y294" s="23"/>
    </row>
    <row r="295" customFormat="false" ht="12" hidden="false" customHeight="true" outlineLevel="0" collapsed="false">
      <c r="A295" s="110" t="n">
        <f aca="false" t="array" ref="A295:A295">IFERROR(INDEX('03.Muestra'!$B$8:$B$17,SMALL(IF("Página Web"='03.Muestra'!$D$8:$D$17,ROW('03.Muestra'!$B$8:$B$17)-MIN(ROW('03.Muestra'!$D$8:$D$17))+1,""),ROW()-293)),"")</f>
        <v>2</v>
      </c>
      <c r="B295" s="141" t="str">
        <f aca="false" t="array" ref="B295:B295">IFERROR(INDEX('03.Muestra'!$C$8:$C$17,SMALL(IF("Página Web"='03.Muestra'!$D$8:$D$17,ROW('03.Muestra'!$C$8:$C$17)-MIN(ROW('03.Muestra'!$D$8:$D$17))+1,""),ROW()-293)),"")</f>
        <v>Nuestro método</v>
      </c>
      <c r="C295" s="141" t="str">
        <f aca="false" t="array" ref="C295:C295">IFERROR(INDEX('03.Muestra'!$F$8:$F$17,SMALL(IF("Página Web"='03.Muestra'!$D$8:$D$17,ROW('03.Muestra'!$F$8:$F$17)-MIN(ROW('03.Muestra'!$D$8:$D$17))+1,""),ROW()-293)),"")</f>
        <v>https://institutodelpelo.com/nuestro-metodo/</v>
      </c>
      <c r="D295" s="114" t="s">
        <v>106</v>
      </c>
      <c r="E295" s="75" t="str">
        <f aca="false">IF(D295&lt;&gt;"",IF(AND(B295&lt;&gt;"",C295&lt;&gt;""),"","ERR"),"")</f>
        <v/>
      </c>
      <c r="F295" s="118" t="n">
        <f aca="true">COUNTIF($D294:INDIRECT("$D" &amp;  SUM(ROW()-1,'03.Muestra'!$D$20)-1),F294)</f>
        <v>0</v>
      </c>
      <c r="G295" s="118" t="n">
        <f aca="true">COUNTIF($D294:INDIRECT("$D" &amp;  SUM(ROW()-1,'03.Muestra'!$D$20)-1),G294)</f>
        <v>0</v>
      </c>
      <c r="H295" s="118" t="n">
        <f aca="true">COUNTIF($D294:INDIRECT("$D" &amp;  SUM(ROW()-1,'03.Muestra'!$D$20)-1),H294)</f>
        <v>0</v>
      </c>
      <c r="I295" s="118" t="n">
        <f aca="true">COUNTIF($D294:INDIRECT("$D" &amp;  SUM(ROW()-1,'03.Muestra'!$D$20)-1),I294)</f>
        <v>0</v>
      </c>
      <c r="J295" s="118" t="n">
        <f aca="true">COUNTIF($D294:INDIRECT("$D" &amp;  SUM(ROW()-1,'03.Muestra'!$D$20)-1),J294)</f>
        <v>5</v>
      </c>
      <c r="K295" s="143" t="n">
        <f aca="true">IF(COUNTIF('03.Muestra'!$D$8:$D$17,"Página Web")=0,0,COUNTBLANK($D294:INDIRECT("$D" &amp;  SUM(ROW()-1,COUNTIF('03.Muestra'!$D$8:$D$17,"Página Web"))-1)))</f>
        <v>1</v>
      </c>
      <c r="L295" s="23"/>
      <c r="M295" s="23"/>
      <c r="N295" s="23"/>
      <c r="O295" s="23"/>
      <c r="P295" s="23"/>
      <c r="Q295" s="23"/>
      <c r="R295" s="23"/>
      <c r="S295" s="23"/>
      <c r="T295" s="23"/>
      <c r="U295" s="23"/>
      <c r="V295" s="23"/>
      <c r="W295" s="23"/>
      <c r="X295" s="23"/>
      <c r="Y295" s="23"/>
    </row>
    <row r="296" customFormat="false" ht="12" hidden="false" customHeight="true" outlineLevel="0" collapsed="false">
      <c r="A296" s="110" t="n">
        <f aca="false" t="array" ref="A296:A296">IFERROR(INDEX('03.Muestra'!$B$8:$B$17,SMALL(IF("Página Web"='03.Muestra'!$D$8:$D$17,ROW('03.Muestra'!$B$8:$B$17)-MIN(ROW('03.Muestra'!$D$8:$D$17))+1,""),ROW()-293)),"")</f>
        <v>3</v>
      </c>
      <c r="B296" s="141" t="str">
        <f aca="false" t="array" ref="B296:B296">IFERROR(INDEX('03.Muestra'!$C$8:$C$17,SMALL(IF("Página Web"='03.Muestra'!$D$8:$D$17,ROW('03.Muestra'!$C$8:$C$17)-MIN(ROW('03.Muestra'!$D$8:$D$17))+1,""),ROW()-293)),"")</f>
        <v>Contacto</v>
      </c>
      <c r="C296" s="141" t="str">
        <f aca="false" t="array" ref="C296:C296">IFERROR(INDEX('03.Muestra'!$F$8:$F$17,SMALL(IF("Página Web"='03.Muestra'!$D$8:$D$17,ROW('03.Muestra'!$F$8:$F$17)-MIN(ROW('03.Muestra'!$D$8:$D$17))+1,""),ROW()-293)),"")</f>
        <v>https://institutodelpelo.com/contacto/</v>
      </c>
      <c r="D296" s="114" t="s">
        <v>106</v>
      </c>
      <c r="E296" s="75" t="str">
        <f aca="false">IF(D296&lt;&gt;"",IF(AND(B296&lt;&gt;"",C296&lt;&gt;""),"","ERR"),"")</f>
        <v/>
      </c>
      <c r="G296" s="23"/>
      <c r="H296" s="23"/>
      <c r="I296" s="23"/>
      <c r="J296" s="23"/>
      <c r="K296" s="119"/>
      <c r="L296" s="23"/>
      <c r="M296" s="23"/>
      <c r="N296" s="23"/>
      <c r="O296" s="23"/>
      <c r="P296" s="23"/>
      <c r="Q296" s="23"/>
      <c r="R296" s="23"/>
      <c r="S296" s="23"/>
      <c r="T296" s="23"/>
      <c r="U296" s="23"/>
      <c r="V296" s="23"/>
      <c r="W296" s="23"/>
      <c r="X296" s="23"/>
      <c r="Y296" s="23"/>
    </row>
    <row r="297" customFormat="false" ht="12" hidden="false" customHeight="true" outlineLevel="0" collapsed="false">
      <c r="A297" s="110" t="n">
        <f aca="false" t="array" ref="A297:A297">IFERROR(INDEX('03.Muestra'!$B$8:$B$17,SMALL(IF("Página Web"='03.Muestra'!$D$8:$D$17,ROW('03.Muestra'!$B$8:$B$17)-MIN(ROW('03.Muestra'!$D$8:$D$17))+1,""),ROW()-293)),"")</f>
        <v>4</v>
      </c>
      <c r="B297" s="141" t="str">
        <f aca="false" t="array" ref="B297:B297">IFERROR(INDEX('03.Muestra'!$C$8:$C$17,SMALL(IF("Página Web"='03.Muestra'!$D$8:$D$17,ROW('03.Muestra'!$C$8:$C$17)-MIN(ROW('03.Muestra'!$D$8:$D$17))+1,""),ROW()-293)),"")</f>
        <v>Aviso legal</v>
      </c>
      <c r="C297" s="141" t="str">
        <f aca="false" t="array" ref="C297:C297">IFERROR(INDEX('03.Muestra'!$F$8:$F$17,SMALL(IF("Página Web"='03.Muestra'!$D$8:$D$17,ROW('03.Muestra'!$F$8:$F$17)-MIN(ROW('03.Muestra'!$D$8:$D$17))+1,""),ROW()-293)),"")</f>
        <v>https://institutodelpelo.com/aviso-legal/</v>
      </c>
      <c r="D297" s="114" t="s">
        <v>106</v>
      </c>
      <c r="E297" s="75" t="str">
        <f aca="false">IF(D297&lt;&gt;"",IF(AND(B297&lt;&gt;"",C297&lt;&gt;""),"","ERR"),"")</f>
        <v/>
      </c>
      <c r="G297" s="23"/>
      <c r="H297" s="23"/>
      <c r="I297" s="23"/>
      <c r="J297" s="23"/>
      <c r="K297" s="119"/>
      <c r="L297" s="23"/>
      <c r="M297" s="23"/>
      <c r="N297" s="23"/>
      <c r="O297" s="23"/>
      <c r="P297" s="23"/>
      <c r="Q297" s="23"/>
      <c r="R297" s="23"/>
      <c r="S297" s="23"/>
      <c r="T297" s="23"/>
      <c r="U297" s="23"/>
      <c r="V297" s="23"/>
      <c r="W297" s="23"/>
      <c r="X297" s="23"/>
      <c r="Y297" s="23"/>
    </row>
    <row r="298" customFormat="false" ht="12" hidden="false" customHeight="true" outlineLevel="0" collapsed="false">
      <c r="A298" s="110" t="n">
        <f aca="false" t="array" ref="A298:A298">IFERROR(INDEX('03.Muestra'!$B$8:$B$17,SMALL(IF("Página Web"='03.Muestra'!$D$8:$D$17,ROW('03.Muestra'!$B$8:$B$17)-MIN(ROW('03.Muestra'!$D$8:$D$17))+1,""),ROW()-293)),"")</f>
        <v>5</v>
      </c>
      <c r="B298" s="141" t="str">
        <f aca="false" t="array" ref="B298:B298">IFERROR(INDEX('03.Muestra'!$C$8:$C$17,SMALL(IF("Página Web"='03.Muestra'!$D$8:$D$17,ROW('03.Muestra'!$C$8:$C$17)-MIN(ROW('03.Muestra'!$D$8:$D$17))+1,""),ROW()-293)),"")</f>
        <v>Política de privacidad</v>
      </c>
      <c r="C298" s="141" t="str">
        <f aca="false" t="array" ref="C298:C298">IFERROR(INDEX('03.Muestra'!$F$8:$F$17,SMALL(IF("Página Web"='03.Muestra'!$D$8:$D$17,ROW('03.Muestra'!$F$8:$F$17)-MIN(ROW('03.Muestra'!$D$8:$D$17))+1,""),ROW()-293)),"")</f>
        <v>https://institutodelpelo.com/politica-de-privacidad/</v>
      </c>
      <c r="D298" s="114" t="s">
        <v>106</v>
      </c>
      <c r="E298" s="75" t="str">
        <f aca="false">IF(D298&lt;&gt;"",IF(AND(B298&lt;&gt;"",C298&lt;&gt;""),"","ERR"),"")</f>
        <v/>
      </c>
      <c r="G298" s="23"/>
      <c r="H298" s="23"/>
      <c r="I298" s="23"/>
      <c r="J298" s="23"/>
      <c r="K298" s="119"/>
      <c r="L298" s="23"/>
      <c r="M298" s="23"/>
      <c r="N298" s="23"/>
      <c r="O298" s="23"/>
      <c r="P298" s="23"/>
      <c r="Q298" s="23"/>
      <c r="R298" s="23"/>
      <c r="S298" s="23"/>
      <c r="T298" s="23"/>
      <c r="U298" s="23"/>
      <c r="V298" s="23"/>
      <c r="W298" s="23"/>
      <c r="X298" s="23"/>
      <c r="Y298" s="23"/>
    </row>
    <row r="299" customFormat="false" ht="12" hidden="false" customHeight="true" outlineLevel="0" collapsed="false">
      <c r="A299" s="110" t="n">
        <f aca="false" t="array" ref="A299:A299">IFERROR(INDEX('03.Muestra'!$B$8:$B$17,SMALL(IF("Página Web"='03.Muestra'!$D$8:$D$17,ROW('03.Muestra'!$B$8:$B$17)-MIN(ROW('03.Muestra'!$D$8:$D$17))+1,""),ROW()-293)),"")</f>
        <v>6</v>
      </c>
      <c r="B299" s="141" t="str">
        <f aca="false" t="array" ref="B299:B299">IFERROR(INDEX('03.Muestra'!$C$8:$C$17,SMALL(IF("Página Web"='03.Muestra'!$D$8:$D$17,ROW('03.Muestra'!$C$8:$C$17)-MIN(ROW('03.Muestra'!$D$8:$D$17))+1,""),ROW()-293)),"")</f>
        <v>Informe de accesibilidad</v>
      </c>
      <c r="C299" s="141" t="str">
        <f aca="false" t="array" ref="C299:C299">IFERROR(INDEX('03.Muestra'!$F$8:$F$17,SMALL(IF("Página Web"='03.Muestra'!$D$8:$D$17,ROW('03.Muestra'!$F$8:$F$17)-MIN(ROW('03.Muestra'!$D$8:$D$17))+1,""),ROW()-293)),"")</f>
        <v>https://institutodelpelo.com/informe-de-accesibilidad/</v>
      </c>
      <c r="D299" s="114"/>
      <c r="E299" s="75" t="str">
        <f aca="false">IF(D299&lt;&gt;"",IF(AND(B299&lt;&gt;"",C299&lt;&gt;""),"","ERR"),"")</f>
        <v/>
      </c>
      <c r="G299" s="23"/>
      <c r="H299" s="23"/>
      <c r="I299" s="23"/>
      <c r="J299" s="23"/>
      <c r="K299" s="119"/>
      <c r="L299" s="23"/>
      <c r="M299" s="23"/>
      <c r="N299" s="23"/>
      <c r="O299" s="23"/>
      <c r="P299" s="23"/>
      <c r="Q299" s="23"/>
      <c r="R299" s="23"/>
      <c r="S299" s="23"/>
      <c r="T299" s="23"/>
      <c r="U299" s="23"/>
      <c r="V299" s="23"/>
      <c r="W299" s="23"/>
      <c r="X299" s="23"/>
      <c r="Y299" s="23"/>
    </row>
    <row r="300" customFormat="false" ht="12" hidden="false" customHeight="true" outlineLevel="0" collapsed="false">
      <c r="A300" s="110" t="str">
        <f aca="false" t="array" ref="A300:A300">IFERROR(INDEX('03.Muestra'!$B$8:$B$17,SMALL(IF("Página Web"='03.Muestra'!$D$8:$D$17,ROW('03.Muestra'!$B$8:$B$17)-MIN(ROW('03.Muestra'!$D$8:$D$17))+1,""),ROW()-293)),"")</f>
        <v/>
      </c>
      <c r="B300" s="141" t="str">
        <f aca="false" t="array" ref="B300:B300">IFERROR(INDEX('03.Muestra'!$C$8:$C$17,SMALL(IF("Página Web"='03.Muestra'!$D$8:$D$17,ROW('03.Muestra'!$C$8:$C$17)-MIN(ROW('03.Muestra'!$D$8:$D$17))+1,""),ROW()-293)),"")</f>
        <v/>
      </c>
      <c r="C300" s="141" t="str">
        <f aca="false" t="array" ref="C300:C300">IFERROR(INDEX('03.Muestra'!$F$8:$F$17,SMALL(IF("Página Web"='03.Muestra'!$D$8:$D$17,ROW('03.Muestra'!$F$8:$F$17)-MIN(ROW('03.Muestra'!$D$8:$D$17))+1,""),ROW()-293)),"")</f>
        <v/>
      </c>
      <c r="D300" s="114"/>
      <c r="E300" s="75" t="str">
        <f aca="false">IF(D300&lt;&gt;"",IF(AND(B300&lt;&gt;"",C300&lt;&gt;""),"","ERR"),"")</f>
        <v/>
      </c>
      <c r="F300" s="23"/>
      <c r="G300" s="23"/>
      <c r="H300" s="23"/>
      <c r="I300" s="23"/>
      <c r="J300" s="23"/>
      <c r="K300" s="119"/>
      <c r="L300" s="23"/>
      <c r="M300" s="23"/>
      <c r="N300" s="23"/>
      <c r="O300" s="23"/>
      <c r="P300" s="23"/>
      <c r="Q300" s="23"/>
      <c r="R300" s="23"/>
      <c r="S300" s="23"/>
      <c r="T300" s="23"/>
      <c r="U300" s="23"/>
      <c r="V300" s="23"/>
      <c r="W300" s="23"/>
      <c r="X300" s="23"/>
      <c r="Y300" s="23"/>
    </row>
    <row r="301" customFormat="false" ht="12" hidden="false" customHeight="true" outlineLevel="0" collapsed="false">
      <c r="A301" s="110" t="str">
        <f aca="false" t="array" ref="A301:A301">IFERROR(INDEX('03.Muestra'!$B$8:$B$17,SMALL(IF("Página Web"='03.Muestra'!$D$8:$D$17,ROW('03.Muestra'!$B$8:$B$17)-MIN(ROW('03.Muestra'!$D$8:$D$17))+1,""),ROW()-293)),"")</f>
        <v/>
      </c>
      <c r="B301" s="141" t="str">
        <f aca="false" t="array" ref="B301:B301">IFERROR(INDEX('03.Muestra'!$C$8:$C$17,SMALL(IF("Página Web"='03.Muestra'!$D$8:$D$17,ROW('03.Muestra'!$C$8:$C$17)-MIN(ROW('03.Muestra'!$D$8:$D$17))+1,""),ROW()-293)),"")</f>
        <v/>
      </c>
      <c r="C301" s="141" t="str">
        <f aca="false" t="array" ref="C301:C301">IFERROR(INDEX('03.Muestra'!$F$8:$F$17,SMALL(IF("Página Web"='03.Muestra'!$D$8:$D$17,ROW('03.Muestra'!$F$8:$F$17)-MIN(ROW('03.Muestra'!$D$8:$D$17))+1,""),ROW()-293)),"")</f>
        <v/>
      </c>
      <c r="D301" s="114"/>
      <c r="E301" s="75" t="str">
        <f aca="false">IF(D301&lt;&gt;"",IF(AND(B301&lt;&gt;"",C301&lt;&gt;""),"","ERR"),"")</f>
        <v/>
      </c>
      <c r="F301" s="23"/>
      <c r="G301" s="23"/>
      <c r="H301" s="23"/>
      <c r="I301" s="23"/>
      <c r="J301" s="23"/>
      <c r="K301" s="119"/>
      <c r="L301" s="23"/>
      <c r="M301" s="23"/>
      <c r="N301" s="23"/>
      <c r="O301" s="23"/>
      <c r="P301" s="23"/>
      <c r="Q301" s="23"/>
      <c r="R301" s="23"/>
      <c r="S301" s="23"/>
      <c r="T301" s="23"/>
      <c r="U301" s="23"/>
      <c r="V301" s="23"/>
      <c r="W301" s="23"/>
      <c r="X301" s="23"/>
      <c r="Y301" s="23"/>
    </row>
    <row r="302" customFormat="false" ht="12" hidden="false" customHeight="true" outlineLevel="0" collapsed="false">
      <c r="A302" s="110" t="str">
        <f aca="false" t="array" ref="A302:A302">IFERROR(INDEX('03.Muestra'!$B$8:$B$17,SMALL(IF("Página Web"='03.Muestra'!$D$8:$D$17,ROW('03.Muestra'!$B$8:$B$17)-MIN(ROW('03.Muestra'!$D$8:$D$17))+1,""),ROW()-293)),"")</f>
        <v/>
      </c>
      <c r="B302" s="141" t="str">
        <f aca="false" t="array" ref="B302:B302">IFERROR(INDEX('03.Muestra'!$C$8:$C$17,SMALL(IF("Página Web"='03.Muestra'!$D$8:$D$17,ROW('03.Muestra'!$C$8:$C$17)-MIN(ROW('03.Muestra'!$D$8:$D$17))+1,""),ROW()-293)),"")</f>
        <v/>
      </c>
      <c r="C302" s="141" t="str">
        <f aca="false" t="array" ref="C302:C302">IFERROR(INDEX('03.Muestra'!$F$8:$F$17,SMALL(IF("Página Web"='03.Muestra'!$D$8:$D$17,ROW('03.Muestra'!$F$8:$F$17)-MIN(ROW('03.Muestra'!$D$8:$D$17))+1,""),ROW()-293)),"")</f>
        <v/>
      </c>
      <c r="D302" s="114"/>
      <c r="E302" s="75" t="str">
        <f aca="false">IF(D302&lt;&gt;"",IF(AND(B302&lt;&gt;"",C302&lt;&gt;""),"","ERR"),"")</f>
        <v/>
      </c>
      <c r="F302" s="23"/>
      <c r="G302" s="23"/>
      <c r="H302" s="23"/>
      <c r="I302" s="23"/>
      <c r="J302" s="23"/>
      <c r="K302" s="119"/>
      <c r="L302" s="23"/>
      <c r="M302" s="23"/>
      <c r="N302" s="23"/>
      <c r="O302" s="23"/>
      <c r="P302" s="23"/>
      <c r="Q302" s="23"/>
      <c r="R302" s="23"/>
      <c r="S302" s="23"/>
      <c r="T302" s="23"/>
      <c r="U302" s="23"/>
      <c r="V302" s="23"/>
      <c r="W302" s="23"/>
      <c r="X302" s="23"/>
      <c r="Y302" s="23"/>
    </row>
    <row r="303" customFormat="false" ht="12" hidden="false" customHeight="true" outlineLevel="0" collapsed="false">
      <c r="A303" s="110" t="str">
        <f aca="false" t="array" ref="A303:A303">IFERROR(INDEX('03.Muestra'!$B$8:$B$17,SMALL(IF("Página Web"='03.Muestra'!$D$8:$D$17,ROW('03.Muestra'!$B$8:$B$17)-MIN(ROW('03.Muestra'!$D$8:$D$17))+1,""),ROW()-293)),"")</f>
        <v/>
      </c>
      <c r="B303" s="141" t="str">
        <f aca="false" t="array" ref="B303:B303">IFERROR(INDEX('03.Muestra'!$C$8:$C$17,SMALL(IF("Página Web"='03.Muestra'!$D$8:$D$17,ROW('03.Muestra'!$C$8:$C$17)-MIN(ROW('03.Muestra'!$D$8:$D$17))+1,""),ROW()-293)),"")</f>
        <v/>
      </c>
      <c r="C303" s="141" t="str">
        <f aca="false" t="array" ref="C303:C303">IFERROR(INDEX('03.Muestra'!$F$8:$F$17,SMALL(IF("Página Web"='03.Muestra'!$D$8:$D$17,ROW('03.Muestra'!$F$8:$F$17)-MIN(ROW('03.Muestra'!$D$8:$D$17))+1,""),ROW()-293)),"")</f>
        <v/>
      </c>
      <c r="D303" s="114"/>
      <c r="E303" s="75" t="str">
        <f aca="false">IF(D303&lt;&gt;"",IF(AND(B303&lt;&gt;"",C303&lt;&gt;""),"","ERR"),"")</f>
        <v/>
      </c>
      <c r="F303" s="23"/>
      <c r="G303" s="23"/>
      <c r="H303" s="23"/>
      <c r="I303" s="23"/>
      <c r="J303" s="23"/>
      <c r="K303" s="119"/>
      <c r="L303" s="23"/>
      <c r="M303" s="23"/>
      <c r="N303" s="23"/>
      <c r="O303" s="23"/>
      <c r="P303" s="23"/>
      <c r="Q303" s="23"/>
      <c r="R303" s="23"/>
      <c r="S303" s="23"/>
      <c r="T303" s="23"/>
      <c r="U303" s="23"/>
      <c r="V303" s="23"/>
      <c r="W303" s="23"/>
      <c r="X303" s="23"/>
      <c r="Y303" s="23"/>
    </row>
    <row r="304" customFormat="false" ht="12" hidden="false" customHeight="true" outlineLevel="0" collapsed="false">
      <c r="A304" s="71"/>
      <c r="B304" s="144"/>
      <c r="C304" s="144"/>
      <c r="D304" s="145"/>
      <c r="E304" s="75"/>
      <c r="F304" s="23"/>
      <c r="G304" s="23"/>
      <c r="H304" s="23"/>
      <c r="I304" s="23"/>
      <c r="J304" s="23"/>
      <c r="K304" s="119"/>
      <c r="L304" s="23"/>
      <c r="M304" s="23"/>
      <c r="N304" s="23"/>
      <c r="O304" s="23"/>
      <c r="P304" s="23"/>
      <c r="Q304" s="23"/>
      <c r="R304" s="23"/>
      <c r="S304" s="23"/>
      <c r="T304" s="23"/>
      <c r="U304" s="23"/>
      <c r="V304" s="23"/>
      <c r="W304" s="23"/>
      <c r="X304" s="23"/>
      <c r="Y304" s="23"/>
    </row>
    <row r="305" customFormat="false" ht="12" hidden="false" customHeight="true" outlineLevel="0" collapsed="false">
      <c r="B305" s="23"/>
      <c r="C305" s="23"/>
      <c r="D305" s="137"/>
      <c r="E305" s="75"/>
      <c r="F305" s="23"/>
      <c r="G305" s="23"/>
      <c r="H305" s="23"/>
      <c r="I305" s="23"/>
      <c r="J305" s="23"/>
      <c r="K305" s="119"/>
      <c r="L305" s="23"/>
      <c r="M305" s="23"/>
      <c r="N305" s="23"/>
      <c r="O305" s="23"/>
      <c r="P305" s="23"/>
      <c r="Q305" s="23"/>
      <c r="R305" s="23"/>
      <c r="S305" s="23"/>
      <c r="T305" s="23"/>
      <c r="U305" s="23"/>
      <c r="V305" s="23"/>
      <c r="W305" s="23"/>
      <c r="X305" s="23"/>
      <c r="Y305" s="23"/>
    </row>
    <row r="306" customFormat="false" ht="31.5" hidden="false" customHeight="true" outlineLevel="0" collapsed="false">
      <c r="A306" s="122"/>
      <c r="B306" s="123"/>
      <c r="C306" s="122"/>
      <c r="D306" s="146"/>
      <c r="E306" s="112"/>
      <c r="F306" s="23"/>
      <c r="G306" s="23"/>
      <c r="H306" s="23"/>
      <c r="I306" s="23"/>
      <c r="J306" s="23"/>
      <c r="K306" s="119"/>
      <c r="L306" s="23"/>
      <c r="M306" s="23"/>
      <c r="N306" s="23"/>
      <c r="O306" s="23"/>
      <c r="P306" s="23"/>
      <c r="Q306" s="23"/>
      <c r="R306" s="23"/>
      <c r="S306" s="23"/>
      <c r="T306" s="23"/>
      <c r="U306" s="23"/>
      <c r="V306" s="23"/>
      <c r="W306" s="23"/>
      <c r="X306" s="23"/>
      <c r="Y306" s="23"/>
    </row>
    <row r="307" customFormat="false" ht="12" hidden="false" customHeight="true" outlineLevel="0" collapsed="false">
      <c r="A307" s="71"/>
      <c r="B307" s="71"/>
      <c r="C307" s="71"/>
      <c r="D307" s="147"/>
      <c r="E307" s="72"/>
      <c r="F307" s="103"/>
      <c r="G307" s="23"/>
      <c r="H307" s="23"/>
      <c r="I307" s="23"/>
      <c r="J307" s="23"/>
      <c r="K307" s="119"/>
      <c r="L307" s="23"/>
      <c r="M307" s="23"/>
      <c r="N307" s="23"/>
      <c r="O307" s="23"/>
      <c r="P307" s="23"/>
      <c r="Q307" s="23"/>
      <c r="R307" s="23"/>
      <c r="S307" s="23"/>
      <c r="T307" s="23"/>
      <c r="U307" s="23"/>
      <c r="V307" s="23"/>
      <c r="W307" s="23"/>
      <c r="X307" s="23"/>
      <c r="Y307" s="23"/>
    </row>
    <row r="308" customFormat="false" ht="12" hidden="false" customHeight="true" outlineLevel="0" collapsed="false">
      <c r="B308" s="23"/>
      <c r="C308" s="23"/>
      <c r="D308" s="137"/>
      <c r="E308" s="75"/>
      <c r="F308" s="23"/>
      <c r="G308" s="23"/>
      <c r="H308" s="23"/>
      <c r="I308" s="23"/>
      <c r="J308" s="23"/>
      <c r="K308" s="119"/>
      <c r="L308" s="23"/>
      <c r="M308" s="23"/>
      <c r="N308" s="23"/>
      <c r="O308" s="23"/>
      <c r="P308" s="23"/>
      <c r="Q308" s="23"/>
      <c r="R308" s="23"/>
      <c r="S308" s="23"/>
      <c r="T308" s="23"/>
      <c r="U308" s="23"/>
      <c r="V308" s="23"/>
      <c r="W308" s="23"/>
      <c r="X308" s="23"/>
      <c r="Y308" s="23"/>
    </row>
    <row r="309" customFormat="false" ht="12" hidden="false" customHeight="true" outlineLevel="0" collapsed="false">
      <c r="B309" s="23"/>
      <c r="C309" s="23"/>
      <c r="D309" s="137"/>
      <c r="E309" s="112"/>
      <c r="F309" s="23"/>
      <c r="G309" s="23"/>
      <c r="H309" s="23"/>
      <c r="I309" s="23"/>
      <c r="J309" s="23"/>
      <c r="K309" s="119"/>
      <c r="L309" s="23"/>
      <c r="M309" s="23"/>
      <c r="N309" s="23"/>
      <c r="O309" s="23"/>
      <c r="P309" s="23"/>
      <c r="Q309" s="23"/>
      <c r="R309" s="23"/>
      <c r="S309" s="23"/>
      <c r="T309" s="23"/>
      <c r="U309" s="23"/>
      <c r="V309" s="23"/>
      <c r="W309" s="23"/>
      <c r="X309" s="23"/>
      <c r="Y309" s="23"/>
    </row>
    <row r="310" customFormat="false" ht="29.25" hidden="false" customHeight="true" outlineLevel="0" collapsed="false">
      <c r="A310" s="105" t="s">
        <v>119</v>
      </c>
      <c r="B310" s="106" t="s">
        <v>105</v>
      </c>
      <c r="C310" s="107" t="s">
        <v>180</v>
      </c>
      <c r="D310" s="139" t="s">
        <v>125</v>
      </c>
      <c r="E310" s="124"/>
      <c r="K310" s="119"/>
      <c r="L310" s="23"/>
      <c r="M310" s="23"/>
      <c r="N310" s="23"/>
      <c r="O310" s="23"/>
      <c r="P310" s="23"/>
      <c r="Q310" s="23"/>
      <c r="R310" s="23"/>
      <c r="S310" s="23"/>
      <c r="T310" s="23"/>
      <c r="U310" s="23"/>
      <c r="V310" s="23"/>
      <c r="W310" s="23"/>
      <c r="X310" s="23"/>
      <c r="Y310" s="23"/>
    </row>
    <row r="311" customFormat="false" ht="12" hidden="false" customHeight="true" outlineLevel="0" collapsed="false">
      <c r="A311" s="110" t="n">
        <f aca="false" t="array" ref="A311:A311">IFERROR(INDEX('03.Muestra'!$B$8:$B$17,SMALL(IF("Página Web"='03.Muestra'!$D$8:$D$17,ROW('03.Muestra'!$B$8:$B$17)-MIN(ROW('03.Muestra'!$D$8:$D$17))+1,""),ROW()-310)),"")</f>
        <v>1</v>
      </c>
      <c r="B311" s="141" t="str">
        <f aca="false" t="array" ref="B311:B311">IFERROR(INDEX('03.Muestra'!$C$8:$C$17,SMALL(IF("Página Web"='03.Muestra'!$D$8:$D$17,ROW('03.Muestra'!$C$8:$C$17)-MIN(ROW('03.Muestra'!$D$8:$D$17))+1,""),ROW()-310)),"")</f>
        <v>Inicio</v>
      </c>
      <c r="C311" s="141" t="str">
        <f aca="false" t="array" ref="C311:C311">IFERROR(INDEX('03.Muestra'!$F$8:$F$17,SMALL(IF("Página Web"='03.Muestra'!$D$8:$D$17,ROW('03.Muestra'!$F$8:$F$17)-MIN(ROW('03.Muestra'!$D$8:$D$17))+1,""),ROW()-310)),"")</f>
        <v>https://institutodelpelo.com/</v>
      </c>
      <c r="D311" s="114" t="s">
        <v>106</v>
      </c>
      <c r="E311" s="75" t="str">
        <f aca="false">IF(D311&lt;&gt;"",IF(AND(B311&lt;&gt;"",C311&lt;&gt;""),"","ERR"),"")</f>
        <v/>
      </c>
      <c r="F311" s="115" t="s">
        <v>108</v>
      </c>
      <c r="G311" s="100" t="s">
        <v>117</v>
      </c>
      <c r="H311" s="95" t="s">
        <v>112</v>
      </c>
      <c r="I311" s="116" t="s">
        <v>110</v>
      </c>
      <c r="J311" s="117" t="s">
        <v>106</v>
      </c>
      <c r="K311" s="142" t="s">
        <v>116</v>
      </c>
      <c r="L311" s="23"/>
      <c r="M311" s="23"/>
      <c r="N311" s="23"/>
      <c r="O311" s="23"/>
      <c r="P311" s="23"/>
      <c r="Q311" s="23"/>
      <c r="R311" s="23"/>
      <c r="S311" s="23"/>
      <c r="T311" s="23"/>
      <c r="U311" s="23"/>
      <c r="V311" s="23"/>
      <c r="W311" s="23"/>
      <c r="X311" s="23"/>
      <c r="Y311" s="23"/>
    </row>
    <row r="312" customFormat="false" ht="12" hidden="false" customHeight="true" outlineLevel="0" collapsed="false">
      <c r="A312" s="110" t="n">
        <f aca="false" t="array" ref="A312:A312">IFERROR(INDEX('03.Muestra'!$B$8:$B$17,SMALL(IF("Página Web"='03.Muestra'!$D$8:$D$17,ROW('03.Muestra'!$B$8:$B$17)-MIN(ROW('03.Muestra'!$D$8:$D$17))+1,""),ROW()-310)),"")</f>
        <v>2</v>
      </c>
      <c r="B312" s="141" t="str">
        <f aca="false" t="array" ref="B312:B312">IFERROR(INDEX('03.Muestra'!$C$8:$C$17,SMALL(IF("Página Web"='03.Muestra'!$D$8:$D$17,ROW('03.Muestra'!$C$8:$C$17)-MIN(ROW('03.Muestra'!$D$8:$D$17))+1,""),ROW()-310)),"")</f>
        <v>Nuestro método</v>
      </c>
      <c r="C312" s="141" t="str">
        <f aca="false" t="array" ref="C312:C312">IFERROR(INDEX('03.Muestra'!$F$8:$F$17,SMALL(IF("Página Web"='03.Muestra'!$D$8:$D$17,ROW('03.Muestra'!$F$8:$F$17)-MIN(ROW('03.Muestra'!$D$8:$D$17))+1,""),ROW()-310)),"")</f>
        <v>https://institutodelpelo.com/nuestro-metodo/</v>
      </c>
      <c r="D312" s="114" t="s">
        <v>106</v>
      </c>
      <c r="E312" s="75" t="str">
        <f aca="false">IF(D312&lt;&gt;"",IF(AND(B312&lt;&gt;"",C312&lt;&gt;""),"","ERR"),"")</f>
        <v/>
      </c>
      <c r="F312" s="118" t="n">
        <f aca="true">COUNTIF($D311:INDIRECT("$D" &amp;  SUM(ROW()-1,'03.Muestra'!$D$20)-1),F311)</f>
        <v>0</v>
      </c>
      <c r="G312" s="118" t="n">
        <f aca="true">COUNTIF($D311:INDIRECT("$D" &amp;  SUM(ROW()-1,'03.Muestra'!$D$20)-1),G311)</f>
        <v>0</v>
      </c>
      <c r="H312" s="118" t="n">
        <f aca="true">COUNTIF($D311:INDIRECT("$D" &amp;  SUM(ROW()-1,'03.Muestra'!$D$20)-1),H311)</f>
        <v>0</v>
      </c>
      <c r="I312" s="118" t="n">
        <f aca="true">COUNTIF($D311:INDIRECT("$D" &amp;  SUM(ROW()-1,'03.Muestra'!$D$20)-1),I311)</f>
        <v>0</v>
      </c>
      <c r="J312" s="118" t="n">
        <f aca="true">COUNTIF($D311:INDIRECT("$D" &amp;  SUM(ROW()-1,'03.Muestra'!$D$20)-1),J311)</f>
        <v>5</v>
      </c>
      <c r="K312" s="143" t="n">
        <f aca="true">IF(COUNTIF('03.Muestra'!$D$8:$D$17,"Página Web")=0,0,COUNTBLANK($D311:INDIRECT("$D" &amp;  SUM(ROW()-1,COUNTIF('03.Muestra'!$D$8:$D$17,"Página Web"))-1)))</f>
        <v>1</v>
      </c>
      <c r="L312" s="23"/>
      <c r="M312" s="23"/>
      <c r="N312" s="23"/>
      <c r="O312" s="23"/>
      <c r="P312" s="23"/>
      <c r="Q312" s="23"/>
      <c r="R312" s="23"/>
      <c r="S312" s="23"/>
      <c r="T312" s="23"/>
      <c r="U312" s="23"/>
      <c r="V312" s="23"/>
      <c r="W312" s="23"/>
      <c r="X312" s="23"/>
      <c r="Y312" s="23"/>
    </row>
    <row r="313" customFormat="false" ht="12" hidden="false" customHeight="true" outlineLevel="0" collapsed="false">
      <c r="A313" s="110" t="n">
        <f aca="false" t="array" ref="A313:A313">IFERROR(INDEX('03.Muestra'!$B$8:$B$17,SMALL(IF("Página Web"='03.Muestra'!$D$8:$D$17,ROW('03.Muestra'!$B$8:$B$17)-MIN(ROW('03.Muestra'!$D$8:$D$17))+1,""),ROW()-310)),"")</f>
        <v>3</v>
      </c>
      <c r="B313" s="141" t="str">
        <f aca="false" t="array" ref="B313:B313">IFERROR(INDEX('03.Muestra'!$C$8:$C$17,SMALL(IF("Página Web"='03.Muestra'!$D$8:$D$17,ROW('03.Muestra'!$C$8:$C$17)-MIN(ROW('03.Muestra'!$D$8:$D$17))+1,""),ROW()-310)),"")</f>
        <v>Contacto</v>
      </c>
      <c r="C313" s="141" t="str">
        <f aca="false" t="array" ref="C313:C313">IFERROR(INDEX('03.Muestra'!$F$8:$F$17,SMALL(IF("Página Web"='03.Muestra'!$D$8:$D$17,ROW('03.Muestra'!$F$8:$F$17)-MIN(ROW('03.Muestra'!$D$8:$D$17))+1,""),ROW()-310)),"")</f>
        <v>https://institutodelpelo.com/contacto/</v>
      </c>
      <c r="D313" s="114" t="s">
        <v>106</v>
      </c>
      <c r="E313" s="75" t="str">
        <f aca="false">IF(D313&lt;&gt;"",IF(AND(B313&lt;&gt;"",C313&lt;&gt;""),"","ERR"),"")</f>
        <v/>
      </c>
      <c r="G313" s="23"/>
      <c r="H313" s="23"/>
      <c r="I313" s="23"/>
      <c r="J313" s="23"/>
      <c r="K313" s="119"/>
      <c r="L313" s="23"/>
      <c r="M313" s="23"/>
      <c r="N313" s="23"/>
      <c r="O313" s="23"/>
      <c r="P313" s="23"/>
      <c r="Q313" s="23"/>
      <c r="R313" s="23"/>
      <c r="S313" s="23"/>
      <c r="T313" s="23"/>
      <c r="U313" s="23"/>
      <c r="V313" s="23"/>
      <c r="W313" s="23"/>
      <c r="X313" s="23"/>
      <c r="Y313" s="23"/>
    </row>
    <row r="314" customFormat="false" ht="12" hidden="false" customHeight="true" outlineLevel="0" collapsed="false">
      <c r="A314" s="110" t="n">
        <f aca="false" t="array" ref="A314:A314">IFERROR(INDEX('03.Muestra'!$B$8:$B$17,SMALL(IF("Página Web"='03.Muestra'!$D$8:$D$17,ROW('03.Muestra'!$B$8:$B$17)-MIN(ROW('03.Muestra'!$D$8:$D$17))+1,""),ROW()-310)),"")</f>
        <v>4</v>
      </c>
      <c r="B314" s="141" t="str">
        <f aca="false" t="array" ref="B314:B314">IFERROR(INDEX('03.Muestra'!$C$8:$C$17,SMALL(IF("Página Web"='03.Muestra'!$D$8:$D$17,ROW('03.Muestra'!$C$8:$C$17)-MIN(ROW('03.Muestra'!$D$8:$D$17))+1,""),ROW()-310)),"")</f>
        <v>Aviso legal</v>
      </c>
      <c r="C314" s="141" t="str">
        <f aca="false" t="array" ref="C314:C314">IFERROR(INDEX('03.Muestra'!$F$8:$F$17,SMALL(IF("Página Web"='03.Muestra'!$D$8:$D$17,ROW('03.Muestra'!$F$8:$F$17)-MIN(ROW('03.Muestra'!$D$8:$D$17))+1,""),ROW()-310)),"")</f>
        <v>https://institutodelpelo.com/aviso-legal/</v>
      </c>
      <c r="D314" s="114" t="s">
        <v>106</v>
      </c>
      <c r="E314" s="75" t="str">
        <f aca="false">IF(D314&lt;&gt;"",IF(AND(B314&lt;&gt;"",C314&lt;&gt;""),"","ERR"),"")</f>
        <v/>
      </c>
      <c r="G314" s="23"/>
      <c r="H314" s="23"/>
      <c r="I314" s="23"/>
      <c r="J314" s="23"/>
      <c r="K314" s="119"/>
      <c r="L314" s="23"/>
      <c r="M314" s="23"/>
      <c r="N314" s="23"/>
      <c r="O314" s="23"/>
      <c r="P314" s="23"/>
      <c r="Q314" s="23"/>
      <c r="R314" s="23"/>
      <c r="S314" s="23"/>
      <c r="T314" s="23"/>
      <c r="U314" s="23"/>
      <c r="V314" s="23"/>
      <c r="W314" s="23"/>
      <c r="X314" s="23"/>
      <c r="Y314" s="23"/>
    </row>
    <row r="315" customFormat="false" ht="12" hidden="false" customHeight="true" outlineLevel="0" collapsed="false">
      <c r="A315" s="110" t="n">
        <f aca="false" t="array" ref="A315:A315">IFERROR(INDEX('03.Muestra'!$B$8:$B$17,SMALL(IF("Página Web"='03.Muestra'!$D$8:$D$17,ROW('03.Muestra'!$B$8:$B$17)-MIN(ROW('03.Muestra'!$D$8:$D$17))+1,""),ROW()-310)),"")</f>
        <v>5</v>
      </c>
      <c r="B315" s="141" t="str">
        <f aca="false" t="array" ref="B315:B315">IFERROR(INDEX('03.Muestra'!$C$8:$C$17,SMALL(IF("Página Web"='03.Muestra'!$D$8:$D$17,ROW('03.Muestra'!$C$8:$C$17)-MIN(ROW('03.Muestra'!$D$8:$D$17))+1,""),ROW()-310)),"")</f>
        <v>Política de privacidad</v>
      </c>
      <c r="C315" s="141" t="str">
        <f aca="false" t="array" ref="C315:C315">IFERROR(INDEX('03.Muestra'!$F$8:$F$17,SMALL(IF("Página Web"='03.Muestra'!$D$8:$D$17,ROW('03.Muestra'!$F$8:$F$17)-MIN(ROW('03.Muestra'!$D$8:$D$17))+1,""),ROW()-310)),"")</f>
        <v>https://institutodelpelo.com/politica-de-privacidad/</v>
      </c>
      <c r="D315" s="114" t="s">
        <v>106</v>
      </c>
      <c r="E315" s="75" t="str">
        <f aca="false">IF(D315&lt;&gt;"",IF(AND(B315&lt;&gt;"",C315&lt;&gt;""),"","ERR"),"")</f>
        <v/>
      </c>
      <c r="G315" s="23"/>
      <c r="H315" s="23"/>
      <c r="I315" s="23"/>
      <c r="J315" s="23"/>
      <c r="K315" s="119"/>
      <c r="L315" s="23"/>
      <c r="M315" s="23"/>
      <c r="N315" s="23"/>
      <c r="O315" s="23"/>
      <c r="P315" s="23"/>
      <c r="Q315" s="23"/>
      <c r="R315" s="23"/>
      <c r="S315" s="23"/>
      <c r="T315" s="23"/>
      <c r="U315" s="23"/>
      <c r="V315" s="23"/>
      <c r="W315" s="23"/>
      <c r="X315" s="23"/>
      <c r="Y315" s="23"/>
    </row>
    <row r="316" customFormat="false" ht="12" hidden="false" customHeight="true" outlineLevel="0" collapsed="false">
      <c r="A316" s="110" t="n">
        <f aca="false" t="array" ref="A316:A316">IFERROR(INDEX('03.Muestra'!$B$8:$B$17,SMALL(IF("Página Web"='03.Muestra'!$D$8:$D$17,ROW('03.Muestra'!$B$8:$B$17)-MIN(ROW('03.Muestra'!$D$8:$D$17))+1,""),ROW()-310)),"")</f>
        <v>6</v>
      </c>
      <c r="B316" s="141" t="str">
        <f aca="false" t="array" ref="B316:B316">IFERROR(INDEX('03.Muestra'!$C$8:$C$17,SMALL(IF("Página Web"='03.Muestra'!$D$8:$D$17,ROW('03.Muestra'!$C$8:$C$17)-MIN(ROW('03.Muestra'!$D$8:$D$17))+1,""),ROW()-310)),"")</f>
        <v>Informe de accesibilidad</v>
      </c>
      <c r="C316" s="141" t="str">
        <f aca="false" t="array" ref="C316:C316">IFERROR(INDEX('03.Muestra'!$F$8:$F$17,SMALL(IF("Página Web"='03.Muestra'!$D$8:$D$17,ROW('03.Muestra'!$F$8:$F$17)-MIN(ROW('03.Muestra'!$D$8:$D$17))+1,""),ROW()-310)),"")</f>
        <v>https://institutodelpelo.com/informe-de-accesibilidad/</v>
      </c>
      <c r="D316" s="114"/>
      <c r="E316" s="75" t="str">
        <f aca="false">IF(D316&lt;&gt;"",IF(AND(B316&lt;&gt;"",C316&lt;&gt;""),"","ERR"),"")</f>
        <v/>
      </c>
      <c r="G316" s="23"/>
      <c r="H316" s="23"/>
      <c r="I316" s="23"/>
      <c r="J316" s="23"/>
      <c r="K316" s="119"/>
      <c r="L316" s="23"/>
      <c r="M316" s="23"/>
      <c r="N316" s="23"/>
      <c r="O316" s="23"/>
      <c r="P316" s="23"/>
      <c r="Q316" s="23"/>
      <c r="R316" s="23"/>
      <c r="S316" s="23"/>
      <c r="T316" s="23"/>
      <c r="U316" s="23"/>
      <c r="V316" s="23"/>
      <c r="W316" s="23"/>
      <c r="X316" s="23"/>
      <c r="Y316" s="23"/>
    </row>
    <row r="317" customFormat="false" ht="12" hidden="false" customHeight="true" outlineLevel="0" collapsed="false">
      <c r="A317" s="110" t="str">
        <f aca="false" t="array" ref="A317:A317">IFERROR(INDEX('03.Muestra'!$B$8:$B$17,SMALL(IF("Página Web"='03.Muestra'!$D$8:$D$17,ROW('03.Muestra'!$B$8:$B$17)-MIN(ROW('03.Muestra'!$D$8:$D$17))+1,""),ROW()-310)),"")</f>
        <v/>
      </c>
      <c r="B317" s="141" t="str">
        <f aca="false" t="array" ref="B317:B317">IFERROR(INDEX('03.Muestra'!$C$8:$C$17,SMALL(IF("Página Web"='03.Muestra'!$D$8:$D$17,ROW('03.Muestra'!$C$8:$C$17)-MIN(ROW('03.Muestra'!$D$8:$D$17))+1,""),ROW()-310)),"")</f>
        <v/>
      </c>
      <c r="C317" s="141" t="str">
        <f aca="false" t="array" ref="C317:C317">IFERROR(INDEX('03.Muestra'!$F$8:$F$17,SMALL(IF("Página Web"='03.Muestra'!$D$8:$D$17,ROW('03.Muestra'!$F$8:$F$17)-MIN(ROW('03.Muestra'!$D$8:$D$17))+1,""),ROW()-310)),"")</f>
        <v/>
      </c>
      <c r="D317" s="114"/>
      <c r="E317" s="75" t="str">
        <f aca="false">IF(D317&lt;&gt;"",IF(AND(B317&lt;&gt;"",C317&lt;&gt;""),"","ERR"),"")</f>
        <v/>
      </c>
      <c r="F317" s="23"/>
      <c r="G317" s="23"/>
      <c r="H317" s="23"/>
      <c r="I317" s="23"/>
      <c r="J317" s="23"/>
      <c r="K317" s="119"/>
      <c r="L317" s="23"/>
      <c r="M317" s="23"/>
      <c r="N317" s="23"/>
      <c r="O317" s="23"/>
      <c r="P317" s="23"/>
      <c r="Q317" s="23"/>
      <c r="R317" s="23"/>
      <c r="S317" s="23"/>
      <c r="T317" s="23"/>
      <c r="U317" s="23"/>
      <c r="V317" s="23"/>
      <c r="W317" s="23"/>
      <c r="X317" s="23"/>
      <c r="Y317" s="23"/>
    </row>
    <row r="318" customFormat="false" ht="12" hidden="false" customHeight="true" outlineLevel="0" collapsed="false">
      <c r="A318" s="110" t="str">
        <f aca="false" t="array" ref="A318:A318">IFERROR(INDEX('03.Muestra'!$B$8:$B$17,SMALL(IF("Página Web"='03.Muestra'!$D$8:$D$17,ROW('03.Muestra'!$B$8:$B$17)-MIN(ROW('03.Muestra'!$D$8:$D$17))+1,""),ROW()-310)),"")</f>
        <v/>
      </c>
      <c r="B318" s="141" t="str">
        <f aca="false" t="array" ref="B318:B318">IFERROR(INDEX('03.Muestra'!$C$8:$C$17,SMALL(IF("Página Web"='03.Muestra'!$D$8:$D$17,ROW('03.Muestra'!$C$8:$C$17)-MIN(ROW('03.Muestra'!$D$8:$D$17))+1,""),ROW()-310)),"")</f>
        <v/>
      </c>
      <c r="C318" s="141" t="str">
        <f aca="false" t="array" ref="C318:C318">IFERROR(INDEX('03.Muestra'!$F$8:$F$17,SMALL(IF("Página Web"='03.Muestra'!$D$8:$D$17,ROW('03.Muestra'!$F$8:$F$17)-MIN(ROW('03.Muestra'!$D$8:$D$17))+1,""),ROW()-310)),"")</f>
        <v/>
      </c>
      <c r="D318" s="114"/>
      <c r="E318" s="75" t="str">
        <f aca="false">IF(D318&lt;&gt;"",IF(AND(B318&lt;&gt;"",C318&lt;&gt;""),"","ERR"),"")</f>
        <v/>
      </c>
      <c r="F318" s="23"/>
      <c r="G318" s="23"/>
      <c r="H318" s="23"/>
      <c r="I318" s="23"/>
      <c r="J318" s="23"/>
      <c r="K318" s="119"/>
      <c r="L318" s="23"/>
      <c r="M318" s="23"/>
      <c r="N318" s="23"/>
      <c r="O318" s="23"/>
      <c r="P318" s="23"/>
      <c r="Q318" s="23"/>
      <c r="R318" s="23"/>
      <c r="S318" s="23"/>
      <c r="T318" s="23"/>
      <c r="U318" s="23"/>
      <c r="V318" s="23"/>
      <c r="W318" s="23"/>
      <c r="X318" s="23"/>
      <c r="Y318" s="23"/>
    </row>
    <row r="319" customFormat="false" ht="12" hidden="false" customHeight="true" outlineLevel="0" collapsed="false">
      <c r="A319" s="110" t="str">
        <f aca="false" t="array" ref="A319:A319">IFERROR(INDEX('03.Muestra'!$B$8:$B$17,SMALL(IF("Página Web"='03.Muestra'!$D$8:$D$17,ROW('03.Muestra'!$B$8:$B$17)-MIN(ROW('03.Muestra'!$D$8:$D$17))+1,""),ROW()-310)),"")</f>
        <v/>
      </c>
      <c r="B319" s="141" t="str">
        <f aca="false" t="array" ref="B319:B319">IFERROR(INDEX('03.Muestra'!$C$8:$C$17,SMALL(IF("Página Web"='03.Muestra'!$D$8:$D$17,ROW('03.Muestra'!$C$8:$C$17)-MIN(ROW('03.Muestra'!$D$8:$D$17))+1,""),ROW()-310)),"")</f>
        <v/>
      </c>
      <c r="C319" s="141" t="str">
        <f aca="false" t="array" ref="C319:C319">IFERROR(INDEX('03.Muestra'!$F$8:$F$17,SMALL(IF("Página Web"='03.Muestra'!$D$8:$D$17,ROW('03.Muestra'!$F$8:$F$17)-MIN(ROW('03.Muestra'!$D$8:$D$17))+1,""),ROW()-310)),"")</f>
        <v/>
      </c>
      <c r="D319" s="114"/>
      <c r="E319" s="75" t="str">
        <f aca="false">IF(D319&lt;&gt;"",IF(AND(B319&lt;&gt;"",C319&lt;&gt;""),"","ERR"),"")</f>
        <v/>
      </c>
      <c r="F319" s="23"/>
      <c r="G319" s="23"/>
      <c r="H319" s="23"/>
      <c r="I319" s="23"/>
      <c r="J319" s="23"/>
      <c r="K319" s="119"/>
      <c r="L319" s="23"/>
      <c r="M319" s="23"/>
      <c r="N319" s="23"/>
      <c r="O319" s="23"/>
      <c r="P319" s="23"/>
      <c r="Q319" s="23"/>
      <c r="R319" s="23"/>
      <c r="S319" s="23"/>
      <c r="T319" s="23"/>
      <c r="U319" s="23"/>
      <c r="V319" s="23"/>
      <c r="W319" s="23"/>
      <c r="X319" s="23"/>
      <c r="Y319" s="23"/>
    </row>
    <row r="320" customFormat="false" ht="12" hidden="false" customHeight="true" outlineLevel="0" collapsed="false">
      <c r="A320" s="110" t="str">
        <f aca="false" t="array" ref="A320:A320">IFERROR(INDEX('03.Muestra'!$B$8:$B$17,SMALL(IF("Página Web"='03.Muestra'!$D$8:$D$17,ROW('03.Muestra'!$B$8:$B$17)-MIN(ROW('03.Muestra'!$D$8:$D$17))+1,""),ROW()-310)),"")</f>
        <v/>
      </c>
      <c r="B320" s="141" t="str">
        <f aca="false" t="array" ref="B320:B320">IFERROR(INDEX('03.Muestra'!$C$8:$C$17,SMALL(IF("Página Web"='03.Muestra'!$D$8:$D$17,ROW('03.Muestra'!$C$8:$C$17)-MIN(ROW('03.Muestra'!$D$8:$D$17))+1,""),ROW()-310)),"")</f>
        <v/>
      </c>
      <c r="C320" s="141" t="str">
        <f aca="false" t="array" ref="C320:C320">IFERROR(INDEX('03.Muestra'!$F$8:$F$17,SMALL(IF("Página Web"='03.Muestra'!$D$8:$D$17,ROW('03.Muestra'!$F$8:$F$17)-MIN(ROW('03.Muestra'!$D$8:$D$17))+1,""),ROW()-310)),"")</f>
        <v/>
      </c>
      <c r="D320" s="114"/>
      <c r="E320" s="75" t="str">
        <f aca="false">IF(D320&lt;&gt;"",IF(AND(B320&lt;&gt;"",C320&lt;&gt;""),"","ERR"),"")</f>
        <v/>
      </c>
      <c r="F320" s="23"/>
      <c r="G320" s="23"/>
      <c r="H320" s="23"/>
      <c r="I320" s="23"/>
      <c r="J320" s="23"/>
      <c r="K320" s="119"/>
      <c r="L320" s="23"/>
      <c r="M320" s="23"/>
      <c r="N320" s="23"/>
      <c r="O320" s="23"/>
      <c r="P320" s="23"/>
      <c r="Q320" s="23"/>
      <c r="R320" s="23"/>
      <c r="S320" s="23"/>
      <c r="T320" s="23"/>
      <c r="U320" s="23"/>
      <c r="V320" s="23"/>
      <c r="W320" s="23"/>
      <c r="X320" s="23"/>
      <c r="Y320" s="23"/>
    </row>
    <row r="321" customFormat="false" ht="12" hidden="false" customHeight="true" outlineLevel="0" collapsed="false">
      <c r="A321" s="71"/>
      <c r="B321" s="144"/>
      <c r="C321" s="144"/>
      <c r="D321" s="145"/>
      <c r="E321" s="75"/>
      <c r="F321" s="23"/>
      <c r="G321" s="23"/>
      <c r="H321" s="23"/>
      <c r="I321" s="23"/>
      <c r="J321" s="23"/>
      <c r="K321" s="119"/>
      <c r="L321" s="23"/>
      <c r="M321" s="23"/>
      <c r="N321" s="23"/>
      <c r="O321" s="23"/>
      <c r="P321" s="23"/>
      <c r="Q321" s="23"/>
      <c r="R321" s="23"/>
      <c r="S321" s="23"/>
      <c r="T321" s="23"/>
      <c r="U321" s="23"/>
      <c r="V321" s="23"/>
      <c r="W321" s="23"/>
      <c r="X321" s="23"/>
      <c r="Y321" s="23"/>
    </row>
    <row r="322" customFormat="false" ht="12" hidden="false" customHeight="true" outlineLevel="0" collapsed="false">
      <c r="B322" s="23"/>
      <c r="C322" s="23"/>
      <c r="D322" s="137"/>
      <c r="E322" s="75"/>
      <c r="F322" s="23"/>
      <c r="G322" s="23"/>
      <c r="H322" s="23"/>
      <c r="I322" s="23"/>
      <c r="J322" s="23"/>
      <c r="K322" s="119"/>
      <c r="L322" s="23"/>
      <c r="M322" s="23"/>
      <c r="N322" s="23"/>
      <c r="O322" s="23"/>
      <c r="P322" s="23"/>
      <c r="Q322" s="23"/>
      <c r="R322" s="23"/>
      <c r="S322" s="23"/>
      <c r="T322" s="23"/>
      <c r="U322" s="23"/>
      <c r="V322" s="23"/>
      <c r="W322" s="23"/>
      <c r="X322" s="23"/>
      <c r="Y322" s="23"/>
    </row>
    <row r="323" customFormat="false" ht="31.5" hidden="false" customHeight="true" outlineLevel="0" collapsed="false">
      <c r="A323" s="122"/>
      <c r="B323" s="123"/>
      <c r="C323" s="122"/>
      <c r="D323" s="146"/>
      <c r="E323" s="112"/>
      <c r="F323" s="23"/>
      <c r="G323" s="23"/>
      <c r="H323" s="23"/>
      <c r="I323" s="23"/>
      <c r="J323" s="23"/>
      <c r="K323" s="119"/>
      <c r="L323" s="23"/>
      <c r="M323" s="23"/>
      <c r="N323" s="23"/>
      <c r="O323" s="23"/>
      <c r="P323" s="23"/>
      <c r="Q323" s="23"/>
      <c r="R323" s="23"/>
      <c r="S323" s="23"/>
      <c r="T323" s="23"/>
      <c r="U323" s="23"/>
      <c r="V323" s="23"/>
      <c r="W323" s="23"/>
      <c r="X323" s="23"/>
      <c r="Y323" s="23"/>
    </row>
    <row r="324" customFormat="false" ht="12" hidden="false" customHeight="true" outlineLevel="0" collapsed="false">
      <c r="A324" s="71"/>
      <c r="B324" s="71"/>
      <c r="C324" s="71"/>
      <c r="D324" s="147"/>
      <c r="E324" s="72"/>
      <c r="F324" s="103"/>
      <c r="G324" s="23"/>
      <c r="H324" s="23"/>
      <c r="I324" s="23"/>
      <c r="J324" s="23"/>
      <c r="K324" s="119"/>
      <c r="L324" s="23"/>
      <c r="M324" s="23"/>
      <c r="N324" s="23"/>
      <c r="O324" s="23"/>
      <c r="P324" s="23"/>
      <c r="Q324" s="23"/>
      <c r="R324" s="23"/>
      <c r="S324" s="23"/>
      <c r="T324" s="23"/>
      <c r="U324" s="23"/>
      <c r="V324" s="23"/>
      <c r="W324" s="23"/>
      <c r="X324" s="23"/>
      <c r="Y324" s="23"/>
    </row>
    <row r="325" customFormat="false" ht="12" hidden="false" customHeight="true" outlineLevel="0" collapsed="false">
      <c r="B325" s="23"/>
      <c r="C325" s="23"/>
      <c r="D325" s="137"/>
      <c r="E325" s="75"/>
      <c r="F325" s="23"/>
      <c r="G325" s="23"/>
      <c r="H325" s="23"/>
      <c r="I325" s="23"/>
      <c r="J325" s="23"/>
      <c r="K325" s="119"/>
      <c r="L325" s="23"/>
      <c r="M325" s="23"/>
      <c r="N325" s="23"/>
      <c r="O325" s="23"/>
      <c r="P325" s="23"/>
      <c r="Q325" s="23"/>
      <c r="R325" s="23"/>
      <c r="S325" s="23"/>
      <c r="T325" s="23"/>
      <c r="U325" s="23"/>
      <c r="V325" s="23"/>
      <c r="W325" s="23"/>
      <c r="X325" s="23"/>
      <c r="Y325" s="23"/>
    </row>
    <row r="326" customFormat="false" ht="12" hidden="false" customHeight="true" outlineLevel="0" collapsed="false">
      <c r="B326" s="23"/>
      <c r="C326" s="23"/>
      <c r="D326" s="137"/>
      <c r="E326" s="112"/>
      <c r="F326" s="23"/>
      <c r="G326" s="23"/>
      <c r="H326" s="23"/>
      <c r="I326" s="23"/>
      <c r="J326" s="23"/>
      <c r="K326" s="119"/>
      <c r="L326" s="23"/>
      <c r="M326" s="23"/>
      <c r="N326" s="23"/>
      <c r="O326" s="23"/>
      <c r="P326" s="23"/>
      <c r="Q326" s="23"/>
      <c r="R326" s="23"/>
      <c r="S326" s="23"/>
      <c r="T326" s="23"/>
      <c r="U326" s="23"/>
      <c r="V326" s="23"/>
      <c r="W326" s="23"/>
      <c r="X326" s="23"/>
      <c r="Y326" s="23"/>
    </row>
    <row r="327" customFormat="false" ht="29.25" hidden="false" customHeight="true" outlineLevel="0" collapsed="false">
      <c r="A327" s="105" t="s">
        <v>119</v>
      </c>
      <c r="B327" s="106" t="s">
        <v>105</v>
      </c>
      <c r="C327" s="107" t="s">
        <v>181</v>
      </c>
      <c r="D327" s="139" t="s">
        <v>125</v>
      </c>
      <c r="E327" s="124"/>
      <c r="J327" s="157"/>
      <c r="K327" s="119"/>
      <c r="L327" s="23"/>
      <c r="M327" s="23"/>
      <c r="N327" s="23"/>
      <c r="O327" s="23"/>
      <c r="P327" s="23"/>
      <c r="Q327" s="23"/>
      <c r="R327" s="23"/>
      <c r="S327" s="23"/>
      <c r="T327" s="23"/>
      <c r="U327" s="23"/>
      <c r="V327" s="23"/>
      <c r="W327" s="23"/>
      <c r="X327" s="23"/>
      <c r="Y327" s="23"/>
    </row>
    <row r="328" customFormat="false" ht="12" hidden="false" customHeight="true" outlineLevel="0" collapsed="false">
      <c r="A328" s="110" t="n">
        <f aca="false" t="array" ref="A328:A328">IFERROR(INDEX('03.Muestra'!$B$8:$B$17,SMALL(IF("Página Web"='03.Muestra'!$D$8:$D$17,ROW('03.Muestra'!$B$8:$B$17)-MIN(ROW('03.Muestra'!$D$8:$D$17))+1,""),ROW()-327)),"")</f>
        <v>1</v>
      </c>
      <c r="B328" s="141" t="str">
        <f aca="false" t="array" ref="B328:B328">IFERROR(INDEX('03.Muestra'!$C$8:$C$17,SMALL(IF("Página Web"='03.Muestra'!$D$8:$D$17,ROW('03.Muestra'!$C$8:$C$17)-MIN(ROW('03.Muestra'!$D$8:$D$17))+1,""),ROW()-327)),"")</f>
        <v>Inicio</v>
      </c>
      <c r="C328" s="141" t="str">
        <f aca="false" t="array" ref="C328:C328">IFERROR(INDEX('03.Muestra'!$F$8:$F$17,SMALL(IF("Página Web"='03.Muestra'!$D$8:$D$17,ROW('03.Muestra'!$F$8:$F$17)-MIN(ROW('03.Muestra'!$D$8:$D$17))+1,""),ROW()-327)),"")</f>
        <v>https://institutodelpelo.com/</v>
      </c>
      <c r="D328" s="114" t="s">
        <v>112</v>
      </c>
      <c r="E328" s="75" t="str">
        <f aca="false">IF(D328&lt;&gt;"",IF(AND(B328&lt;&gt;"",C328&lt;&gt;""),"","ERR"),"")</f>
        <v/>
      </c>
      <c r="F328" s="115" t="s">
        <v>108</v>
      </c>
      <c r="G328" s="100" t="s">
        <v>117</v>
      </c>
      <c r="H328" s="95" t="s">
        <v>112</v>
      </c>
      <c r="I328" s="116" t="s">
        <v>110</v>
      </c>
      <c r="J328" s="117" t="s">
        <v>106</v>
      </c>
      <c r="K328" s="142" t="s">
        <v>116</v>
      </c>
      <c r="L328" s="23"/>
      <c r="M328" s="23"/>
      <c r="N328" s="23"/>
      <c r="O328" s="23"/>
      <c r="P328" s="23"/>
      <c r="Q328" s="23"/>
      <c r="R328" s="23"/>
      <c r="S328" s="23"/>
      <c r="T328" s="23"/>
      <c r="U328" s="23"/>
      <c r="V328" s="23"/>
      <c r="W328" s="23"/>
      <c r="X328" s="23"/>
      <c r="Y328" s="23"/>
    </row>
    <row r="329" customFormat="false" ht="12" hidden="false" customHeight="true" outlineLevel="0" collapsed="false">
      <c r="A329" s="110" t="n">
        <f aca="false" t="array" ref="A329:A329">IFERROR(INDEX('03.Muestra'!$B$8:$B$17,SMALL(IF("Página Web"='03.Muestra'!$D$8:$D$17,ROW('03.Muestra'!$B$8:$B$17)-MIN(ROW('03.Muestra'!$D$8:$D$17))+1,""),ROW()-327)),"")</f>
        <v>2</v>
      </c>
      <c r="B329" s="141" t="str">
        <f aca="false" t="array" ref="B329:B329">IFERROR(INDEX('03.Muestra'!$C$8:$C$17,SMALL(IF("Página Web"='03.Muestra'!$D$8:$D$17,ROW('03.Muestra'!$C$8:$C$17)-MIN(ROW('03.Muestra'!$D$8:$D$17))+1,""),ROW()-327)),"")</f>
        <v>Nuestro método</v>
      </c>
      <c r="C329" s="141" t="str">
        <f aca="false" t="array" ref="C329:C329">IFERROR(INDEX('03.Muestra'!$F$8:$F$17,SMALL(IF("Página Web"='03.Muestra'!$D$8:$D$17,ROW('03.Muestra'!$F$8:$F$17)-MIN(ROW('03.Muestra'!$D$8:$D$17))+1,""),ROW()-327)),"")</f>
        <v>https://institutodelpelo.com/nuestro-metodo/</v>
      </c>
      <c r="D329" s="114" t="s">
        <v>112</v>
      </c>
      <c r="E329" s="75" t="str">
        <f aca="false">IF(D329&lt;&gt;"",IF(AND(B329&lt;&gt;"",C329&lt;&gt;""),"","ERR"),"")</f>
        <v/>
      </c>
      <c r="F329" s="118" t="n">
        <f aca="true">COUNTIF($D328:INDIRECT("$D" &amp;  SUM(ROW()-1,'03.Muestra'!$D$20)-1),F328)</f>
        <v>0</v>
      </c>
      <c r="G329" s="118" t="n">
        <f aca="true">COUNTIF($D328:INDIRECT("$D" &amp;  SUM(ROW()-1,'03.Muestra'!$D$20)-1),G328)</f>
        <v>0</v>
      </c>
      <c r="H329" s="118" t="n">
        <f aca="true">COUNTIF($D328:INDIRECT("$D" &amp;  SUM(ROW()-1,'03.Muestra'!$D$20)-1),H328)</f>
        <v>5</v>
      </c>
      <c r="I329" s="118" t="n">
        <f aca="true">COUNTIF($D328:INDIRECT("$D" &amp;  SUM(ROW()-1,'03.Muestra'!$D$20)-1),I328)</f>
        <v>0</v>
      </c>
      <c r="J329" s="118" t="n">
        <f aca="true">COUNTIF($D328:INDIRECT("$D" &amp;  SUM(ROW()-1,'03.Muestra'!$D$20)-1),J328)</f>
        <v>0</v>
      </c>
      <c r="K329" s="143" t="n">
        <f aca="true">IF(COUNTIF('03.Muestra'!$D$8:$D$17,"Página Web")=0,0,COUNTBLANK($D328:INDIRECT("$D" &amp;  SUM(ROW()-1,COUNTIF('03.Muestra'!$D$8:$D$17,"Página Web"))-1)))</f>
        <v>1</v>
      </c>
      <c r="L329" s="23"/>
      <c r="M329" s="23"/>
      <c r="N329" s="23"/>
      <c r="O329" s="23"/>
      <c r="P329" s="23"/>
      <c r="Q329" s="23"/>
      <c r="R329" s="23"/>
      <c r="S329" s="23"/>
      <c r="T329" s="23"/>
      <c r="U329" s="23"/>
      <c r="V329" s="23"/>
      <c r="W329" s="23"/>
      <c r="X329" s="23"/>
      <c r="Y329" s="23"/>
    </row>
    <row r="330" customFormat="false" ht="12" hidden="false" customHeight="true" outlineLevel="0" collapsed="false">
      <c r="A330" s="110" t="n">
        <f aca="false" t="array" ref="A330:A330">IFERROR(INDEX('03.Muestra'!$B$8:$B$17,SMALL(IF("Página Web"='03.Muestra'!$D$8:$D$17,ROW('03.Muestra'!$B$8:$B$17)-MIN(ROW('03.Muestra'!$D$8:$D$17))+1,""),ROW()-327)),"")</f>
        <v>3</v>
      </c>
      <c r="B330" s="141" t="str">
        <f aca="false" t="array" ref="B330:B330">IFERROR(INDEX('03.Muestra'!$C$8:$C$17,SMALL(IF("Página Web"='03.Muestra'!$D$8:$D$17,ROW('03.Muestra'!$C$8:$C$17)-MIN(ROW('03.Muestra'!$D$8:$D$17))+1,""),ROW()-327)),"")</f>
        <v>Contacto</v>
      </c>
      <c r="C330" s="141" t="str">
        <f aca="false" t="array" ref="C330:C330">IFERROR(INDEX('03.Muestra'!$F$8:$F$17,SMALL(IF("Página Web"='03.Muestra'!$D$8:$D$17,ROW('03.Muestra'!$F$8:$F$17)-MIN(ROW('03.Muestra'!$D$8:$D$17))+1,""),ROW()-327)),"")</f>
        <v>https://institutodelpelo.com/contacto/</v>
      </c>
      <c r="D330" s="114" t="s">
        <v>112</v>
      </c>
      <c r="E330" s="75" t="str">
        <f aca="false">IF(D330&lt;&gt;"",IF(AND(B330&lt;&gt;"",C330&lt;&gt;""),"","ERR"),"")</f>
        <v/>
      </c>
      <c r="G330" s="23"/>
      <c r="H330" s="23"/>
      <c r="I330" s="23"/>
      <c r="J330" s="23"/>
      <c r="K330" s="119"/>
      <c r="L330" s="23"/>
      <c r="M330" s="23"/>
      <c r="N330" s="23"/>
      <c r="O330" s="23"/>
      <c r="P330" s="23"/>
      <c r="Q330" s="23"/>
      <c r="R330" s="23"/>
      <c r="S330" s="23"/>
      <c r="T330" s="23"/>
      <c r="U330" s="23"/>
      <c r="V330" s="23"/>
      <c r="W330" s="23"/>
      <c r="X330" s="23"/>
      <c r="Y330" s="23"/>
    </row>
    <row r="331" customFormat="false" ht="12" hidden="false" customHeight="true" outlineLevel="0" collapsed="false">
      <c r="A331" s="110" t="n">
        <f aca="false" t="array" ref="A331:A331">IFERROR(INDEX('03.Muestra'!$B$8:$B$17,SMALL(IF("Página Web"='03.Muestra'!$D$8:$D$17,ROW('03.Muestra'!$B$8:$B$17)-MIN(ROW('03.Muestra'!$D$8:$D$17))+1,""),ROW()-327)),"")</f>
        <v>4</v>
      </c>
      <c r="B331" s="141" t="str">
        <f aca="false" t="array" ref="B331:B331">IFERROR(INDEX('03.Muestra'!$C$8:$C$17,SMALL(IF("Página Web"='03.Muestra'!$D$8:$D$17,ROW('03.Muestra'!$C$8:$C$17)-MIN(ROW('03.Muestra'!$D$8:$D$17))+1,""),ROW()-327)),"")</f>
        <v>Aviso legal</v>
      </c>
      <c r="C331" s="141" t="str">
        <f aca="false" t="array" ref="C331:C331">IFERROR(INDEX('03.Muestra'!$F$8:$F$17,SMALL(IF("Página Web"='03.Muestra'!$D$8:$D$17,ROW('03.Muestra'!$F$8:$F$17)-MIN(ROW('03.Muestra'!$D$8:$D$17))+1,""),ROW()-327)),"")</f>
        <v>https://institutodelpelo.com/aviso-legal/</v>
      </c>
      <c r="D331" s="114" t="s">
        <v>112</v>
      </c>
      <c r="E331" s="75" t="str">
        <f aca="false">IF(D331&lt;&gt;"",IF(AND(B331&lt;&gt;"",C331&lt;&gt;""),"","ERR"),"")</f>
        <v/>
      </c>
      <c r="G331" s="23"/>
      <c r="H331" s="23"/>
      <c r="I331" s="23"/>
      <c r="J331" s="23"/>
      <c r="K331" s="119"/>
      <c r="L331" s="23"/>
      <c r="M331" s="23"/>
      <c r="N331" s="23"/>
      <c r="O331" s="23"/>
      <c r="P331" s="23"/>
      <c r="Q331" s="23"/>
      <c r="R331" s="23"/>
      <c r="S331" s="23"/>
      <c r="T331" s="23"/>
      <c r="U331" s="23"/>
      <c r="V331" s="23"/>
      <c r="W331" s="23"/>
      <c r="X331" s="23"/>
      <c r="Y331" s="23"/>
    </row>
    <row r="332" customFormat="false" ht="12" hidden="false" customHeight="true" outlineLevel="0" collapsed="false">
      <c r="A332" s="110" t="n">
        <f aca="false" t="array" ref="A332:A332">IFERROR(INDEX('03.Muestra'!$B$8:$B$17,SMALL(IF("Página Web"='03.Muestra'!$D$8:$D$17,ROW('03.Muestra'!$B$8:$B$17)-MIN(ROW('03.Muestra'!$D$8:$D$17))+1,""),ROW()-327)),"")</f>
        <v>5</v>
      </c>
      <c r="B332" s="141" t="str">
        <f aca="false" t="array" ref="B332:B332">IFERROR(INDEX('03.Muestra'!$C$8:$C$17,SMALL(IF("Página Web"='03.Muestra'!$D$8:$D$17,ROW('03.Muestra'!$C$8:$C$17)-MIN(ROW('03.Muestra'!$D$8:$D$17))+1,""),ROW()-327)),"")</f>
        <v>Política de privacidad</v>
      </c>
      <c r="C332" s="141" t="str">
        <f aca="false" t="array" ref="C332:C332">IFERROR(INDEX('03.Muestra'!$F$8:$F$17,SMALL(IF("Página Web"='03.Muestra'!$D$8:$D$17,ROW('03.Muestra'!$F$8:$F$17)-MIN(ROW('03.Muestra'!$D$8:$D$17))+1,""),ROW()-327)),"")</f>
        <v>https://institutodelpelo.com/politica-de-privacidad/</v>
      </c>
      <c r="D332" s="114" t="s">
        <v>112</v>
      </c>
      <c r="E332" s="75" t="str">
        <f aca="false">IF(D332&lt;&gt;"",IF(AND(B332&lt;&gt;"",C332&lt;&gt;""),"","ERR"),"")</f>
        <v/>
      </c>
      <c r="G332" s="23"/>
      <c r="H332" s="23"/>
      <c r="I332" s="23"/>
      <c r="J332" s="23"/>
      <c r="K332" s="119"/>
      <c r="L332" s="23"/>
      <c r="M332" s="23"/>
      <c r="N332" s="23"/>
      <c r="O332" s="23"/>
      <c r="P332" s="23"/>
      <c r="Q332" s="23"/>
      <c r="R332" s="23"/>
      <c r="S332" s="23"/>
      <c r="T332" s="23"/>
      <c r="U332" s="23"/>
      <c r="V332" s="23"/>
      <c r="W332" s="23"/>
      <c r="X332" s="23"/>
      <c r="Y332" s="23"/>
    </row>
    <row r="333" customFormat="false" ht="12" hidden="false" customHeight="true" outlineLevel="0" collapsed="false">
      <c r="A333" s="110" t="n">
        <f aca="false" t="array" ref="A333:A333">IFERROR(INDEX('03.Muestra'!$B$8:$B$17,SMALL(IF("Página Web"='03.Muestra'!$D$8:$D$17,ROW('03.Muestra'!$B$8:$B$17)-MIN(ROW('03.Muestra'!$D$8:$D$17))+1,""),ROW()-327)),"")</f>
        <v>6</v>
      </c>
      <c r="B333" s="141" t="str">
        <f aca="false" t="array" ref="B333:B333">IFERROR(INDEX('03.Muestra'!$C$8:$C$17,SMALL(IF("Página Web"='03.Muestra'!$D$8:$D$17,ROW('03.Muestra'!$C$8:$C$17)-MIN(ROW('03.Muestra'!$D$8:$D$17))+1,""),ROW()-327)),"")</f>
        <v>Informe de accesibilidad</v>
      </c>
      <c r="C333" s="141" t="str">
        <f aca="false" t="array" ref="C333:C333">IFERROR(INDEX('03.Muestra'!$F$8:$F$17,SMALL(IF("Página Web"='03.Muestra'!$D$8:$D$17,ROW('03.Muestra'!$F$8:$F$17)-MIN(ROW('03.Muestra'!$D$8:$D$17))+1,""),ROW()-327)),"")</f>
        <v>https://institutodelpelo.com/informe-de-accesibilidad/</v>
      </c>
      <c r="D333" s="114"/>
      <c r="E333" s="75" t="str">
        <f aca="false">IF(D333&lt;&gt;"",IF(AND(B333&lt;&gt;"",C333&lt;&gt;""),"","ERR"),"")</f>
        <v/>
      </c>
      <c r="G333" s="23"/>
      <c r="H333" s="23"/>
      <c r="I333" s="23"/>
      <c r="J333" s="23"/>
      <c r="K333" s="119"/>
      <c r="L333" s="23"/>
      <c r="M333" s="23"/>
      <c r="N333" s="23"/>
      <c r="O333" s="23"/>
      <c r="P333" s="23"/>
      <c r="Q333" s="23"/>
      <c r="R333" s="23"/>
      <c r="S333" s="23"/>
      <c r="T333" s="23"/>
      <c r="U333" s="23"/>
      <c r="V333" s="23"/>
      <c r="W333" s="23"/>
      <c r="X333" s="23"/>
      <c r="Y333" s="23"/>
    </row>
    <row r="334" customFormat="false" ht="12" hidden="false" customHeight="true" outlineLevel="0" collapsed="false">
      <c r="A334" s="110" t="str">
        <f aca="false" t="array" ref="A334:A334">IFERROR(INDEX('03.Muestra'!$B$8:$B$17,SMALL(IF("Página Web"='03.Muestra'!$D$8:$D$17,ROW('03.Muestra'!$B$8:$B$17)-MIN(ROW('03.Muestra'!$D$8:$D$17))+1,""),ROW()-327)),"")</f>
        <v/>
      </c>
      <c r="B334" s="141" t="str">
        <f aca="false" t="array" ref="B334:B334">IFERROR(INDEX('03.Muestra'!$C$8:$C$17,SMALL(IF("Página Web"='03.Muestra'!$D$8:$D$17,ROW('03.Muestra'!$C$8:$C$17)-MIN(ROW('03.Muestra'!$D$8:$D$17))+1,""),ROW()-327)),"")</f>
        <v/>
      </c>
      <c r="C334" s="141" t="str">
        <f aca="false" t="array" ref="C334:C334">IFERROR(INDEX('03.Muestra'!$F$8:$F$17,SMALL(IF("Página Web"='03.Muestra'!$D$8:$D$17,ROW('03.Muestra'!$F$8:$F$17)-MIN(ROW('03.Muestra'!$D$8:$D$17))+1,""),ROW()-327)),"")</f>
        <v/>
      </c>
      <c r="D334" s="114"/>
      <c r="E334" s="75" t="str">
        <f aca="false">IF(D334&lt;&gt;"",IF(AND(B334&lt;&gt;"",C334&lt;&gt;""),"","ERR"),"")</f>
        <v/>
      </c>
      <c r="F334" s="23"/>
      <c r="G334" s="23"/>
      <c r="H334" s="23"/>
      <c r="I334" s="23"/>
      <c r="J334" s="23"/>
      <c r="K334" s="119"/>
      <c r="L334" s="23"/>
      <c r="M334" s="23"/>
      <c r="N334" s="23"/>
      <c r="O334" s="23"/>
      <c r="P334" s="23"/>
      <c r="Q334" s="23"/>
      <c r="R334" s="23"/>
      <c r="S334" s="23"/>
      <c r="T334" s="23"/>
      <c r="U334" s="23"/>
      <c r="V334" s="23"/>
      <c r="W334" s="23"/>
      <c r="X334" s="23"/>
      <c r="Y334" s="23"/>
    </row>
    <row r="335" customFormat="false" ht="12" hidden="false" customHeight="true" outlineLevel="0" collapsed="false">
      <c r="A335" s="110" t="str">
        <f aca="false" t="array" ref="A335:A335">IFERROR(INDEX('03.Muestra'!$B$8:$B$17,SMALL(IF("Página Web"='03.Muestra'!$D$8:$D$17,ROW('03.Muestra'!$B$8:$B$17)-MIN(ROW('03.Muestra'!$D$8:$D$17))+1,""),ROW()-327)),"")</f>
        <v/>
      </c>
      <c r="B335" s="141" t="str">
        <f aca="false" t="array" ref="B335:B335">IFERROR(INDEX('03.Muestra'!$C$8:$C$17,SMALL(IF("Página Web"='03.Muestra'!$D$8:$D$17,ROW('03.Muestra'!$C$8:$C$17)-MIN(ROW('03.Muestra'!$D$8:$D$17))+1,""),ROW()-327)),"")</f>
        <v/>
      </c>
      <c r="C335" s="141" t="str">
        <f aca="false" t="array" ref="C335:C335">IFERROR(INDEX('03.Muestra'!$F$8:$F$17,SMALL(IF("Página Web"='03.Muestra'!$D$8:$D$17,ROW('03.Muestra'!$F$8:$F$17)-MIN(ROW('03.Muestra'!$D$8:$D$17))+1,""),ROW()-327)),"")</f>
        <v/>
      </c>
      <c r="D335" s="114"/>
      <c r="E335" s="75" t="str">
        <f aca="false">IF(D335&lt;&gt;"",IF(AND(B335&lt;&gt;"",C335&lt;&gt;""),"","ERR"),"")</f>
        <v/>
      </c>
      <c r="F335" s="23"/>
      <c r="G335" s="23"/>
      <c r="H335" s="23"/>
      <c r="I335" s="23"/>
      <c r="J335" s="23"/>
      <c r="K335" s="119"/>
      <c r="L335" s="23"/>
      <c r="M335" s="23"/>
      <c r="N335" s="23"/>
      <c r="O335" s="23"/>
      <c r="P335" s="23"/>
      <c r="Q335" s="23"/>
      <c r="R335" s="23"/>
      <c r="S335" s="23"/>
      <c r="T335" s="23"/>
      <c r="U335" s="23"/>
      <c r="V335" s="23"/>
      <c r="W335" s="23"/>
      <c r="X335" s="23"/>
      <c r="Y335" s="23"/>
    </row>
    <row r="336" customFormat="false" ht="12" hidden="false" customHeight="true" outlineLevel="0" collapsed="false">
      <c r="A336" s="110" t="str">
        <f aca="false" t="array" ref="A336:A336">IFERROR(INDEX('03.Muestra'!$B$8:$B$17,SMALL(IF("Página Web"='03.Muestra'!$D$8:$D$17,ROW('03.Muestra'!$B$8:$B$17)-MIN(ROW('03.Muestra'!$D$8:$D$17))+1,""),ROW()-327)),"")</f>
        <v/>
      </c>
      <c r="B336" s="141" t="str">
        <f aca="false" t="array" ref="B336:B336">IFERROR(INDEX('03.Muestra'!$C$8:$C$17,SMALL(IF("Página Web"='03.Muestra'!$D$8:$D$17,ROW('03.Muestra'!$C$8:$C$17)-MIN(ROW('03.Muestra'!$D$8:$D$17))+1,""),ROW()-327)),"")</f>
        <v/>
      </c>
      <c r="C336" s="141" t="str">
        <f aca="false" t="array" ref="C336:C336">IFERROR(INDEX('03.Muestra'!$F$8:$F$17,SMALL(IF("Página Web"='03.Muestra'!$D$8:$D$17,ROW('03.Muestra'!$F$8:$F$17)-MIN(ROW('03.Muestra'!$D$8:$D$17))+1,""),ROW()-327)),"")</f>
        <v/>
      </c>
      <c r="D336" s="114"/>
      <c r="E336" s="75" t="str">
        <f aca="false">IF(D336&lt;&gt;"",IF(AND(B336&lt;&gt;"",C336&lt;&gt;""),"","ERR"),"")</f>
        <v/>
      </c>
      <c r="F336" s="23"/>
      <c r="G336" s="23"/>
      <c r="H336" s="23"/>
      <c r="I336" s="23"/>
      <c r="J336" s="23"/>
      <c r="K336" s="119"/>
      <c r="L336" s="23"/>
      <c r="M336" s="23"/>
      <c r="N336" s="23"/>
      <c r="O336" s="23"/>
      <c r="P336" s="23"/>
      <c r="Q336" s="23"/>
      <c r="R336" s="23"/>
      <c r="S336" s="23"/>
      <c r="T336" s="23"/>
      <c r="U336" s="23"/>
      <c r="V336" s="23"/>
      <c r="W336" s="23"/>
      <c r="X336" s="23"/>
      <c r="Y336" s="23"/>
    </row>
    <row r="337" customFormat="false" ht="12" hidden="false" customHeight="true" outlineLevel="0" collapsed="false">
      <c r="A337" s="110" t="str">
        <f aca="false" t="array" ref="A337:A337">IFERROR(INDEX('03.Muestra'!$B$8:$B$17,SMALL(IF("Página Web"='03.Muestra'!$D$8:$D$17,ROW('03.Muestra'!$B$8:$B$17)-MIN(ROW('03.Muestra'!$D$8:$D$17))+1,""),ROW()-327)),"")</f>
        <v/>
      </c>
      <c r="B337" s="141" t="str">
        <f aca="false" t="array" ref="B337:B337">IFERROR(INDEX('03.Muestra'!$C$8:$C$17,SMALL(IF("Página Web"='03.Muestra'!$D$8:$D$17,ROW('03.Muestra'!$C$8:$C$17)-MIN(ROW('03.Muestra'!$D$8:$D$17))+1,""),ROW()-327)),"")</f>
        <v/>
      </c>
      <c r="C337" s="141" t="str">
        <f aca="false" t="array" ref="C337:C337">IFERROR(INDEX('03.Muestra'!$F$8:$F$17,SMALL(IF("Página Web"='03.Muestra'!$D$8:$D$17,ROW('03.Muestra'!$F$8:$F$17)-MIN(ROW('03.Muestra'!$D$8:$D$17))+1,""),ROW()-327)),"")</f>
        <v/>
      </c>
      <c r="D337" s="114"/>
      <c r="E337" s="75" t="str">
        <f aca="false">IF(D337&lt;&gt;"",IF(AND(B337&lt;&gt;"",C337&lt;&gt;""),"","ERR"),"")</f>
        <v/>
      </c>
      <c r="F337" s="23"/>
      <c r="G337" s="23"/>
      <c r="H337" s="23"/>
      <c r="I337" s="23"/>
      <c r="J337" s="23"/>
      <c r="K337" s="119"/>
      <c r="L337" s="23"/>
      <c r="M337" s="23"/>
      <c r="N337" s="23"/>
      <c r="O337" s="23"/>
      <c r="P337" s="23"/>
      <c r="Q337" s="23"/>
      <c r="R337" s="23"/>
      <c r="S337" s="23"/>
      <c r="T337" s="23"/>
      <c r="U337" s="23"/>
      <c r="V337" s="23"/>
      <c r="W337" s="23"/>
      <c r="X337" s="23"/>
      <c r="Y337" s="23"/>
    </row>
    <row r="338" customFormat="false" ht="12" hidden="false" customHeight="true" outlineLevel="0" collapsed="false">
      <c r="A338" s="71"/>
      <c r="B338" s="144"/>
      <c r="C338" s="144"/>
      <c r="D338" s="145"/>
      <c r="E338" s="75"/>
      <c r="F338" s="23"/>
      <c r="G338" s="23"/>
      <c r="H338" s="23"/>
      <c r="I338" s="23"/>
      <c r="J338" s="23"/>
      <c r="K338" s="119"/>
      <c r="L338" s="23"/>
      <c r="M338" s="23"/>
      <c r="N338" s="23"/>
      <c r="O338" s="23"/>
      <c r="P338" s="23"/>
      <c r="Q338" s="23"/>
      <c r="R338" s="23"/>
      <c r="S338" s="23"/>
      <c r="T338" s="23"/>
      <c r="U338" s="23"/>
      <c r="V338" s="23"/>
      <c r="W338" s="23"/>
      <c r="X338" s="23"/>
      <c r="Y338" s="23"/>
    </row>
    <row r="339" customFormat="false" ht="12" hidden="false" customHeight="true" outlineLevel="0" collapsed="false">
      <c r="B339" s="23"/>
      <c r="C339" s="23"/>
      <c r="D339" s="137"/>
      <c r="E339" s="75"/>
      <c r="F339" s="23"/>
      <c r="G339" s="23"/>
      <c r="H339" s="23"/>
      <c r="I339" s="23"/>
      <c r="J339" s="23"/>
      <c r="K339" s="119"/>
      <c r="L339" s="23"/>
      <c r="M339" s="23"/>
      <c r="N339" s="23"/>
      <c r="O339" s="23"/>
      <c r="P339" s="23"/>
      <c r="Q339" s="23"/>
      <c r="R339" s="23"/>
      <c r="S339" s="23"/>
      <c r="T339" s="23"/>
      <c r="U339" s="23"/>
      <c r="V339" s="23"/>
      <c r="W339" s="23"/>
      <c r="X339" s="23"/>
      <c r="Y339" s="23"/>
    </row>
    <row r="340" customFormat="false" ht="31.5" hidden="false" customHeight="true" outlineLevel="0" collapsed="false">
      <c r="A340" s="122"/>
      <c r="B340" s="123"/>
      <c r="C340" s="122"/>
      <c r="D340" s="146"/>
      <c r="E340" s="112"/>
      <c r="F340" s="23"/>
      <c r="G340" s="23"/>
      <c r="H340" s="23"/>
      <c r="I340" s="23"/>
      <c r="J340" s="23"/>
      <c r="K340" s="119"/>
      <c r="L340" s="23"/>
      <c r="M340" s="23"/>
      <c r="N340" s="23"/>
      <c r="O340" s="23"/>
      <c r="P340" s="23"/>
      <c r="Q340" s="23"/>
      <c r="R340" s="23"/>
      <c r="S340" s="23"/>
      <c r="T340" s="23"/>
      <c r="U340" s="23"/>
      <c r="V340" s="23"/>
      <c r="W340" s="23"/>
      <c r="X340" s="23"/>
      <c r="Y340" s="23"/>
    </row>
    <row r="341" customFormat="false" ht="12" hidden="false" customHeight="true" outlineLevel="0" collapsed="false">
      <c r="A341" s="71"/>
      <c r="B341" s="71"/>
      <c r="C341" s="71"/>
      <c r="D341" s="147"/>
      <c r="E341" s="72"/>
      <c r="F341" s="103"/>
      <c r="G341" s="23"/>
      <c r="H341" s="23"/>
      <c r="I341" s="23"/>
      <c r="J341" s="23"/>
      <c r="K341" s="119"/>
      <c r="L341" s="23"/>
      <c r="M341" s="23"/>
      <c r="N341" s="23"/>
      <c r="O341" s="23"/>
      <c r="P341" s="23"/>
      <c r="Q341" s="23"/>
      <c r="R341" s="23"/>
      <c r="S341" s="23"/>
      <c r="T341" s="23"/>
      <c r="U341" s="23"/>
      <c r="V341" s="23"/>
      <c r="W341" s="23"/>
      <c r="X341" s="23"/>
      <c r="Y341" s="23"/>
    </row>
    <row r="342" customFormat="false" ht="12" hidden="false" customHeight="true" outlineLevel="0" collapsed="false">
      <c r="B342" s="23"/>
      <c r="C342" s="23"/>
      <c r="D342" s="137"/>
      <c r="E342" s="75"/>
      <c r="F342" s="23"/>
      <c r="G342" s="23"/>
      <c r="H342" s="23"/>
      <c r="I342" s="23"/>
      <c r="J342" s="23"/>
      <c r="K342" s="119"/>
      <c r="L342" s="23"/>
      <c r="M342" s="23"/>
      <c r="N342" s="23"/>
      <c r="O342" s="23"/>
      <c r="P342" s="23"/>
      <c r="Q342" s="23"/>
      <c r="R342" s="23"/>
      <c r="S342" s="23"/>
      <c r="T342" s="23"/>
      <c r="U342" s="23"/>
      <c r="V342" s="23"/>
      <c r="W342" s="23"/>
      <c r="X342" s="23"/>
      <c r="Y342" s="23"/>
    </row>
    <row r="343" customFormat="false" ht="12" hidden="false" customHeight="true" outlineLevel="0" collapsed="false">
      <c r="B343" s="158"/>
      <c r="C343" s="23"/>
      <c r="D343" s="137"/>
      <c r="E343" s="112"/>
      <c r="K343" s="119"/>
      <c r="L343" s="23"/>
      <c r="M343" s="23"/>
      <c r="N343" s="23"/>
      <c r="O343" s="23"/>
      <c r="P343" s="23"/>
      <c r="Q343" s="23"/>
      <c r="R343" s="23"/>
      <c r="S343" s="23"/>
      <c r="T343" s="23"/>
      <c r="U343" s="23"/>
      <c r="V343" s="23"/>
      <c r="W343" s="23"/>
      <c r="X343" s="23"/>
      <c r="Y343" s="23"/>
    </row>
    <row r="344" customFormat="false" ht="29.25" hidden="false" customHeight="true" outlineLevel="0" collapsed="false">
      <c r="A344" s="105" t="s">
        <v>119</v>
      </c>
      <c r="B344" s="106" t="s">
        <v>105</v>
      </c>
      <c r="C344" s="107" t="s">
        <v>182</v>
      </c>
      <c r="D344" s="139" t="s">
        <v>125</v>
      </c>
      <c r="E344" s="124"/>
      <c r="K344" s="119"/>
      <c r="M344" s="23"/>
      <c r="N344" s="23"/>
      <c r="O344" s="23"/>
      <c r="P344" s="23"/>
      <c r="Q344" s="23"/>
      <c r="R344" s="23"/>
      <c r="S344" s="23"/>
      <c r="T344" s="23"/>
      <c r="U344" s="23"/>
      <c r="V344" s="23"/>
      <c r="W344" s="23"/>
      <c r="X344" s="23"/>
      <c r="Y344" s="23"/>
    </row>
    <row r="345" customFormat="false" ht="12" hidden="false" customHeight="true" outlineLevel="0" collapsed="false">
      <c r="A345" s="110" t="n">
        <f aca="false" t="array" ref="A345:A345">IFERROR(INDEX('03.Muestra'!$B$8:$B$17,SMALL(IF("Página Web"='03.Muestra'!$D$8:$D$17,ROW('03.Muestra'!$B$8:$B$17)-MIN(ROW('03.Muestra'!$D$8:$D$17))+1,""),ROW()-344)),"")</f>
        <v>1</v>
      </c>
      <c r="B345" s="141" t="str">
        <f aca="false" t="array" ref="B345:B345">IFERROR(INDEX('03.Muestra'!$C$8:$C$17,SMALL(IF("Página Web"='03.Muestra'!$D$8:$D$17,ROW('03.Muestra'!$C$8:$C$17)-MIN(ROW('03.Muestra'!$D$8:$D$17))+1,""),ROW()-344)),"")</f>
        <v>Inicio</v>
      </c>
      <c r="C345" s="141" t="str">
        <f aca="false" t="array" ref="C345:C345">IFERROR(INDEX('03.Muestra'!$F$8:$F$17,SMALL(IF("Página Web"='03.Muestra'!$D$8:$D$17,ROW('03.Muestra'!$F$8:$F$17)-MIN(ROW('03.Muestra'!$D$8:$D$17))+1,""),ROW()-344)),"")</f>
        <v>https://institutodelpelo.com/</v>
      </c>
      <c r="D345" s="114" t="s">
        <v>106</v>
      </c>
      <c r="E345" s="75" t="str">
        <f aca="false">IF(D345&lt;&gt;"",IF(AND(B345&lt;&gt;"",C345&lt;&gt;""),"","ERR"),"")</f>
        <v/>
      </c>
      <c r="F345" s="115" t="s">
        <v>108</v>
      </c>
      <c r="G345" s="100" t="s">
        <v>117</v>
      </c>
      <c r="H345" s="95" t="s">
        <v>112</v>
      </c>
      <c r="I345" s="116" t="s">
        <v>110</v>
      </c>
      <c r="J345" s="117" t="s">
        <v>106</v>
      </c>
      <c r="K345" s="142" t="s">
        <v>116</v>
      </c>
      <c r="L345" s="23"/>
      <c r="M345" s="23"/>
      <c r="N345" s="23"/>
      <c r="O345" s="23"/>
      <c r="P345" s="23"/>
      <c r="Q345" s="23"/>
      <c r="R345" s="23"/>
      <c r="S345" s="23"/>
      <c r="T345" s="23"/>
      <c r="U345" s="23"/>
      <c r="V345" s="23"/>
      <c r="W345" s="23"/>
      <c r="X345" s="23"/>
      <c r="Y345" s="23"/>
    </row>
    <row r="346" customFormat="false" ht="12" hidden="false" customHeight="true" outlineLevel="0" collapsed="false">
      <c r="A346" s="110" t="n">
        <f aca="false" t="array" ref="A346:A346">IFERROR(INDEX('03.Muestra'!$B$8:$B$17,SMALL(IF("Página Web"='03.Muestra'!$D$8:$D$17,ROW('03.Muestra'!$B$8:$B$17)-MIN(ROW('03.Muestra'!$D$8:$D$17))+1,""),ROW()-344)),"")</f>
        <v>2</v>
      </c>
      <c r="B346" s="141" t="str">
        <f aca="false" t="array" ref="B346:B346">IFERROR(INDEX('03.Muestra'!$C$8:$C$17,SMALL(IF("Página Web"='03.Muestra'!$D$8:$D$17,ROW('03.Muestra'!$C$8:$C$17)-MIN(ROW('03.Muestra'!$D$8:$D$17))+1,""),ROW()-344)),"")</f>
        <v>Nuestro método</v>
      </c>
      <c r="C346" s="141" t="str">
        <f aca="false" t="array" ref="C346:C346">IFERROR(INDEX('03.Muestra'!$F$8:$F$17,SMALL(IF("Página Web"='03.Muestra'!$D$8:$D$17,ROW('03.Muestra'!$F$8:$F$17)-MIN(ROW('03.Muestra'!$D$8:$D$17))+1,""),ROW()-344)),"")</f>
        <v>https://institutodelpelo.com/nuestro-metodo/</v>
      </c>
      <c r="D346" s="114" t="s">
        <v>106</v>
      </c>
      <c r="E346" s="75" t="str">
        <f aca="false">IF(D346&lt;&gt;"",IF(AND(B346&lt;&gt;"",C346&lt;&gt;""),"","ERR"),"")</f>
        <v/>
      </c>
      <c r="F346" s="118" t="n">
        <f aca="true">COUNTIF($D345:INDIRECT("$D" &amp;  SUM(ROW()-1,'03.Muestra'!$D$20)-1),F345)</f>
        <v>0</v>
      </c>
      <c r="G346" s="118" t="n">
        <f aca="true">COUNTIF($D345:INDIRECT("$D" &amp;  SUM(ROW()-1,'03.Muestra'!$D$20)-1),G345)</f>
        <v>0</v>
      </c>
      <c r="H346" s="118" t="n">
        <f aca="true">COUNTIF($D345:INDIRECT("$D" &amp;  SUM(ROW()-1,'03.Muestra'!$D$20)-1),H345)</f>
        <v>0</v>
      </c>
      <c r="I346" s="118" t="n">
        <f aca="true">COUNTIF($D345:INDIRECT("$D" &amp;  SUM(ROW()-1,'03.Muestra'!$D$20)-1),I345)</f>
        <v>0</v>
      </c>
      <c r="J346" s="118" t="n">
        <f aca="true">COUNTIF($D345:INDIRECT("$D" &amp;  SUM(ROW()-1,'03.Muestra'!$D$20)-1),J345)</f>
        <v>5</v>
      </c>
      <c r="K346" s="143" t="n">
        <f aca="true">IF(COUNTIF('03.Muestra'!$D$8:$D$17,"Página Web")=0,0,COUNTBLANK($D345:INDIRECT("$D" &amp;  SUM(ROW()-1,COUNTIF('03.Muestra'!$D$8:$D$17,"Página Web"))-1)))</f>
        <v>1</v>
      </c>
      <c r="M346" s="23"/>
      <c r="N346" s="23"/>
      <c r="O346" s="23"/>
      <c r="P346" s="23"/>
      <c r="Q346" s="23"/>
      <c r="R346" s="23"/>
      <c r="S346" s="23"/>
      <c r="T346" s="23"/>
      <c r="U346" s="23"/>
      <c r="V346" s="23"/>
      <c r="W346" s="23"/>
      <c r="X346" s="23"/>
      <c r="Y346" s="23"/>
    </row>
    <row r="347" customFormat="false" ht="12" hidden="false" customHeight="true" outlineLevel="0" collapsed="false">
      <c r="A347" s="110" t="n">
        <f aca="false" t="array" ref="A347:A347">IFERROR(INDEX('03.Muestra'!$B$8:$B$17,SMALL(IF("Página Web"='03.Muestra'!$D$8:$D$17,ROW('03.Muestra'!$B$8:$B$17)-MIN(ROW('03.Muestra'!$D$8:$D$17))+1,""),ROW()-344)),"")</f>
        <v>3</v>
      </c>
      <c r="B347" s="141" t="str">
        <f aca="false" t="array" ref="B347:B347">IFERROR(INDEX('03.Muestra'!$C$8:$C$17,SMALL(IF("Página Web"='03.Muestra'!$D$8:$D$17,ROW('03.Muestra'!$C$8:$C$17)-MIN(ROW('03.Muestra'!$D$8:$D$17))+1,""),ROW()-344)),"")</f>
        <v>Contacto</v>
      </c>
      <c r="C347" s="141" t="str">
        <f aca="false" t="array" ref="C347:C347">IFERROR(INDEX('03.Muestra'!$F$8:$F$17,SMALL(IF("Página Web"='03.Muestra'!$D$8:$D$17,ROW('03.Muestra'!$F$8:$F$17)-MIN(ROW('03.Muestra'!$D$8:$D$17))+1,""),ROW()-344)),"")</f>
        <v>https://institutodelpelo.com/contacto/</v>
      </c>
      <c r="D347" s="114" t="s">
        <v>106</v>
      </c>
      <c r="E347" s="75" t="str">
        <f aca="false">IF(D347&lt;&gt;"",IF(AND(B347&lt;&gt;"",C347&lt;&gt;""),"","ERR"),"")</f>
        <v/>
      </c>
      <c r="F347" s="23"/>
      <c r="G347" s="23"/>
      <c r="H347" s="23"/>
      <c r="I347" s="23"/>
      <c r="J347" s="23"/>
      <c r="K347" s="119"/>
      <c r="M347" s="23"/>
      <c r="N347" s="23"/>
      <c r="O347" s="23"/>
      <c r="P347" s="23"/>
      <c r="Q347" s="23"/>
      <c r="R347" s="23"/>
      <c r="S347" s="23"/>
      <c r="T347" s="23"/>
      <c r="U347" s="23"/>
      <c r="V347" s="23"/>
      <c r="W347" s="23"/>
      <c r="X347" s="23"/>
      <c r="Y347" s="23"/>
    </row>
    <row r="348" customFormat="false" ht="12" hidden="false" customHeight="true" outlineLevel="0" collapsed="false">
      <c r="A348" s="110" t="n">
        <f aca="false" t="array" ref="A348:A348">IFERROR(INDEX('03.Muestra'!$B$8:$B$17,SMALL(IF("Página Web"='03.Muestra'!$D$8:$D$17,ROW('03.Muestra'!$B$8:$B$17)-MIN(ROW('03.Muestra'!$D$8:$D$17))+1,""),ROW()-344)),"")</f>
        <v>4</v>
      </c>
      <c r="B348" s="141" t="str">
        <f aca="false" t="array" ref="B348:B348">IFERROR(INDEX('03.Muestra'!$C$8:$C$17,SMALL(IF("Página Web"='03.Muestra'!$D$8:$D$17,ROW('03.Muestra'!$C$8:$C$17)-MIN(ROW('03.Muestra'!$D$8:$D$17))+1,""),ROW()-344)),"")</f>
        <v>Aviso legal</v>
      </c>
      <c r="C348" s="141" t="str">
        <f aca="false" t="array" ref="C348:C348">IFERROR(INDEX('03.Muestra'!$F$8:$F$17,SMALL(IF("Página Web"='03.Muestra'!$D$8:$D$17,ROW('03.Muestra'!$F$8:$F$17)-MIN(ROW('03.Muestra'!$D$8:$D$17))+1,""),ROW()-344)),"")</f>
        <v>https://institutodelpelo.com/aviso-legal/</v>
      </c>
      <c r="D348" s="114" t="s">
        <v>106</v>
      </c>
      <c r="E348" s="75" t="str">
        <f aca="false">IF(D348&lt;&gt;"",IF(AND(B348&lt;&gt;"",C348&lt;&gt;""),"","ERR"),"")</f>
        <v/>
      </c>
      <c r="F348" s="23"/>
      <c r="G348" s="23"/>
      <c r="H348" s="23"/>
      <c r="I348" s="23"/>
      <c r="K348" s="119"/>
      <c r="L348" s="23"/>
      <c r="M348" s="23"/>
      <c r="N348" s="23"/>
      <c r="O348" s="23"/>
      <c r="P348" s="23"/>
      <c r="Q348" s="23"/>
      <c r="R348" s="23"/>
      <c r="S348" s="23"/>
      <c r="T348" s="23"/>
      <c r="U348" s="23"/>
      <c r="V348" s="23"/>
      <c r="W348" s="23"/>
      <c r="X348" s="23"/>
      <c r="Y348" s="23"/>
    </row>
    <row r="349" customFormat="false" ht="12" hidden="false" customHeight="true" outlineLevel="0" collapsed="false">
      <c r="A349" s="110" t="n">
        <f aca="false" t="array" ref="A349:A349">IFERROR(INDEX('03.Muestra'!$B$8:$B$17,SMALL(IF("Página Web"='03.Muestra'!$D$8:$D$17,ROW('03.Muestra'!$B$8:$B$17)-MIN(ROW('03.Muestra'!$D$8:$D$17))+1,""),ROW()-344)),"")</f>
        <v>5</v>
      </c>
      <c r="B349" s="141" t="str">
        <f aca="false" t="array" ref="B349:B349">IFERROR(INDEX('03.Muestra'!$C$8:$C$17,SMALL(IF("Página Web"='03.Muestra'!$D$8:$D$17,ROW('03.Muestra'!$C$8:$C$17)-MIN(ROW('03.Muestra'!$D$8:$D$17))+1,""),ROW()-344)),"")</f>
        <v>Política de privacidad</v>
      </c>
      <c r="C349" s="141" t="str">
        <f aca="false" t="array" ref="C349:C349">IFERROR(INDEX('03.Muestra'!$F$8:$F$17,SMALL(IF("Página Web"='03.Muestra'!$D$8:$D$17,ROW('03.Muestra'!$F$8:$F$17)-MIN(ROW('03.Muestra'!$D$8:$D$17))+1,""),ROW()-344)),"")</f>
        <v>https://institutodelpelo.com/politica-de-privacidad/</v>
      </c>
      <c r="D349" s="114" t="s">
        <v>106</v>
      </c>
      <c r="E349" s="75" t="str">
        <f aca="false">IF(D349&lt;&gt;"",IF(AND(B349&lt;&gt;"",C349&lt;&gt;""),"","ERR"),"")</f>
        <v/>
      </c>
      <c r="F349" s="74"/>
      <c r="G349" s="23"/>
      <c r="H349" s="23"/>
      <c r="I349" s="23"/>
      <c r="K349" s="119"/>
      <c r="L349" s="23"/>
      <c r="M349" s="23"/>
      <c r="N349" s="23"/>
      <c r="O349" s="23"/>
      <c r="P349" s="23"/>
      <c r="Q349" s="23"/>
      <c r="R349" s="23"/>
      <c r="S349" s="23"/>
      <c r="T349" s="23"/>
      <c r="U349" s="23"/>
      <c r="V349" s="23"/>
      <c r="W349" s="23"/>
      <c r="X349" s="23"/>
      <c r="Y349" s="23"/>
    </row>
    <row r="350" customFormat="false" ht="12" hidden="false" customHeight="true" outlineLevel="0" collapsed="false">
      <c r="A350" s="110" t="n">
        <f aca="false" t="array" ref="A350:A350">IFERROR(INDEX('03.Muestra'!$B$8:$B$17,SMALL(IF("Página Web"='03.Muestra'!$D$8:$D$17,ROW('03.Muestra'!$B$8:$B$17)-MIN(ROW('03.Muestra'!$D$8:$D$17))+1,""),ROW()-344)),"")</f>
        <v>6</v>
      </c>
      <c r="B350" s="141" t="str">
        <f aca="false" t="array" ref="B350:B350">IFERROR(INDEX('03.Muestra'!$C$8:$C$17,SMALL(IF("Página Web"='03.Muestra'!$D$8:$D$17,ROW('03.Muestra'!$C$8:$C$17)-MIN(ROW('03.Muestra'!$D$8:$D$17))+1,""),ROW()-344)),"")</f>
        <v>Informe de accesibilidad</v>
      </c>
      <c r="C350" s="141" t="str">
        <f aca="false" t="array" ref="C350:C350">IFERROR(INDEX('03.Muestra'!$F$8:$F$17,SMALL(IF("Página Web"='03.Muestra'!$D$8:$D$17,ROW('03.Muestra'!$F$8:$F$17)-MIN(ROW('03.Muestra'!$D$8:$D$17))+1,""),ROW()-344)),"")</f>
        <v>https://institutodelpelo.com/informe-de-accesibilidad/</v>
      </c>
      <c r="D350" s="114"/>
      <c r="E350" s="75" t="str">
        <f aca="false">IF(D350&lt;&gt;"",IF(AND(B350&lt;&gt;"",C350&lt;&gt;""),"","ERR"),"")</f>
        <v/>
      </c>
      <c r="F350" s="23"/>
      <c r="G350" s="23"/>
      <c r="H350" s="23"/>
      <c r="I350" s="23"/>
      <c r="K350" s="119"/>
      <c r="L350" s="23"/>
      <c r="M350" s="23"/>
      <c r="N350" s="23"/>
      <c r="O350" s="23"/>
      <c r="P350" s="23"/>
      <c r="Q350" s="23"/>
      <c r="R350" s="23"/>
      <c r="S350" s="23"/>
      <c r="T350" s="23"/>
      <c r="U350" s="23"/>
      <c r="V350" s="23"/>
      <c r="W350" s="23"/>
      <c r="X350" s="23"/>
      <c r="Y350" s="23"/>
    </row>
    <row r="351" customFormat="false" ht="12" hidden="false" customHeight="true" outlineLevel="0" collapsed="false">
      <c r="A351" s="110" t="str">
        <f aca="false" t="array" ref="A351:A351">IFERROR(INDEX('03.Muestra'!$B$8:$B$17,SMALL(IF("Página Web"='03.Muestra'!$D$8:$D$17,ROW('03.Muestra'!$B$8:$B$17)-MIN(ROW('03.Muestra'!$D$8:$D$17))+1,""),ROW()-344)),"")</f>
        <v/>
      </c>
      <c r="B351" s="141" t="str">
        <f aca="false" t="array" ref="B351:B351">IFERROR(INDEX('03.Muestra'!$C$8:$C$17,SMALL(IF("Página Web"='03.Muestra'!$D$8:$D$17,ROW('03.Muestra'!$C$8:$C$17)-MIN(ROW('03.Muestra'!$D$8:$D$17))+1,""),ROW()-344)),"")</f>
        <v/>
      </c>
      <c r="C351" s="141" t="str">
        <f aca="false" t="array" ref="C351:C351">IFERROR(INDEX('03.Muestra'!$F$8:$F$17,SMALL(IF("Página Web"='03.Muestra'!$D$8:$D$17,ROW('03.Muestra'!$F$8:$F$17)-MIN(ROW('03.Muestra'!$D$8:$D$17))+1,""),ROW()-344)),"")</f>
        <v/>
      </c>
      <c r="D351" s="114"/>
      <c r="E351" s="75" t="str">
        <f aca="false">IF(D351&lt;&gt;"",IF(AND(B351&lt;&gt;"",C351&lt;&gt;""),"","ERR"),"")</f>
        <v/>
      </c>
      <c r="F351" s="23"/>
      <c r="G351" s="23"/>
      <c r="H351" s="23"/>
      <c r="I351" s="23"/>
      <c r="J351" s="23"/>
      <c r="K351" s="119"/>
      <c r="L351" s="23"/>
      <c r="M351" s="23"/>
      <c r="N351" s="23"/>
      <c r="O351" s="23"/>
      <c r="P351" s="23"/>
      <c r="Q351" s="23"/>
      <c r="R351" s="23"/>
      <c r="S351" s="23"/>
      <c r="T351" s="23"/>
      <c r="U351" s="23"/>
      <c r="V351" s="23"/>
      <c r="W351" s="23"/>
      <c r="X351" s="23"/>
      <c r="Y351" s="23"/>
    </row>
    <row r="352" customFormat="false" ht="12" hidden="false" customHeight="true" outlineLevel="0" collapsed="false">
      <c r="A352" s="110" t="str">
        <f aca="false" t="array" ref="A352:A352">IFERROR(INDEX('03.Muestra'!$B$8:$B$17,SMALL(IF("Página Web"='03.Muestra'!$D$8:$D$17,ROW('03.Muestra'!$B$8:$B$17)-MIN(ROW('03.Muestra'!$D$8:$D$17))+1,""),ROW()-344)),"")</f>
        <v/>
      </c>
      <c r="B352" s="141" t="str">
        <f aca="false" t="array" ref="B352:B352">IFERROR(INDEX('03.Muestra'!$C$8:$C$17,SMALL(IF("Página Web"='03.Muestra'!$D$8:$D$17,ROW('03.Muestra'!$C$8:$C$17)-MIN(ROW('03.Muestra'!$D$8:$D$17))+1,""),ROW()-344)),"")</f>
        <v/>
      </c>
      <c r="C352" s="141" t="str">
        <f aca="false" t="array" ref="C352:C352">IFERROR(INDEX('03.Muestra'!$F$8:$F$17,SMALL(IF("Página Web"='03.Muestra'!$D$8:$D$17,ROW('03.Muestra'!$F$8:$F$17)-MIN(ROW('03.Muestra'!$D$8:$D$17))+1,""),ROW()-344)),"")</f>
        <v/>
      </c>
      <c r="D352" s="114"/>
      <c r="E352" s="75" t="str">
        <f aca="false">IF(D352&lt;&gt;"",IF(AND(B352&lt;&gt;"",C352&lt;&gt;""),"","ERR"),"")</f>
        <v/>
      </c>
      <c r="F352" s="23"/>
      <c r="G352" s="23"/>
      <c r="H352" s="23"/>
      <c r="I352" s="23"/>
      <c r="J352" s="23"/>
      <c r="K352" s="119"/>
      <c r="L352" s="23"/>
      <c r="M352" s="23"/>
      <c r="N352" s="23"/>
      <c r="O352" s="23"/>
      <c r="P352" s="23"/>
      <c r="Q352" s="23"/>
      <c r="R352" s="23"/>
      <c r="S352" s="23"/>
      <c r="T352" s="23"/>
      <c r="U352" s="23"/>
      <c r="V352" s="23"/>
      <c r="W352" s="23"/>
      <c r="X352" s="23"/>
      <c r="Y352" s="23"/>
    </row>
    <row r="353" customFormat="false" ht="12" hidden="false" customHeight="true" outlineLevel="0" collapsed="false">
      <c r="A353" s="110" t="str">
        <f aca="false" t="array" ref="A353:A353">IFERROR(INDEX('03.Muestra'!$B$8:$B$17,SMALL(IF("Página Web"='03.Muestra'!$D$8:$D$17,ROW('03.Muestra'!$B$8:$B$17)-MIN(ROW('03.Muestra'!$D$8:$D$17))+1,""),ROW()-344)),"")</f>
        <v/>
      </c>
      <c r="B353" s="141" t="str">
        <f aca="false" t="array" ref="B353:B353">IFERROR(INDEX('03.Muestra'!$C$8:$C$17,SMALL(IF("Página Web"='03.Muestra'!$D$8:$D$17,ROW('03.Muestra'!$C$8:$C$17)-MIN(ROW('03.Muestra'!$D$8:$D$17))+1,""),ROW()-344)),"")</f>
        <v/>
      </c>
      <c r="C353" s="141" t="str">
        <f aca="false" t="array" ref="C353:C353">IFERROR(INDEX('03.Muestra'!$F$8:$F$17,SMALL(IF("Página Web"='03.Muestra'!$D$8:$D$17,ROW('03.Muestra'!$F$8:$F$17)-MIN(ROW('03.Muestra'!$D$8:$D$17))+1,""),ROW()-344)),"")</f>
        <v/>
      </c>
      <c r="D353" s="114"/>
      <c r="E353" s="75" t="str">
        <f aca="false">IF(D353&lt;&gt;"",IF(AND(B353&lt;&gt;"",C353&lt;&gt;""),"","ERR"),"")</f>
        <v/>
      </c>
      <c r="F353" s="23"/>
      <c r="G353" s="23"/>
      <c r="H353" s="23"/>
      <c r="I353" s="23"/>
      <c r="J353" s="23"/>
      <c r="K353" s="119"/>
      <c r="M353" s="23"/>
      <c r="N353" s="23"/>
      <c r="O353" s="23"/>
      <c r="P353" s="23"/>
      <c r="Q353" s="23"/>
      <c r="R353" s="23"/>
      <c r="S353" s="23"/>
      <c r="T353" s="23"/>
      <c r="U353" s="23"/>
      <c r="V353" s="23"/>
      <c r="W353" s="23"/>
      <c r="X353" s="23"/>
      <c r="Y353" s="23"/>
    </row>
    <row r="354" customFormat="false" ht="12" hidden="false" customHeight="true" outlineLevel="0" collapsed="false">
      <c r="A354" s="110" t="str">
        <f aca="false" t="array" ref="A354:A354">IFERROR(INDEX('03.Muestra'!$B$8:$B$17,SMALL(IF("Página Web"='03.Muestra'!$D$8:$D$17,ROW('03.Muestra'!$B$8:$B$17)-MIN(ROW('03.Muestra'!$D$8:$D$17))+1,""),ROW()-344)),"")</f>
        <v/>
      </c>
      <c r="B354" s="141" t="str">
        <f aca="false" t="array" ref="B354:B354">IFERROR(INDEX('03.Muestra'!$C$8:$C$17,SMALL(IF("Página Web"='03.Muestra'!$D$8:$D$17,ROW('03.Muestra'!$C$8:$C$17)-MIN(ROW('03.Muestra'!$D$8:$D$17))+1,""),ROW()-344)),"")</f>
        <v/>
      </c>
      <c r="C354" s="141" t="str">
        <f aca="false" t="array" ref="C354:C354">IFERROR(INDEX('03.Muestra'!$F$8:$F$17,SMALL(IF("Página Web"='03.Muestra'!$D$8:$D$17,ROW('03.Muestra'!$F$8:$F$17)-MIN(ROW('03.Muestra'!$D$8:$D$17))+1,""),ROW()-344)),"")</f>
        <v/>
      </c>
      <c r="D354" s="114"/>
      <c r="E354" s="75" t="str">
        <f aca="false">IF(D354&lt;&gt;"",IF(AND(B354&lt;&gt;"",C354&lt;&gt;""),"","ERR"),"")</f>
        <v/>
      </c>
      <c r="F354" s="23"/>
      <c r="G354" s="23"/>
      <c r="H354" s="23"/>
      <c r="I354" s="23"/>
      <c r="J354" s="23"/>
      <c r="K354" s="119"/>
      <c r="M354" s="23"/>
      <c r="N354" s="23"/>
      <c r="O354" s="23"/>
      <c r="P354" s="23"/>
      <c r="Q354" s="23"/>
      <c r="R354" s="23"/>
      <c r="S354" s="23"/>
      <c r="T354" s="23"/>
      <c r="U354" s="23"/>
      <c r="V354" s="23"/>
      <c r="W354" s="23"/>
      <c r="X354" s="23"/>
      <c r="Y354" s="23"/>
    </row>
    <row r="355" customFormat="false" ht="12" hidden="false" customHeight="true" outlineLevel="0" collapsed="false">
      <c r="A355" s="71"/>
      <c r="B355" s="144"/>
      <c r="C355" s="144"/>
      <c r="D355" s="145"/>
      <c r="E355" s="75"/>
      <c r="F355" s="23"/>
      <c r="G355" s="23"/>
      <c r="H355" s="23"/>
      <c r="I355" s="23"/>
      <c r="J355" s="23"/>
      <c r="K355" s="119"/>
      <c r="L355" s="23"/>
      <c r="M355" s="23"/>
      <c r="N355" s="23"/>
      <c r="O355" s="23"/>
      <c r="P355" s="23"/>
      <c r="Q355" s="23"/>
      <c r="R355" s="23"/>
      <c r="S355" s="23"/>
      <c r="T355" s="23"/>
      <c r="U355" s="23"/>
      <c r="V355" s="23"/>
      <c r="W355" s="23"/>
      <c r="X355" s="23"/>
      <c r="Y355" s="23"/>
    </row>
    <row r="356" customFormat="false" ht="12" hidden="false" customHeight="true" outlineLevel="0" collapsed="false">
      <c r="B356" s="23"/>
      <c r="C356" s="23"/>
      <c r="D356" s="137"/>
      <c r="E356" s="75"/>
      <c r="F356" s="23"/>
      <c r="G356" s="23"/>
      <c r="H356" s="23"/>
      <c r="I356" s="23"/>
      <c r="J356" s="23"/>
      <c r="K356" s="119"/>
      <c r="L356" s="23"/>
      <c r="M356" s="23"/>
      <c r="N356" s="23"/>
      <c r="O356" s="23"/>
      <c r="P356" s="23"/>
      <c r="Q356" s="23"/>
      <c r="R356" s="23"/>
      <c r="S356" s="23"/>
      <c r="T356" s="23"/>
      <c r="U356" s="23"/>
      <c r="V356" s="23"/>
      <c r="W356" s="23"/>
      <c r="X356" s="23"/>
      <c r="Y356" s="23"/>
    </row>
    <row r="357" customFormat="false" ht="31.5" hidden="false" customHeight="true" outlineLevel="0" collapsed="false">
      <c r="A357" s="122"/>
      <c r="B357" s="123"/>
      <c r="C357" s="122"/>
      <c r="D357" s="146"/>
      <c r="E357" s="112"/>
      <c r="F357" s="23"/>
      <c r="G357" s="23"/>
      <c r="H357" s="23"/>
      <c r="I357" s="23"/>
      <c r="J357" s="23"/>
      <c r="K357" s="119"/>
      <c r="L357" s="23"/>
      <c r="M357" s="23"/>
      <c r="N357" s="23"/>
      <c r="O357" s="23"/>
      <c r="P357" s="23"/>
      <c r="Q357" s="23"/>
      <c r="R357" s="23"/>
      <c r="S357" s="23"/>
      <c r="T357" s="23"/>
      <c r="U357" s="23"/>
      <c r="V357" s="23"/>
      <c r="W357" s="23"/>
      <c r="X357" s="23"/>
      <c r="Y357" s="23"/>
    </row>
    <row r="358" customFormat="false" ht="12" hidden="false" customHeight="true" outlineLevel="0" collapsed="false">
      <c r="A358" s="71"/>
      <c r="B358" s="71"/>
      <c r="C358" s="71"/>
      <c r="D358" s="147"/>
      <c r="E358" s="72"/>
      <c r="F358" s="103"/>
      <c r="G358" s="23"/>
      <c r="H358" s="23"/>
      <c r="I358" s="23"/>
      <c r="J358" s="23"/>
      <c r="K358" s="119"/>
      <c r="L358" s="23"/>
      <c r="M358" s="23"/>
      <c r="N358" s="23"/>
      <c r="O358" s="23"/>
      <c r="P358" s="23"/>
      <c r="Q358" s="23"/>
      <c r="R358" s="23"/>
      <c r="S358" s="23"/>
      <c r="T358" s="23"/>
      <c r="U358" s="23"/>
      <c r="V358" s="23"/>
      <c r="W358" s="23"/>
      <c r="X358" s="23"/>
      <c r="Y358" s="23"/>
    </row>
    <row r="359" customFormat="false" ht="12" hidden="false" customHeight="true" outlineLevel="0" collapsed="false">
      <c r="B359" s="23"/>
      <c r="C359" s="23"/>
      <c r="D359" s="137"/>
      <c r="E359" s="23"/>
      <c r="F359" s="23"/>
      <c r="G359" s="23"/>
      <c r="H359" s="23"/>
      <c r="I359" s="23"/>
      <c r="J359" s="23"/>
      <c r="K359" s="119"/>
      <c r="L359" s="23"/>
      <c r="M359" s="23"/>
      <c r="N359" s="23"/>
      <c r="O359" s="23"/>
      <c r="P359" s="23"/>
      <c r="Q359" s="23"/>
      <c r="R359" s="23"/>
      <c r="S359" s="23"/>
      <c r="T359" s="23"/>
      <c r="U359" s="23"/>
      <c r="V359" s="23"/>
      <c r="W359" s="23"/>
      <c r="X359" s="23"/>
      <c r="Y359" s="23"/>
    </row>
    <row r="360" customFormat="false" ht="12" hidden="false" customHeight="true" outlineLevel="0" collapsed="false">
      <c r="B360" s="158"/>
      <c r="C360" s="23"/>
      <c r="D360" s="137"/>
      <c r="E360" s="112"/>
      <c r="F360" s="23"/>
      <c r="G360" s="23"/>
      <c r="H360" s="23"/>
      <c r="I360" s="23"/>
      <c r="J360" s="23"/>
      <c r="K360" s="119"/>
      <c r="L360" s="23"/>
      <c r="M360" s="23"/>
      <c r="N360" s="23"/>
      <c r="O360" s="23"/>
      <c r="P360" s="23"/>
      <c r="Q360" s="23"/>
      <c r="R360" s="23"/>
      <c r="S360" s="23"/>
      <c r="T360" s="23"/>
      <c r="U360" s="23"/>
      <c r="V360" s="23"/>
      <c r="W360" s="23"/>
      <c r="X360" s="23"/>
      <c r="Y360" s="23"/>
    </row>
    <row r="361" customFormat="false" ht="29.25" hidden="false" customHeight="true" outlineLevel="0" collapsed="false">
      <c r="A361" s="105" t="s">
        <v>119</v>
      </c>
      <c r="B361" s="106" t="s">
        <v>105</v>
      </c>
      <c r="C361" s="107" t="s">
        <v>183</v>
      </c>
      <c r="D361" s="139" t="s">
        <v>125</v>
      </c>
      <c r="E361" s="124"/>
      <c r="K361" s="119"/>
      <c r="L361" s="23"/>
      <c r="M361" s="23"/>
      <c r="N361" s="23"/>
      <c r="O361" s="23"/>
      <c r="P361" s="23"/>
      <c r="Q361" s="23"/>
      <c r="R361" s="23"/>
      <c r="S361" s="23"/>
      <c r="T361" s="23"/>
      <c r="U361" s="23"/>
      <c r="V361" s="23"/>
      <c r="W361" s="23"/>
      <c r="X361" s="23"/>
      <c r="Y361" s="23"/>
    </row>
    <row r="362" customFormat="false" ht="12" hidden="false" customHeight="true" outlineLevel="0" collapsed="false">
      <c r="A362" s="110" t="n">
        <f aca="false" t="array" ref="A362:A362">IFERROR(INDEX('03.Muestra'!$B$8:$B$17,SMALL(IF("Página Web"='03.Muestra'!$D$8:$D$17,ROW('03.Muestra'!$B$8:$B$17)-MIN(ROW('03.Muestra'!$D$8:$D$17))+1,""),ROW()-361)),"")</f>
        <v>1</v>
      </c>
      <c r="B362" s="141" t="str">
        <f aca="false" t="array" ref="B362:B362">IFERROR(INDEX('03.Muestra'!$C$8:$C$17,SMALL(IF("Página Web"='03.Muestra'!$D$8:$D$17,ROW('03.Muestra'!$C$8:$C$17)-MIN(ROW('03.Muestra'!$D$8:$D$17))+1,""),ROW()-361)),"")</f>
        <v>Inicio</v>
      </c>
      <c r="C362" s="141" t="str">
        <f aca="false" t="array" ref="C362:C362">IFERROR(INDEX('03.Muestra'!$F$8:$F$17,SMALL(IF("Página Web"='03.Muestra'!$D$8:$D$17,ROW('03.Muestra'!$F$8:$F$17)-MIN(ROW('03.Muestra'!$D$8:$D$17))+1,""),ROW()-361)),"")</f>
        <v>https://institutodelpelo.com/</v>
      </c>
      <c r="D362" s="114" t="s">
        <v>106</v>
      </c>
      <c r="E362" s="75" t="str">
        <f aca="false">IF(D362&lt;&gt;"",IF(AND(B362&lt;&gt;"",C362&lt;&gt;""),"","ERR"),"")</f>
        <v/>
      </c>
      <c r="F362" s="115" t="s">
        <v>108</v>
      </c>
      <c r="G362" s="100" t="s">
        <v>117</v>
      </c>
      <c r="H362" s="95" t="s">
        <v>112</v>
      </c>
      <c r="I362" s="116" t="s">
        <v>110</v>
      </c>
      <c r="J362" s="117" t="s">
        <v>106</v>
      </c>
      <c r="K362" s="142" t="s">
        <v>116</v>
      </c>
      <c r="L362" s="23"/>
      <c r="M362" s="23"/>
      <c r="N362" s="23"/>
      <c r="O362" s="23"/>
      <c r="P362" s="23"/>
      <c r="Q362" s="23"/>
      <c r="R362" s="23"/>
      <c r="S362" s="23"/>
      <c r="T362" s="23"/>
      <c r="U362" s="23"/>
      <c r="V362" s="23"/>
      <c r="W362" s="23"/>
      <c r="X362" s="23"/>
      <c r="Y362" s="23"/>
    </row>
    <row r="363" customFormat="false" ht="12" hidden="false" customHeight="true" outlineLevel="0" collapsed="false">
      <c r="A363" s="110" t="n">
        <f aca="false" t="array" ref="A363:A363">IFERROR(INDEX('03.Muestra'!$B$8:$B$17,SMALL(IF("Página Web"='03.Muestra'!$D$8:$D$17,ROW('03.Muestra'!$B$8:$B$17)-MIN(ROW('03.Muestra'!$D$8:$D$17))+1,""),ROW()-361)),"")</f>
        <v>2</v>
      </c>
      <c r="B363" s="141" t="str">
        <f aca="false" t="array" ref="B363:B363">IFERROR(INDEX('03.Muestra'!$C$8:$C$17,SMALL(IF("Página Web"='03.Muestra'!$D$8:$D$17,ROW('03.Muestra'!$C$8:$C$17)-MIN(ROW('03.Muestra'!$D$8:$D$17))+1,""),ROW()-361)),"")</f>
        <v>Nuestro método</v>
      </c>
      <c r="C363" s="141" t="str">
        <f aca="false" t="array" ref="C363:C363">IFERROR(INDEX('03.Muestra'!$F$8:$F$17,SMALL(IF("Página Web"='03.Muestra'!$D$8:$D$17,ROW('03.Muestra'!$F$8:$F$17)-MIN(ROW('03.Muestra'!$D$8:$D$17))+1,""),ROW()-361)),"")</f>
        <v>https://institutodelpelo.com/nuestro-metodo/</v>
      </c>
      <c r="D363" s="114" t="s">
        <v>106</v>
      </c>
      <c r="E363" s="75" t="str">
        <f aca="false">IF(D363&lt;&gt;"",IF(AND(B363&lt;&gt;"",C363&lt;&gt;""),"","ERR"),"")</f>
        <v/>
      </c>
      <c r="F363" s="118" t="n">
        <f aca="true">COUNTIF($D362:INDIRECT("$D" &amp;  SUM(ROW()-1,'03.Muestra'!$D$20)-1),F362)</f>
        <v>0</v>
      </c>
      <c r="G363" s="118" t="n">
        <f aca="true">COUNTIF($D362:INDIRECT("$D" &amp;  SUM(ROW()-1,'03.Muestra'!$D$20)-1),G362)</f>
        <v>0</v>
      </c>
      <c r="H363" s="118" t="n">
        <f aca="true">COUNTIF($D362:INDIRECT("$D" &amp;  SUM(ROW()-1,'03.Muestra'!$D$20)-1),H362)</f>
        <v>0</v>
      </c>
      <c r="I363" s="118" t="n">
        <f aca="true">COUNTIF($D362:INDIRECT("$D" &amp;  SUM(ROW()-1,'03.Muestra'!$D$20)-1),I362)</f>
        <v>0</v>
      </c>
      <c r="J363" s="118" t="n">
        <f aca="true">COUNTIF($D362:INDIRECT("$D" &amp;  SUM(ROW()-1,'03.Muestra'!$D$20)-1),J362)</f>
        <v>5</v>
      </c>
      <c r="K363" s="143" t="n">
        <f aca="true">IF(COUNTIF('03.Muestra'!$D$8:$D$17,"Página Web")=0,0,COUNTBLANK($D362:INDIRECT("$D" &amp;  SUM(ROW()-1,COUNTIF('03.Muestra'!$D$8:$D$17,"Página Web"))-1)))</f>
        <v>1</v>
      </c>
      <c r="L363" s="23"/>
      <c r="M363" s="23"/>
      <c r="N363" s="23"/>
      <c r="O363" s="23"/>
      <c r="P363" s="23"/>
      <c r="Q363" s="23"/>
      <c r="R363" s="23"/>
      <c r="S363" s="23"/>
      <c r="T363" s="23"/>
      <c r="U363" s="23"/>
      <c r="V363" s="23"/>
      <c r="W363" s="23"/>
      <c r="X363" s="23"/>
      <c r="Y363" s="23"/>
    </row>
    <row r="364" customFormat="false" ht="12" hidden="false" customHeight="true" outlineLevel="0" collapsed="false">
      <c r="A364" s="110" t="n">
        <f aca="false" t="array" ref="A364:A364">IFERROR(INDEX('03.Muestra'!$B$8:$B$17,SMALL(IF("Página Web"='03.Muestra'!$D$8:$D$17,ROW('03.Muestra'!$B$8:$B$17)-MIN(ROW('03.Muestra'!$D$8:$D$17))+1,""),ROW()-361)),"")</f>
        <v>3</v>
      </c>
      <c r="B364" s="141" t="str">
        <f aca="false" t="array" ref="B364:B364">IFERROR(INDEX('03.Muestra'!$C$8:$C$17,SMALL(IF("Página Web"='03.Muestra'!$D$8:$D$17,ROW('03.Muestra'!$C$8:$C$17)-MIN(ROW('03.Muestra'!$D$8:$D$17))+1,""),ROW()-361)),"")</f>
        <v>Contacto</v>
      </c>
      <c r="C364" s="141" t="str">
        <f aca="false" t="array" ref="C364:C364">IFERROR(INDEX('03.Muestra'!$F$8:$F$17,SMALL(IF("Página Web"='03.Muestra'!$D$8:$D$17,ROW('03.Muestra'!$F$8:$F$17)-MIN(ROW('03.Muestra'!$D$8:$D$17))+1,""),ROW()-361)),"")</f>
        <v>https://institutodelpelo.com/contacto/</v>
      </c>
      <c r="D364" s="114" t="s">
        <v>106</v>
      </c>
      <c r="E364" s="75" t="str">
        <f aca="false">IF(D364&lt;&gt;"",IF(AND(B364&lt;&gt;"",C364&lt;&gt;""),"","ERR"),"")</f>
        <v/>
      </c>
      <c r="G364" s="23"/>
      <c r="H364" s="23"/>
      <c r="I364" s="23"/>
      <c r="J364" s="23"/>
      <c r="K364" s="119"/>
      <c r="L364" s="23"/>
      <c r="M364" s="23"/>
      <c r="N364" s="23"/>
      <c r="O364" s="23"/>
      <c r="P364" s="23"/>
      <c r="Q364" s="23"/>
      <c r="R364" s="23"/>
      <c r="S364" s="23"/>
      <c r="T364" s="23"/>
      <c r="U364" s="23"/>
      <c r="V364" s="23"/>
      <c r="W364" s="23"/>
      <c r="X364" s="23"/>
      <c r="Y364" s="23"/>
    </row>
    <row r="365" customFormat="false" ht="12" hidden="false" customHeight="true" outlineLevel="0" collapsed="false">
      <c r="A365" s="110" t="n">
        <f aca="false" t="array" ref="A365:A365">IFERROR(INDEX('03.Muestra'!$B$8:$B$17,SMALL(IF("Página Web"='03.Muestra'!$D$8:$D$17,ROW('03.Muestra'!$B$8:$B$17)-MIN(ROW('03.Muestra'!$D$8:$D$17))+1,""),ROW()-361)),"")</f>
        <v>4</v>
      </c>
      <c r="B365" s="141" t="str">
        <f aca="false" t="array" ref="B365:B365">IFERROR(INDEX('03.Muestra'!$C$8:$C$17,SMALL(IF("Página Web"='03.Muestra'!$D$8:$D$17,ROW('03.Muestra'!$C$8:$C$17)-MIN(ROW('03.Muestra'!$D$8:$D$17))+1,""),ROW()-361)),"")</f>
        <v>Aviso legal</v>
      </c>
      <c r="C365" s="141" t="str">
        <f aca="false" t="array" ref="C365:C365">IFERROR(INDEX('03.Muestra'!$F$8:$F$17,SMALL(IF("Página Web"='03.Muestra'!$D$8:$D$17,ROW('03.Muestra'!$F$8:$F$17)-MIN(ROW('03.Muestra'!$D$8:$D$17))+1,""),ROW()-361)),"")</f>
        <v>https://institutodelpelo.com/aviso-legal/</v>
      </c>
      <c r="D365" s="114" t="s">
        <v>106</v>
      </c>
      <c r="E365" s="75" t="str">
        <f aca="false">IF(D365&lt;&gt;"",IF(AND(B365&lt;&gt;"",C365&lt;&gt;""),"","ERR"),"")</f>
        <v/>
      </c>
      <c r="G365" s="23"/>
      <c r="H365" s="23"/>
      <c r="I365" s="23"/>
      <c r="J365" s="23"/>
      <c r="K365" s="119"/>
      <c r="L365" s="23"/>
      <c r="M365" s="23"/>
      <c r="N365" s="23"/>
      <c r="O365" s="23"/>
      <c r="P365" s="23"/>
      <c r="Q365" s="23"/>
      <c r="R365" s="23"/>
      <c r="S365" s="23"/>
      <c r="T365" s="23"/>
      <c r="U365" s="23"/>
      <c r="V365" s="23"/>
      <c r="W365" s="23"/>
      <c r="X365" s="23"/>
      <c r="Y365" s="23"/>
    </row>
    <row r="366" customFormat="false" ht="12" hidden="false" customHeight="true" outlineLevel="0" collapsed="false">
      <c r="A366" s="110" t="n">
        <f aca="false" t="array" ref="A366:A366">IFERROR(INDEX('03.Muestra'!$B$8:$B$17,SMALL(IF("Página Web"='03.Muestra'!$D$8:$D$17,ROW('03.Muestra'!$B$8:$B$17)-MIN(ROW('03.Muestra'!$D$8:$D$17))+1,""),ROW()-361)),"")</f>
        <v>5</v>
      </c>
      <c r="B366" s="141" t="str">
        <f aca="false" t="array" ref="B366:B366">IFERROR(INDEX('03.Muestra'!$C$8:$C$17,SMALL(IF("Página Web"='03.Muestra'!$D$8:$D$17,ROW('03.Muestra'!$C$8:$C$17)-MIN(ROW('03.Muestra'!$D$8:$D$17))+1,""),ROW()-361)),"")</f>
        <v>Política de privacidad</v>
      </c>
      <c r="C366" s="141" t="str">
        <f aca="false" t="array" ref="C366:C366">IFERROR(INDEX('03.Muestra'!$F$8:$F$17,SMALL(IF("Página Web"='03.Muestra'!$D$8:$D$17,ROW('03.Muestra'!$F$8:$F$17)-MIN(ROW('03.Muestra'!$D$8:$D$17))+1,""),ROW()-361)),"")</f>
        <v>https://institutodelpelo.com/politica-de-privacidad/</v>
      </c>
      <c r="D366" s="114" t="s">
        <v>106</v>
      </c>
      <c r="E366" s="75" t="str">
        <f aca="false">IF(D366&lt;&gt;"",IF(AND(B366&lt;&gt;"",C366&lt;&gt;""),"","ERR"),"")</f>
        <v/>
      </c>
      <c r="G366" s="23"/>
      <c r="H366" s="23"/>
      <c r="I366" s="23"/>
      <c r="J366" s="23"/>
      <c r="K366" s="119"/>
      <c r="L366" s="23"/>
      <c r="M366" s="23"/>
      <c r="N366" s="23"/>
      <c r="O366" s="23"/>
      <c r="P366" s="23"/>
      <c r="Q366" s="23"/>
      <c r="R366" s="23"/>
      <c r="S366" s="23"/>
      <c r="T366" s="23"/>
      <c r="U366" s="23"/>
      <c r="V366" s="23"/>
      <c r="W366" s="23"/>
      <c r="X366" s="23"/>
      <c r="Y366" s="23"/>
    </row>
    <row r="367" customFormat="false" ht="12" hidden="false" customHeight="true" outlineLevel="0" collapsed="false">
      <c r="A367" s="110" t="n">
        <f aca="false" t="array" ref="A367:A367">IFERROR(INDEX('03.Muestra'!$B$8:$B$17,SMALL(IF("Página Web"='03.Muestra'!$D$8:$D$17,ROW('03.Muestra'!$B$8:$B$17)-MIN(ROW('03.Muestra'!$D$8:$D$17))+1,""),ROW()-361)),"")</f>
        <v>6</v>
      </c>
      <c r="B367" s="141" t="str">
        <f aca="false" t="array" ref="B367:B367">IFERROR(INDEX('03.Muestra'!$C$8:$C$17,SMALL(IF("Página Web"='03.Muestra'!$D$8:$D$17,ROW('03.Muestra'!$C$8:$C$17)-MIN(ROW('03.Muestra'!$D$8:$D$17))+1,""),ROW()-361)),"")</f>
        <v>Informe de accesibilidad</v>
      </c>
      <c r="C367" s="141" t="str">
        <f aca="false" t="array" ref="C367:C367">IFERROR(INDEX('03.Muestra'!$F$8:$F$17,SMALL(IF("Página Web"='03.Muestra'!$D$8:$D$17,ROW('03.Muestra'!$F$8:$F$17)-MIN(ROW('03.Muestra'!$D$8:$D$17))+1,""),ROW()-361)),"")</f>
        <v>https://institutodelpelo.com/informe-de-accesibilidad/</v>
      </c>
      <c r="D367" s="114"/>
      <c r="E367" s="75" t="str">
        <f aca="false">IF(D367&lt;&gt;"",IF(AND(B367&lt;&gt;"",C367&lt;&gt;""),"","ERR"),"")</f>
        <v/>
      </c>
      <c r="G367" s="23"/>
      <c r="H367" s="23"/>
      <c r="I367" s="23"/>
      <c r="J367" s="23"/>
      <c r="K367" s="119"/>
      <c r="L367" s="23"/>
      <c r="M367" s="23"/>
      <c r="N367" s="23"/>
      <c r="O367" s="23"/>
      <c r="P367" s="23"/>
      <c r="Q367" s="23"/>
      <c r="R367" s="23"/>
      <c r="S367" s="23"/>
      <c r="T367" s="23"/>
      <c r="U367" s="23"/>
      <c r="V367" s="23"/>
      <c r="W367" s="23"/>
      <c r="X367" s="23"/>
      <c r="Y367" s="23"/>
    </row>
    <row r="368" customFormat="false" ht="12" hidden="false" customHeight="true" outlineLevel="0" collapsed="false">
      <c r="A368" s="110" t="str">
        <f aca="false" t="array" ref="A368:A368">IFERROR(INDEX('03.Muestra'!$B$8:$B$17,SMALL(IF("Página Web"='03.Muestra'!$D$8:$D$17,ROW('03.Muestra'!$B$8:$B$17)-MIN(ROW('03.Muestra'!$D$8:$D$17))+1,""),ROW()-361)),"")</f>
        <v/>
      </c>
      <c r="B368" s="141" t="str">
        <f aca="false" t="array" ref="B368:B368">IFERROR(INDEX('03.Muestra'!$C$8:$C$17,SMALL(IF("Página Web"='03.Muestra'!$D$8:$D$17,ROW('03.Muestra'!$C$8:$C$17)-MIN(ROW('03.Muestra'!$D$8:$D$17))+1,""),ROW()-361)),"")</f>
        <v/>
      </c>
      <c r="C368" s="141" t="str">
        <f aca="false" t="array" ref="C368:C368">IFERROR(INDEX('03.Muestra'!$F$8:$F$17,SMALL(IF("Página Web"='03.Muestra'!$D$8:$D$17,ROW('03.Muestra'!$F$8:$F$17)-MIN(ROW('03.Muestra'!$D$8:$D$17))+1,""),ROW()-361)),"")</f>
        <v/>
      </c>
      <c r="D368" s="114"/>
      <c r="E368" s="75" t="str">
        <f aca="false">IF(D368&lt;&gt;"",IF(AND(B368&lt;&gt;"",C368&lt;&gt;""),"","ERR"),"")</f>
        <v/>
      </c>
      <c r="F368" s="23"/>
      <c r="G368" s="23"/>
      <c r="H368" s="23"/>
      <c r="I368" s="23"/>
      <c r="J368" s="23"/>
      <c r="K368" s="119"/>
      <c r="L368" s="23"/>
      <c r="M368" s="23"/>
      <c r="N368" s="23"/>
      <c r="O368" s="23"/>
      <c r="P368" s="23"/>
      <c r="Q368" s="23"/>
      <c r="R368" s="23"/>
      <c r="S368" s="23"/>
      <c r="T368" s="23"/>
      <c r="U368" s="23"/>
      <c r="V368" s="23"/>
      <c r="W368" s="23"/>
      <c r="X368" s="23"/>
      <c r="Y368" s="23"/>
    </row>
    <row r="369" customFormat="false" ht="12" hidden="false" customHeight="true" outlineLevel="0" collapsed="false">
      <c r="A369" s="110" t="str">
        <f aca="false" t="array" ref="A369:A369">IFERROR(INDEX('03.Muestra'!$B$8:$B$17,SMALL(IF("Página Web"='03.Muestra'!$D$8:$D$17,ROW('03.Muestra'!$B$8:$B$17)-MIN(ROW('03.Muestra'!$D$8:$D$17))+1,""),ROW()-361)),"")</f>
        <v/>
      </c>
      <c r="B369" s="141" t="str">
        <f aca="false" t="array" ref="B369:B369">IFERROR(INDEX('03.Muestra'!$C$8:$C$17,SMALL(IF("Página Web"='03.Muestra'!$D$8:$D$17,ROW('03.Muestra'!$C$8:$C$17)-MIN(ROW('03.Muestra'!$D$8:$D$17))+1,""),ROW()-361)),"")</f>
        <v/>
      </c>
      <c r="C369" s="141" t="str">
        <f aca="false" t="array" ref="C369:C369">IFERROR(INDEX('03.Muestra'!$F$8:$F$17,SMALL(IF("Página Web"='03.Muestra'!$D$8:$D$17,ROW('03.Muestra'!$F$8:$F$17)-MIN(ROW('03.Muestra'!$D$8:$D$17))+1,""),ROW()-361)),"")</f>
        <v/>
      </c>
      <c r="D369" s="114"/>
      <c r="E369" s="75" t="str">
        <f aca="false">IF(D369&lt;&gt;"",IF(AND(B369&lt;&gt;"",C369&lt;&gt;""),"","ERR"),"")</f>
        <v/>
      </c>
      <c r="F369" s="23"/>
      <c r="G369" s="23"/>
      <c r="H369" s="23"/>
      <c r="I369" s="23"/>
      <c r="J369" s="23"/>
      <c r="K369" s="119"/>
      <c r="L369" s="23"/>
      <c r="M369" s="23"/>
      <c r="N369" s="23"/>
      <c r="O369" s="23"/>
      <c r="P369" s="23"/>
      <c r="Q369" s="23"/>
      <c r="R369" s="23"/>
      <c r="S369" s="23"/>
      <c r="T369" s="23"/>
      <c r="U369" s="23"/>
      <c r="V369" s="23"/>
      <c r="W369" s="23"/>
      <c r="X369" s="23"/>
      <c r="Y369" s="23"/>
    </row>
    <row r="370" customFormat="false" ht="12" hidden="false" customHeight="true" outlineLevel="0" collapsed="false">
      <c r="A370" s="110" t="str">
        <f aca="false" t="array" ref="A370:A370">IFERROR(INDEX('03.Muestra'!$B$8:$B$17,SMALL(IF("Página Web"='03.Muestra'!$D$8:$D$17,ROW('03.Muestra'!$B$8:$B$17)-MIN(ROW('03.Muestra'!$D$8:$D$17))+1,""),ROW()-361)),"")</f>
        <v/>
      </c>
      <c r="B370" s="141" t="str">
        <f aca="false" t="array" ref="B370:B370">IFERROR(INDEX('03.Muestra'!$C$8:$C$17,SMALL(IF("Página Web"='03.Muestra'!$D$8:$D$17,ROW('03.Muestra'!$C$8:$C$17)-MIN(ROW('03.Muestra'!$D$8:$D$17))+1,""),ROW()-361)),"")</f>
        <v/>
      </c>
      <c r="C370" s="141" t="str">
        <f aca="false" t="array" ref="C370:C370">IFERROR(INDEX('03.Muestra'!$F$8:$F$17,SMALL(IF("Página Web"='03.Muestra'!$D$8:$D$17,ROW('03.Muestra'!$F$8:$F$17)-MIN(ROW('03.Muestra'!$D$8:$D$17))+1,""),ROW()-361)),"")</f>
        <v/>
      </c>
      <c r="D370" s="114"/>
      <c r="E370" s="75" t="str">
        <f aca="false">IF(D370&lt;&gt;"",IF(AND(B370&lt;&gt;"",C370&lt;&gt;""),"","ERR"),"")</f>
        <v/>
      </c>
      <c r="F370" s="23"/>
      <c r="G370" s="23"/>
      <c r="H370" s="23"/>
      <c r="I370" s="23"/>
      <c r="J370" s="23"/>
      <c r="K370" s="119"/>
      <c r="L370" s="23"/>
      <c r="M370" s="23"/>
      <c r="N370" s="23"/>
      <c r="O370" s="23"/>
      <c r="P370" s="23"/>
      <c r="Q370" s="23"/>
      <c r="R370" s="23"/>
      <c r="S370" s="23"/>
      <c r="T370" s="23"/>
      <c r="U370" s="23"/>
      <c r="V370" s="23"/>
      <c r="W370" s="23"/>
      <c r="X370" s="23"/>
      <c r="Y370" s="23"/>
    </row>
    <row r="371" customFormat="false" ht="12" hidden="false" customHeight="true" outlineLevel="0" collapsed="false">
      <c r="A371" s="110" t="str">
        <f aca="false" t="array" ref="A371:A371">IFERROR(INDEX('03.Muestra'!$B$8:$B$17,SMALL(IF("Página Web"='03.Muestra'!$D$8:$D$17,ROW('03.Muestra'!$B$8:$B$17)-MIN(ROW('03.Muestra'!$D$8:$D$17))+1,""),ROW()-361)),"")</f>
        <v/>
      </c>
      <c r="B371" s="141" t="str">
        <f aca="false" t="array" ref="B371:B371">IFERROR(INDEX('03.Muestra'!$C$8:$C$17,SMALL(IF("Página Web"='03.Muestra'!$D$8:$D$17,ROW('03.Muestra'!$C$8:$C$17)-MIN(ROW('03.Muestra'!$D$8:$D$17))+1,""),ROW()-361)),"")</f>
        <v/>
      </c>
      <c r="C371" s="141" t="str">
        <f aca="false" t="array" ref="C371:C371">IFERROR(INDEX('03.Muestra'!$F$8:$F$17,SMALL(IF("Página Web"='03.Muestra'!$D$8:$D$17,ROW('03.Muestra'!$F$8:$F$17)-MIN(ROW('03.Muestra'!$D$8:$D$17))+1,""),ROW()-361)),"")</f>
        <v/>
      </c>
      <c r="D371" s="114"/>
      <c r="E371" s="75" t="str">
        <f aca="false">IF(D371&lt;&gt;"",IF(AND(B371&lt;&gt;"",C371&lt;&gt;""),"","ERR"),"")</f>
        <v/>
      </c>
      <c r="F371" s="23"/>
      <c r="G371" s="23"/>
      <c r="H371" s="23"/>
      <c r="I371" s="23"/>
      <c r="J371" s="23"/>
      <c r="K371" s="119"/>
      <c r="L371" s="23"/>
      <c r="M371" s="23"/>
      <c r="N371" s="23"/>
      <c r="O371" s="23"/>
      <c r="P371" s="23"/>
      <c r="Q371" s="23"/>
      <c r="R371" s="23"/>
      <c r="S371" s="23"/>
      <c r="T371" s="23"/>
      <c r="U371" s="23"/>
      <c r="V371" s="23"/>
      <c r="W371" s="23"/>
      <c r="X371" s="23"/>
      <c r="Y371" s="23"/>
    </row>
    <row r="372" customFormat="false" ht="12" hidden="false" customHeight="true" outlineLevel="0" collapsed="false">
      <c r="A372" s="71"/>
      <c r="B372" s="144"/>
      <c r="C372" s="144"/>
      <c r="D372" s="145"/>
      <c r="E372" s="75"/>
      <c r="F372" s="23"/>
      <c r="G372" s="23"/>
      <c r="H372" s="23"/>
      <c r="I372" s="23"/>
      <c r="J372" s="23"/>
      <c r="K372" s="119"/>
      <c r="L372" s="23"/>
      <c r="M372" s="23"/>
      <c r="N372" s="23"/>
      <c r="O372" s="23"/>
      <c r="P372" s="23"/>
      <c r="Q372" s="23"/>
      <c r="R372" s="23"/>
      <c r="S372" s="23"/>
      <c r="T372" s="23"/>
      <c r="U372" s="23"/>
      <c r="V372" s="23"/>
      <c r="W372" s="23"/>
      <c r="X372" s="23"/>
      <c r="Y372" s="23"/>
    </row>
    <row r="373" customFormat="false" ht="12" hidden="false" customHeight="true" outlineLevel="0" collapsed="false">
      <c r="B373" s="23"/>
      <c r="C373" s="23"/>
      <c r="D373" s="137"/>
      <c r="E373" s="75"/>
      <c r="F373" s="23"/>
      <c r="G373" s="23"/>
      <c r="H373" s="23"/>
      <c r="I373" s="23"/>
      <c r="J373" s="23"/>
      <c r="K373" s="119"/>
      <c r="L373" s="23"/>
      <c r="M373" s="23"/>
      <c r="N373" s="23"/>
      <c r="O373" s="23"/>
      <c r="P373" s="23"/>
      <c r="Q373" s="23"/>
      <c r="R373" s="23"/>
      <c r="S373" s="23"/>
      <c r="T373" s="23"/>
      <c r="U373" s="23"/>
      <c r="V373" s="23"/>
      <c r="W373" s="23"/>
      <c r="X373" s="23"/>
      <c r="Y373" s="23"/>
    </row>
    <row r="374" customFormat="false" ht="31.5" hidden="false" customHeight="true" outlineLevel="0" collapsed="false">
      <c r="A374" s="122"/>
      <c r="B374" s="123"/>
      <c r="C374" s="122"/>
      <c r="D374" s="146"/>
      <c r="E374" s="112"/>
      <c r="F374" s="23"/>
      <c r="G374" s="23"/>
      <c r="H374" s="23"/>
      <c r="I374" s="23"/>
      <c r="J374" s="23"/>
      <c r="K374" s="119"/>
      <c r="L374" s="23"/>
      <c r="M374" s="23"/>
      <c r="N374" s="23"/>
      <c r="O374" s="23"/>
      <c r="P374" s="23"/>
      <c r="Q374" s="23"/>
      <c r="R374" s="23"/>
      <c r="S374" s="23"/>
      <c r="T374" s="23"/>
      <c r="U374" s="23"/>
      <c r="V374" s="23"/>
      <c r="W374" s="23"/>
      <c r="X374" s="23"/>
      <c r="Y374" s="23"/>
    </row>
    <row r="375" customFormat="false" ht="12" hidden="false" customHeight="true" outlineLevel="0" collapsed="false">
      <c r="A375" s="71"/>
      <c r="B375" s="71"/>
      <c r="C375" s="71"/>
      <c r="D375" s="147"/>
      <c r="E375" s="72"/>
      <c r="F375" s="103"/>
      <c r="G375" s="23"/>
      <c r="H375" s="23"/>
      <c r="I375" s="23"/>
      <c r="J375" s="23"/>
      <c r="K375" s="119"/>
      <c r="L375" s="23"/>
      <c r="M375" s="23"/>
      <c r="N375" s="23"/>
      <c r="O375" s="23"/>
      <c r="P375" s="23"/>
      <c r="Q375" s="23"/>
      <c r="R375" s="23"/>
      <c r="S375" s="23"/>
      <c r="T375" s="23"/>
      <c r="U375" s="23"/>
      <c r="V375" s="23"/>
      <c r="W375" s="23"/>
      <c r="X375" s="23"/>
      <c r="Y375" s="23"/>
    </row>
    <row r="376" customFormat="false" ht="12" hidden="false" customHeight="true" outlineLevel="0" collapsed="false">
      <c r="B376" s="23"/>
      <c r="C376" s="23"/>
      <c r="D376" s="136"/>
      <c r="E376" s="23"/>
      <c r="F376" s="23"/>
      <c r="G376" s="23"/>
      <c r="H376" s="23"/>
      <c r="I376" s="23"/>
      <c r="J376" s="23"/>
      <c r="K376" s="119"/>
      <c r="L376" s="23"/>
      <c r="M376" s="23"/>
      <c r="N376" s="23"/>
      <c r="O376" s="23"/>
      <c r="P376" s="23"/>
      <c r="Q376" s="23"/>
      <c r="R376" s="23"/>
      <c r="S376" s="23"/>
      <c r="T376" s="23"/>
      <c r="U376" s="23"/>
      <c r="V376" s="23"/>
      <c r="W376" s="23"/>
      <c r="X376" s="23"/>
      <c r="Y376" s="23"/>
    </row>
    <row r="377" customFormat="false" ht="12" hidden="false" customHeight="true" outlineLevel="0" collapsed="false">
      <c r="B377" s="158"/>
      <c r="C377" s="23"/>
      <c r="D377" s="136"/>
      <c r="E377" s="112"/>
      <c r="F377" s="23"/>
      <c r="G377" s="23"/>
      <c r="H377" s="23"/>
      <c r="I377" s="23"/>
      <c r="J377" s="23"/>
      <c r="K377" s="119"/>
      <c r="L377" s="23"/>
      <c r="M377" s="23"/>
      <c r="N377" s="23"/>
      <c r="O377" s="23"/>
      <c r="P377" s="23"/>
      <c r="Q377" s="23"/>
      <c r="R377" s="23"/>
      <c r="S377" s="23"/>
      <c r="T377" s="23"/>
      <c r="U377" s="23"/>
      <c r="V377" s="23"/>
      <c r="W377" s="23"/>
      <c r="X377" s="23"/>
      <c r="Y377" s="23"/>
    </row>
    <row r="378" customFormat="false" ht="29.25" hidden="false" customHeight="true" outlineLevel="0" collapsed="false">
      <c r="A378" s="105" t="s">
        <v>119</v>
      </c>
      <c r="B378" s="106" t="s">
        <v>105</v>
      </c>
      <c r="C378" s="107" t="s">
        <v>184</v>
      </c>
      <c r="D378" s="139" t="s">
        <v>125</v>
      </c>
      <c r="E378" s="124"/>
      <c r="K378" s="119"/>
      <c r="L378" s="23"/>
      <c r="M378" s="23"/>
      <c r="N378" s="23"/>
      <c r="O378" s="23"/>
      <c r="P378" s="23"/>
      <c r="Q378" s="23"/>
      <c r="R378" s="23"/>
      <c r="S378" s="23"/>
      <c r="T378" s="23"/>
      <c r="U378" s="23"/>
      <c r="V378" s="23"/>
      <c r="W378" s="23"/>
      <c r="X378" s="23"/>
      <c r="Y378" s="23"/>
    </row>
    <row r="379" customFormat="false" ht="12" hidden="false" customHeight="true" outlineLevel="0" collapsed="false">
      <c r="A379" s="110" t="n">
        <f aca="false" t="array" ref="A379:A379">IFERROR(INDEX('03.Muestra'!$B$8:$B$17,SMALL(IF("Página Web"='03.Muestra'!$D$8:$D$17,ROW('03.Muestra'!$B$8:$B$17)-MIN(ROW('03.Muestra'!$D$8:$D$17))+1,""),ROW()-378)),"")</f>
        <v>1</v>
      </c>
      <c r="B379" s="141" t="str">
        <f aca="false" t="array" ref="B379:B379">IFERROR(INDEX('03.Muestra'!$C$8:$C$17,SMALL(IF("Página Web"='03.Muestra'!$D$8:$D$17,ROW('03.Muestra'!$C$8:$C$17)-MIN(ROW('03.Muestra'!$D$8:$D$17))+1,""),ROW()-378)),"")</f>
        <v>Inicio</v>
      </c>
      <c r="C379" s="141" t="str">
        <f aca="false" t="array" ref="C379:C379">IFERROR(INDEX('03.Muestra'!$F$8:$F$17,SMALL(IF("Página Web"='03.Muestra'!$D$8:$D$17,ROW('03.Muestra'!$F$8:$F$17)-MIN(ROW('03.Muestra'!$D$8:$D$17))+1,""),ROW()-378)),"")</f>
        <v>https://institutodelpelo.com/</v>
      </c>
      <c r="D379" s="114" t="s">
        <v>112</v>
      </c>
      <c r="E379" s="75" t="str">
        <f aca="false">IF(D379&lt;&gt;"",IF(AND(B379&lt;&gt;"",C379&lt;&gt;""),"","ERR"),"")</f>
        <v/>
      </c>
      <c r="F379" s="115" t="s">
        <v>108</v>
      </c>
      <c r="G379" s="100" t="s">
        <v>117</v>
      </c>
      <c r="H379" s="95" t="s">
        <v>112</v>
      </c>
      <c r="I379" s="116" t="s">
        <v>110</v>
      </c>
      <c r="J379" s="117" t="s">
        <v>106</v>
      </c>
      <c r="K379" s="142" t="s">
        <v>116</v>
      </c>
      <c r="L379" s="23"/>
      <c r="M379" s="23"/>
      <c r="N379" s="23"/>
      <c r="O379" s="23"/>
      <c r="P379" s="23"/>
      <c r="Q379" s="23"/>
      <c r="R379" s="23"/>
      <c r="S379" s="23"/>
      <c r="T379" s="23"/>
      <c r="U379" s="23"/>
      <c r="V379" s="23"/>
      <c r="W379" s="23"/>
      <c r="X379" s="23"/>
      <c r="Y379" s="23"/>
    </row>
    <row r="380" customFormat="false" ht="12" hidden="false" customHeight="true" outlineLevel="0" collapsed="false">
      <c r="A380" s="110" t="n">
        <f aca="false" t="array" ref="A380:A380">IFERROR(INDEX('03.Muestra'!$B$8:$B$17,SMALL(IF("Página Web"='03.Muestra'!$D$8:$D$17,ROW('03.Muestra'!$B$8:$B$17)-MIN(ROW('03.Muestra'!$D$8:$D$17))+1,""),ROW()-378)),"")</f>
        <v>2</v>
      </c>
      <c r="B380" s="141" t="str">
        <f aca="false" t="array" ref="B380:B380">IFERROR(INDEX('03.Muestra'!$C$8:$C$17,SMALL(IF("Página Web"='03.Muestra'!$D$8:$D$17,ROW('03.Muestra'!$C$8:$C$17)-MIN(ROW('03.Muestra'!$D$8:$D$17))+1,""),ROW()-378)),"")</f>
        <v>Nuestro método</v>
      </c>
      <c r="C380" s="141" t="str">
        <f aca="false" t="array" ref="C380:C380">IFERROR(INDEX('03.Muestra'!$F$8:$F$17,SMALL(IF("Página Web"='03.Muestra'!$D$8:$D$17,ROW('03.Muestra'!$F$8:$F$17)-MIN(ROW('03.Muestra'!$D$8:$D$17))+1,""),ROW()-378)),"")</f>
        <v>https://institutodelpelo.com/nuestro-metodo/</v>
      </c>
      <c r="D380" s="114" t="s">
        <v>112</v>
      </c>
      <c r="E380" s="75" t="str">
        <f aca="false">IF(D380&lt;&gt;"",IF(AND(B380&lt;&gt;"",C380&lt;&gt;""),"","ERR"),"")</f>
        <v/>
      </c>
      <c r="F380" s="118" t="n">
        <f aca="true">COUNTIF($D379:INDIRECT("$D" &amp;  SUM(ROW()-1,'03.Muestra'!$D$20)-1),F379)</f>
        <v>0</v>
      </c>
      <c r="G380" s="118" t="n">
        <f aca="true">COUNTIF($D379:INDIRECT("$D" &amp;  SUM(ROW()-1,'03.Muestra'!$D$20)-1),G379)</f>
        <v>0</v>
      </c>
      <c r="H380" s="118" t="n">
        <f aca="true">COUNTIF($D379:INDIRECT("$D" &amp;  SUM(ROW()-1,'03.Muestra'!$D$20)-1),H379)</f>
        <v>5</v>
      </c>
      <c r="I380" s="118" t="n">
        <f aca="true">COUNTIF($D379:INDIRECT("$D" &amp;  SUM(ROW()-1,'03.Muestra'!$D$20)-1),I379)</f>
        <v>0</v>
      </c>
      <c r="J380" s="118" t="n">
        <f aca="true">COUNTIF($D379:INDIRECT("$D" &amp;  SUM(ROW()-1,'03.Muestra'!$D$20)-1),J379)</f>
        <v>0</v>
      </c>
      <c r="K380" s="143" t="n">
        <f aca="true">IF(COUNTIF('03.Muestra'!$D$8:$D$17,"Página Web")=0,0,COUNTBLANK($D379:INDIRECT("$D" &amp;  SUM(ROW()-1,COUNTIF('03.Muestra'!$D$8:$D$17,"Página Web"))-1)))</f>
        <v>1</v>
      </c>
      <c r="L380" s="23"/>
      <c r="M380" s="23"/>
      <c r="N380" s="23"/>
      <c r="O380" s="23"/>
      <c r="P380" s="23"/>
      <c r="Q380" s="23"/>
      <c r="R380" s="23"/>
      <c r="S380" s="23"/>
      <c r="T380" s="23"/>
      <c r="U380" s="23"/>
      <c r="V380" s="23"/>
      <c r="W380" s="23"/>
      <c r="X380" s="23"/>
      <c r="Y380" s="23"/>
    </row>
    <row r="381" customFormat="false" ht="12" hidden="false" customHeight="true" outlineLevel="0" collapsed="false">
      <c r="A381" s="110" t="n">
        <f aca="false" t="array" ref="A381:A381">IFERROR(INDEX('03.Muestra'!$B$8:$B$17,SMALL(IF("Página Web"='03.Muestra'!$D$8:$D$17,ROW('03.Muestra'!$B$8:$B$17)-MIN(ROW('03.Muestra'!$D$8:$D$17))+1,""),ROW()-378)),"")</f>
        <v>3</v>
      </c>
      <c r="B381" s="141" t="str">
        <f aca="false" t="array" ref="B381:B381">IFERROR(INDEX('03.Muestra'!$C$8:$C$17,SMALL(IF("Página Web"='03.Muestra'!$D$8:$D$17,ROW('03.Muestra'!$C$8:$C$17)-MIN(ROW('03.Muestra'!$D$8:$D$17))+1,""),ROW()-378)),"")</f>
        <v>Contacto</v>
      </c>
      <c r="C381" s="141" t="str">
        <f aca="false" t="array" ref="C381:C381">IFERROR(INDEX('03.Muestra'!$F$8:$F$17,SMALL(IF("Página Web"='03.Muestra'!$D$8:$D$17,ROW('03.Muestra'!$F$8:$F$17)-MIN(ROW('03.Muestra'!$D$8:$D$17))+1,""),ROW()-378)),"")</f>
        <v>https://institutodelpelo.com/contacto/</v>
      </c>
      <c r="D381" s="114" t="s">
        <v>112</v>
      </c>
      <c r="E381" s="75" t="str">
        <f aca="false">IF(D381&lt;&gt;"",IF(AND(B381&lt;&gt;"",C381&lt;&gt;""),"","ERR"),"")</f>
        <v/>
      </c>
      <c r="G381" s="23"/>
      <c r="H381" s="23"/>
      <c r="I381" s="23"/>
      <c r="J381" s="23"/>
      <c r="K381" s="119"/>
      <c r="L381" s="23"/>
      <c r="M381" s="23"/>
      <c r="N381" s="23"/>
      <c r="O381" s="23"/>
      <c r="P381" s="23"/>
      <c r="Q381" s="23"/>
      <c r="R381" s="23"/>
      <c r="S381" s="23"/>
      <c r="T381" s="23"/>
      <c r="U381" s="23"/>
      <c r="V381" s="23"/>
      <c r="W381" s="23"/>
      <c r="X381" s="23"/>
      <c r="Y381" s="23"/>
    </row>
    <row r="382" customFormat="false" ht="12" hidden="false" customHeight="true" outlineLevel="0" collapsed="false">
      <c r="A382" s="110" t="n">
        <f aca="false" t="array" ref="A382:A382">IFERROR(INDEX('03.Muestra'!$B$8:$B$17,SMALL(IF("Página Web"='03.Muestra'!$D$8:$D$17,ROW('03.Muestra'!$B$8:$B$17)-MIN(ROW('03.Muestra'!$D$8:$D$17))+1,""),ROW()-378)),"")</f>
        <v>4</v>
      </c>
      <c r="B382" s="141" t="str">
        <f aca="false" t="array" ref="B382:B382">IFERROR(INDEX('03.Muestra'!$C$8:$C$17,SMALL(IF("Página Web"='03.Muestra'!$D$8:$D$17,ROW('03.Muestra'!$C$8:$C$17)-MIN(ROW('03.Muestra'!$D$8:$D$17))+1,""),ROW()-378)),"")</f>
        <v>Aviso legal</v>
      </c>
      <c r="C382" s="141" t="str">
        <f aca="false" t="array" ref="C382:C382">IFERROR(INDEX('03.Muestra'!$F$8:$F$17,SMALL(IF("Página Web"='03.Muestra'!$D$8:$D$17,ROW('03.Muestra'!$F$8:$F$17)-MIN(ROW('03.Muestra'!$D$8:$D$17))+1,""),ROW()-378)),"")</f>
        <v>https://institutodelpelo.com/aviso-legal/</v>
      </c>
      <c r="D382" s="114" t="s">
        <v>112</v>
      </c>
      <c r="E382" s="75" t="str">
        <f aca="false">IF(D382&lt;&gt;"",IF(AND(B382&lt;&gt;"",C382&lt;&gt;""),"","ERR"),"")</f>
        <v/>
      </c>
      <c r="G382" s="23"/>
      <c r="H382" s="23"/>
      <c r="I382" s="23"/>
      <c r="J382" s="23"/>
      <c r="K382" s="119"/>
      <c r="L382" s="23"/>
      <c r="M382" s="23"/>
      <c r="N382" s="23"/>
      <c r="O382" s="23"/>
      <c r="P382" s="23"/>
      <c r="Q382" s="23"/>
      <c r="R382" s="23"/>
      <c r="S382" s="23"/>
      <c r="T382" s="23"/>
      <c r="U382" s="23"/>
      <c r="V382" s="23"/>
      <c r="W382" s="23"/>
      <c r="X382" s="23"/>
      <c r="Y382" s="23"/>
    </row>
    <row r="383" customFormat="false" ht="12" hidden="false" customHeight="true" outlineLevel="0" collapsed="false">
      <c r="A383" s="110" t="n">
        <f aca="false" t="array" ref="A383:A383">IFERROR(INDEX('03.Muestra'!$B$8:$B$17,SMALL(IF("Página Web"='03.Muestra'!$D$8:$D$17,ROW('03.Muestra'!$B$8:$B$17)-MIN(ROW('03.Muestra'!$D$8:$D$17))+1,""),ROW()-378)),"")</f>
        <v>5</v>
      </c>
      <c r="B383" s="141" t="str">
        <f aca="false" t="array" ref="B383:B383">IFERROR(INDEX('03.Muestra'!$C$8:$C$17,SMALL(IF("Página Web"='03.Muestra'!$D$8:$D$17,ROW('03.Muestra'!$C$8:$C$17)-MIN(ROW('03.Muestra'!$D$8:$D$17))+1,""),ROW()-378)),"")</f>
        <v>Política de privacidad</v>
      </c>
      <c r="C383" s="141" t="str">
        <f aca="false" t="array" ref="C383:C383">IFERROR(INDEX('03.Muestra'!$F$8:$F$17,SMALL(IF("Página Web"='03.Muestra'!$D$8:$D$17,ROW('03.Muestra'!$F$8:$F$17)-MIN(ROW('03.Muestra'!$D$8:$D$17))+1,""),ROW()-378)),"")</f>
        <v>https://institutodelpelo.com/politica-de-privacidad/</v>
      </c>
      <c r="D383" s="114" t="s">
        <v>112</v>
      </c>
      <c r="E383" s="75" t="str">
        <f aca="false">IF(D383&lt;&gt;"",IF(AND(B383&lt;&gt;"",C383&lt;&gt;""),"","ERR"),"")</f>
        <v/>
      </c>
      <c r="G383" s="23"/>
      <c r="H383" s="23"/>
      <c r="I383" s="23"/>
      <c r="J383" s="23"/>
      <c r="K383" s="119"/>
      <c r="L383" s="23"/>
      <c r="M383" s="23"/>
      <c r="N383" s="23"/>
      <c r="O383" s="23"/>
      <c r="P383" s="23"/>
      <c r="Q383" s="23"/>
      <c r="R383" s="23"/>
      <c r="S383" s="23"/>
      <c r="T383" s="23"/>
      <c r="U383" s="23"/>
      <c r="V383" s="23"/>
      <c r="W383" s="23"/>
      <c r="X383" s="23"/>
      <c r="Y383" s="23"/>
    </row>
    <row r="384" customFormat="false" ht="12" hidden="false" customHeight="true" outlineLevel="0" collapsed="false">
      <c r="A384" s="110" t="n">
        <f aca="false" t="array" ref="A384:A384">IFERROR(INDEX('03.Muestra'!$B$8:$B$17,SMALL(IF("Página Web"='03.Muestra'!$D$8:$D$17,ROW('03.Muestra'!$B$8:$B$17)-MIN(ROW('03.Muestra'!$D$8:$D$17))+1,""),ROW()-378)),"")</f>
        <v>6</v>
      </c>
      <c r="B384" s="141" t="str">
        <f aca="false" t="array" ref="B384:B384">IFERROR(INDEX('03.Muestra'!$C$8:$C$17,SMALL(IF("Página Web"='03.Muestra'!$D$8:$D$17,ROW('03.Muestra'!$C$8:$C$17)-MIN(ROW('03.Muestra'!$D$8:$D$17))+1,""),ROW()-378)),"")</f>
        <v>Informe de accesibilidad</v>
      </c>
      <c r="C384" s="141" t="str">
        <f aca="false" t="array" ref="C384:C384">IFERROR(INDEX('03.Muestra'!$F$8:$F$17,SMALL(IF("Página Web"='03.Muestra'!$D$8:$D$17,ROW('03.Muestra'!$F$8:$F$17)-MIN(ROW('03.Muestra'!$D$8:$D$17))+1,""),ROW()-378)),"")</f>
        <v>https://institutodelpelo.com/informe-de-accesibilidad/</v>
      </c>
      <c r="D384" s="114"/>
      <c r="E384" s="75" t="str">
        <f aca="false">IF(D384&lt;&gt;"",IF(AND(B384&lt;&gt;"",C384&lt;&gt;""),"","ERR"),"")</f>
        <v/>
      </c>
      <c r="G384" s="23"/>
      <c r="H384" s="23"/>
      <c r="I384" s="23"/>
      <c r="J384" s="23"/>
      <c r="K384" s="119"/>
      <c r="L384" s="23"/>
      <c r="M384" s="23"/>
      <c r="N384" s="23"/>
      <c r="O384" s="23"/>
      <c r="P384" s="23"/>
      <c r="Q384" s="23"/>
      <c r="R384" s="23"/>
      <c r="S384" s="23"/>
      <c r="T384" s="23"/>
      <c r="U384" s="23"/>
      <c r="V384" s="23"/>
      <c r="W384" s="23"/>
      <c r="X384" s="23"/>
      <c r="Y384" s="23"/>
    </row>
    <row r="385" customFormat="false" ht="12" hidden="false" customHeight="true" outlineLevel="0" collapsed="false">
      <c r="A385" s="110" t="str">
        <f aca="false" t="array" ref="A385:A385">IFERROR(INDEX('03.Muestra'!$B$8:$B$17,SMALL(IF("Página Web"='03.Muestra'!$D$8:$D$17,ROW('03.Muestra'!$B$8:$B$17)-MIN(ROW('03.Muestra'!$D$8:$D$17))+1,""),ROW()-378)),"")</f>
        <v/>
      </c>
      <c r="B385" s="141" t="str">
        <f aca="false" t="array" ref="B385:B385">IFERROR(INDEX('03.Muestra'!$C$8:$C$17,SMALL(IF("Página Web"='03.Muestra'!$D$8:$D$17,ROW('03.Muestra'!$C$8:$C$17)-MIN(ROW('03.Muestra'!$D$8:$D$17))+1,""),ROW()-378)),"")</f>
        <v/>
      </c>
      <c r="C385" s="141" t="str">
        <f aca="false" t="array" ref="C385:C385">IFERROR(INDEX('03.Muestra'!$F$8:$F$17,SMALL(IF("Página Web"='03.Muestra'!$D$8:$D$17,ROW('03.Muestra'!$F$8:$F$17)-MIN(ROW('03.Muestra'!$D$8:$D$17))+1,""),ROW()-378)),"")</f>
        <v/>
      </c>
      <c r="D385" s="114"/>
      <c r="E385" s="75" t="str">
        <f aca="false">IF(D385&lt;&gt;"",IF(AND(B385&lt;&gt;"",C385&lt;&gt;""),"","ERR"),"")</f>
        <v/>
      </c>
      <c r="F385" s="23"/>
      <c r="G385" s="23"/>
      <c r="H385" s="23"/>
      <c r="I385" s="23"/>
      <c r="J385" s="23"/>
      <c r="K385" s="119"/>
      <c r="L385" s="23"/>
      <c r="M385" s="23"/>
      <c r="N385" s="23"/>
      <c r="O385" s="23"/>
      <c r="P385" s="23"/>
      <c r="Q385" s="23"/>
      <c r="R385" s="23"/>
      <c r="S385" s="23"/>
      <c r="T385" s="23"/>
      <c r="U385" s="23"/>
      <c r="V385" s="23"/>
      <c r="W385" s="23"/>
      <c r="X385" s="23"/>
      <c r="Y385" s="23"/>
    </row>
    <row r="386" customFormat="false" ht="12" hidden="false" customHeight="true" outlineLevel="0" collapsed="false">
      <c r="A386" s="110" t="str">
        <f aca="false" t="array" ref="A386:A386">IFERROR(INDEX('03.Muestra'!$B$8:$B$17,SMALL(IF("Página Web"='03.Muestra'!$D$8:$D$17,ROW('03.Muestra'!$B$8:$B$17)-MIN(ROW('03.Muestra'!$D$8:$D$17))+1,""),ROW()-378)),"")</f>
        <v/>
      </c>
      <c r="B386" s="141" t="str">
        <f aca="false" t="array" ref="B386:B386">IFERROR(INDEX('03.Muestra'!$C$8:$C$17,SMALL(IF("Página Web"='03.Muestra'!$D$8:$D$17,ROW('03.Muestra'!$C$8:$C$17)-MIN(ROW('03.Muestra'!$D$8:$D$17))+1,""),ROW()-378)),"")</f>
        <v/>
      </c>
      <c r="C386" s="141" t="str">
        <f aca="false" t="array" ref="C386:C386">IFERROR(INDEX('03.Muestra'!$F$8:$F$17,SMALL(IF("Página Web"='03.Muestra'!$D$8:$D$17,ROW('03.Muestra'!$F$8:$F$17)-MIN(ROW('03.Muestra'!$D$8:$D$17))+1,""),ROW()-378)),"")</f>
        <v/>
      </c>
      <c r="D386" s="114"/>
      <c r="E386" s="75" t="str">
        <f aca="false">IF(D386&lt;&gt;"",IF(AND(B386&lt;&gt;"",C386&lt;&gt;""),"","ERR"),"")</f>
        <v/>
      </c>
      <c r="F386" s="23"/>
      <c r="G386" s="23"/>
      <c r="H386" s="23"/>
      <c r="I386" s="23"/>
      <c r="J386" s="23"/>
      <c r="K386" s="119"/>
      <c r="L386" s="23"/>
      <c r="M386" s="23"/>
      <c r="N386" s="23"/>
      <c r="O386" s="23"/>
      <c r="P386" s="23"/>
      <c r="Q386" s="23"/>
      <c r="R386" s="23"/>
      <c r="S386" s="23"/>
      <c r="T386" s="23"/>
      <c r="U386" s="23"/>
      <c r="V386" s="23"/>
      <c r="W386" s="23"/>
      <c r="X386" s="23"/>
      <c r="Y386" s="23"/>
    </row>
    <row r="387" customFormat="false" ht="12" hidden="false" customHeight="true" outlineLevel="0" collapsed="false">
      <c r="A387" s="110" t="str">
        <f aca="false" t="array" ref="A387:A387">IFERROR(INDEX('03.Muestra'!$B$8:$B$17,SMALL(IF("Página Web"='03.Muestra'!$D$8:$D$17,ROW('03.Muestra'!$B$8:$B$17)-MIN(ROW('03.Muestra'!$D$8:$D$17))+1,""),ROW()-378)),"")</f>
        <v/>
      </c>
      <c r="B387" s="141" t="str">
        <f aca="false" t="array" ref="B387:B387">IFERROR(INDEX('03.Muestra'!$C$8:$C$17,SMALL(IF("Página Web"='03.Muestra'!$D$8:$D$17,ROW('03.Muestra'!$C$8:$C$17)-MIN(ROW('03.Muestra'!$D$8:$D$17))+1,""),ROW()-378)),"")</f>
        <v/>
      </c>
      <c r="C387" s="141" t="str">
        <f aca="false" t="array" ref="C387:C387">IFERROR(INDEX('03.Muestra'!$F$8:$F$17,SMALL(IF("Página Web"='03.Muestra'!$D$8:$D$17,ROW('03.Muestra'!$F$8:$F$17)-MIN(ROW('03.Muestra'!$D$8:$D$17))+1,""),ROW()-378)),"")</f>
        <v/>
      </c>
      <c r="D387" s="114"/>
      <c r="E387" s="75" t="str">
        <f aca="false">IF(D387&lt;&gt;"",IF(AND(B387&lt;&gt;"",C387&lt;&gt;""),"","ERR"),"")</f>
        <v/>
      </c>
      <c r="F387" s="23"/>
      <c r="G387" s="23"/>
      <c r="H387" s="23"/>
      <c r="I387" s="23"/>
      <c r="J387" s="23"/>
      <c r="K387" s="119"/>
      <c r="L387" s="23"/>
      <c r="M387" s="23"/>
      <c r="N387" s="23"/>
      <c r="O387" s="23"/>
      <c r="P387" s="23"/>
      <c r="Q387" s="23"/>
      <c r="R387" s="23"/>
      <c r="S387" s="23"/>
      <c r="T387" s="23"/>
      <c r="U387" s="23"/>
      <c r="V387" s="23"/>
      <c r="W387" s="23"/>
      <c r="X387" s="23"/>
      <c r="Y387" s="23"/>
    </row>
    <row r="388" customFormat="false" ht="12" hidden="false" customHeight="true" outlineLevel="0" collapsed="false">
      <c r="A388" s="110" t="str">
        <f aca="false" t="array" ref="A388:A388">IFERROR(INDEX('03.Muestra'!$B$8:$B$17,SMALL(IF("Página Web"='03.Muestra'!$D$8:$D$17,ROW('03.Muestra'!$B$8:$B$17)-MIN(ROW('03.Muestra'!$D$8:$D$17))+1,""),ROW()-378)),"")</f>
        <v/>
      </c>
      <c r="B388" s="141" t="str">
        <f aca="false" t="array" ref="B388:B388">IFERROR(INDEX('03.Muestra'!$C$8:$C$17,SMALL(IF("Página Web"='03.Muestra'!$D$8:$D$17,ROW('03.Muestra'!$C$8:$C$17)-MIN(ROW('03.Muestra'!$D$8:$D$17))+1,""),ROW()-378)),"")</f>
        <v/>
      </c>
      <c r="C388" s="141" t="str">
        <f aca="false" t="array" ref="C388:C388">IFERROR(INDEX('03.Muestra'!$F$8:$F$17,SMALL(IF("Página Web"='03.Muestra'!$D$8:$D$17,ROW('03.Muestra'!$F$8:$F$17)-MIN(ROW('03.Muestra'!$D$8:$D$17))+1,""),ROW()-378)),"")</f>
        <v/>
      </c>
      <c r="D388" s="114"/>
      <c r="E388" s="75" t="str">
        <f aca="false">IF(D388&lt;&gt;"",IF(AND(B388&lt;&gt;"",C388&lt;&gt;""),"","ERR"),"")</f>
        <v/>
      </c>
      <c r="F388" s="23"/>
      <c r="G388" s="23"/>
      <c r="H388" s="23"/>
      <c r="I388" s="23"/>
      <c r="J388" s="23"/>
      <c r="K388" s="119"/>
      <c r="L388" s="23"/>
      <c r="M388" s="23"/>
      <c r="N388" s="23"/>
      <c r="O388" s="23"/>
      <c r="P388" s="23"/>
      <c r="Q388" s="23"/>
      <c r="R388" s="23"/>
      <c r="S388" s="23"/>
      <c r="T388" s="23"/>
      <c r="U388" s="23"/>
      <c r="V388" s="23"/>
      <c r="W388" s="23"/>
      <c r="X388" s="23"/>
      <c r="Y388" s="23"/>
    </row>
    <row r="389" customFormat="false" ht="12" hidden="false" customHeight="true" outlineLevel="0" collapsed="false">
      <c r="A389" s="71"/>
      <c r="B389" s="144"/>
      <c r="C389" s="144"/>
      <c r="D389" s="145"/>
      <c r="E389" s="75"/>
      <c r="F389" s="23"/>
      <c r="G389" s="23"/>
      <c r="H389" s="23"/>
      <c r="I389" s="23"/>
      <c r="J389" s="23"/>
      <c r="K389" s="119"/>
      <c r="L389" s="23"/>
      <c r="M389" s="23"/>
      <c r="N389" s="23"/>
      <c r="O389" s="23"/>
      <c r="P389" s="23"/>
      <c r="Q389" s="23"/>
      <c r="R389" s="23"/>
      <c r="S389" s="23"/>
      <c r="T389" s="23"/>
      <c r="U389" s="23"/>
      <c r="V389" s="23"/>
      <c r="W389" s="23"/>
      <c r="X389" s="23"/>
      <c r="Y389" s="23"/>
    </row>
    <row r="390" customFormat="false" ht="12" hidden="false" customHeight="true" outlineLevel="0" collapsed="false">
      <c r="B390" s="23"/>
      <c r="C390" s="23"/>
      <c r="D390" s="137"/>
      <c r="E390" s="75"/>
      <c r="F390" s="23"/>
      <c r="G390" s="23"/>
      <c r="H390" s="23"/>
      <c r="I390" s="23"/>
      <c r="J390" s="23"/>
      <c r="K390" s="119"/>
      <c r="L390" s="23"/>
      <c r="M390" s="23"/>
      <c r="N390" s="23"/>
      <c r="O390" s="23"/>
      <c r="P390" s="23"/>
      <c r="Q390" s="23"/>
      <c r="R390" s="23"/>
      <c r="S390" s="23"/>
      <c r="T390" s="23"/>
      <c r="U390" s="23"/>
      <c r="V390" s="23"/>
      <c r="W390" s="23"/>
      <c r="X390" s="23"/>
      <c r="Y390" s="23"/>
    </row>
    <row r="391" customFormat="false" ht="31.5" hidden="false" customHeight="true" outlineLevel="0" collapsed="false">
      <c r="A391" s="122"/>
      <c r="B391" s="123"/>
      <c r="C391" s="122"/>
      <c r="D391" s="146"/>
      <c r="E391" s="112"/>
      <c r="F391" s="23"/>
      <c r="G391" s="23"/>
      <c r="H391" s="23"/>
      <c r="I391" s="23"/>
      <c r="J391" s="23"/>
      <c r="K391" s="119"/>
      <c r="L391" s="23"/>
      <c r="M391" s="23"/>
      <c r="N391" s="23"/>
      <c r="O391" s="23"/>
      <c r="P391" s="23"/>
      <c r="Q391" s="23"/>
      <c r="R391" s="23"/>
      <c r="S391" s="23"/>
      <c r="T391" s="23"/>
      <c r="U391" s="23"/>
      <c r="V391" s="23"/>
      <c r="W391" s="23"/>
      <c r="X391" s="23"/>
      <c r="Y391" s="23"/>
    </row>
    <row r="392" customFormat="false" ht="12" hidden="false" customHeight="true" outlineLevel="0" collapsed="false">
      <c r="A392" s="71"/>
      <c r="B392" s="71"/>
      <c r="C392" s="71"/>
      <c r="D392" s="147"/>
      <c r="E392" s="72"/>
      <c r="F392" s="103"/>
      <c r="G392" s="23"/>
      <c r="H392" s="23"/>
      <c r="I392" s="23"/>
      <c r="J392" s="23"/>
      <c r="K392" s="119"/>
      <c r="L392" s="23"/>
      <c r="M392" s="23"/>
      <c r="N392" s="23"/>
      <c r="O392" s="23"/>
      <c r="P392" s="23"/>
      <c r="Q392" s="23"/>
      <c r="R392" s="23"/>
      <c r="S392" s="23"/>
      <c r="T392" s="23"/>
      <c r="U392" s="23"/>
      <c r="V392" s="23"/>
      <c r="W392" s="23"/>
      <c r="X392" s="23"/>
      <c r="Y392" s="23"/>
    </row>
    <row r="393" customFormat="false" ht="12" hidden="false" customHeight="true" outlineLevel="0" collapsed="false">
      <c r="B393" s="23"/>
      <c r="C393" s="23"/>
      <c r="D393" s="137"/>
      <c r="E393" s="23"/>
      <c r="F393" s="23"/>
      <c r="G393" s="23"/>
      <c r="H393" s="23"/>
      <c r="I393" s="23"/>
      <c r="J393" s="23"/>
      <c r="K393" s="119"/>
      <c r="L393" s="23"/>
      <c r="M393" s="23"/>
      <c r="N393" s="23"/>
      <c r="O393" s="23"/>
      <c r="P393" s="23"/>
      <c r="Q393" s="23"/>
      <c r="R393" s="23"/>
      <c r="S393" s="23"/>
      <c r="T393" s="23"/>
      <c r="U393" s="23"/>
      <c r="V393" s="23"/>
      <c r="W393" s="23"/>
      <c r="X393" s="23"/>
      <c r="Y393" s="23"/>
    </row>
    <row r="394" customFormat="false" ht="12" hidden="false" customHeight="true" outlineLevel="0" collapsed="false">
      <c r="B394" s="158"/>
      <c r="C394" s="23"/>
      <c r="D394" s="137"/>
      <c r="E394" s="112"/>
      <c r="F394" s="23"/>
      <c r="G394" s="23"/>
      <c r="H394" s="23"/>
      <c r="I394" s="23"/>
      <c r="J394" s="23"/>
      <c r="K394" s="119"/>
      <c r="L394" s="23"/>
      <c r="M394" s="23"/>
      <c r="N394" s="23"/>
      <c r="O394" s="23"/>
      <c r="P394" s="23"/>
      <c r="Q394" s="23"/>
      <c r="R394" s="23"/>
      <c r="S394" s="23"/>
      <c r="T394" s="23"/>
      <c r="U394" s="23"/>
      <c r="V394" s="23"/>
      <c r="W394" s="23"/>
      <c r="X394" s="23"/>
      <c r="Y394" s="23"/>
    </row>
    <row r="395" customFormat="false" ht="29.25" hidden="false" customHeight="true" outlineLevel="0" collapsed="false">
      <c r="A395" s="105" t="s">
        <v>119</v>
      </c>
      <c r="B395" s="106" t="s">
        <v>105</v>
      </c>
      <c r="C395" s="107" t="s">
        <v>185</v>
      </c>
      <c r="D395" s="139" t="s">
        <v>125</v>
      </c>
      <c r="E395" s="124"/>
      <c r="K395" s="119"/>
      <c r="L395" s="23"/>
      <c r="M395" s="23"/>
      <c r="N395" s="23"/>
      <c r="O395" s="23"/>
      <c r="P395" s="23"/>
      <c r="Q395" s="23"/>
      <c r="R395" s="23"/>
      <c r="S395" s="23"/>
      <c r="T395" s="23"/>
      <c r="U395" s="23"/>
      <c r="V395" s="23"/>
      <c r="W395" s="23"/>
      <c r="X395" s="23"/>
      <c r="Y395" s="23"/>
    </row>
    <row r="396" customFormat="false" ht="12" hidden="false" customHeight="true" outlineLevel="0" collapsed="false">
      <c r="A396" s="110" t="n">
        <f aca="false" t="array" ref="A396:A396">IFERROR(INDEX('03.Muestra'!$B$8:$B$17,SMALL(IF("Página Web"='03.Muestra'!$D$8:$D$17,ROW('03.Muestra'!$B$8:$B$17)-MIN(ROW('03.Muestra'!$D$8:$D$17))+1,""),ROW()-395)),"")</f>
        <v>1</v>
      </c>
      <c r="B396" s="141" t="str">
        <f aca="false" t="array" ref="B396:B396">IFERROR(INDEX('03.Muestra'!$C$8:$C$17,SMALL(IF("Página Web"='03.Muestra'!$D$8:$D$17,ROW('03.Muestra'!$C$8:$C$17)-MIN(ROW('03.Muestra'!$D$8:$D$17))+1,""),ROW()-395)),"")</f>
        <v>Inicio</v>
      </c>
      <c r="C396" s="141" t="str">
        <f aca="false" t="array" ref="C396:C396">IFERROR(INDEX('03.Muestra'!$F$8:$F$17,SMALL(IF("Página Web"='03.Muestra'!$D$8:$D$17,ROW('03.Muestra'!$F$8:$F$17)-MIN(ROW('03.Muestra'!$D$8:$D$17))+1,""),ROW()-395)),"")</f>
        <v>https://institutodelpelo.com/</v>
      </c>
      <c r="D396" s="114" t="s">
        <v>112</v>
      </c>
      <c r="E396" s="75" t="str">
        <f aca="false">IF(D396&lt;&gt;"",IF(AND(B396&lt;&gt;"",C396&lt;&gt;""),"","ERR"),"")</f>
        <v/>
      </c>
      <c r="F396" s="115" t="s">
        <v>108</v>
      </c>
      <c r="G396" s="100" t="s">
        <v>117</v>
      </c>
      <c r="H396" s="95" t="s">
        <v>112</v>
      </c>
      <c r="I396" s="116" t="s">
        <v>110</v>
      </c>
      <c r="J396" s="117" t="s">
        <v>106</v>
      </c>
      <c r="K396" s="142" t="s">
        <v>116</v>
      </c>
      <c r="L396" s="23"/>
      <c r="M396" s="23"/>
      <c r="N396" s="23"/>
      <c r="O396" s="23"/>
      <c r="P396" s="23"/>
      <c r="Q396" s="23"/>
      <c r="R396" s="23"/>
      <c r="S396" s="23"/>
      <c r="T396" s="23"/>
      <c r="U396" s="23"/>
      <c r="V396" s="23"/>
      <c r="W396" s="23"/>
      <c r="X396" s="23"/>
      <c r="Y396" s="23"/>
    </row>
    <row r="397" customFormat="false" ht="12" hidden="false" customHeight="true" outlineLevel="0" collapsed="false">
      <c r="A397" s="110" t="n">
        <f aca="false" t="array" ref="A397:A397">IFERROR(INDEX('03.Muestra'!$B$8:$B$17,SMALL(IF("Página Web"='03.Muestra'!$D$8:$D$17,ROW('03.Muestra'!$B$8:$B$17)-MIN(ROW('03.Muestra'!$D$8:$D$17))+1,""),ROW()-395)),"")</f>
        <v>2</v>
      </c>
      <c r="B397" s="141" t="str">
        <f aca="false" t="array" ref="B397:B397">IFERROR(INDEX('03.Muestra'!$C$8:$C$17,SMALL(IF("Página Web"='03.Muestra'!$D$8:$D$17,ROW('03.Muestra'!$C$8:$C$17)-MIN(ROW('03.Muestra'!$D$8:$D$17))+1,""),ROW()-395)),"")</f>
        <v>Nuestro método</v>
      </c>
      <c r="C397" s="141" t="str">
        <f aca="false" t="array" ref="C397:C397">IFERROR(INDEX('03.Muestra'!$F$8:$F$17,SMALL(IF("Página Web"='03.Muestra'!$D$8:$D$17,ROW('03.Muestra'!$F$8:$F$17)-MIN(ROW('03.Muestra'!$D$8:$D$17))+1,""),ROW()-395)),"")</f>
        <v>https://institutodelpelo.com/nuestro-metodo/</v>
      </c>
      <c r="D397" s="114" t="s">
        <v>112</v>
      </c>
      <c r="E397" s="75" t="str">
        <f aca="false">IF(D397&lt;&gt;"",IF(AND(B397&lt;&gt;"",C397&lt;&gt;""),"","ERR"),"")</f>
        <v/>
      </c>
      <c r="F397" s="118" t="n">
        <f aca="true">COUNTIF($D396:INDIRECT("$D" &amp;  SUM(ROW()-1,'03.Muestra'!$D$20)-1),F396)</f>
        <v>0</v>
      </c>
      <c r="G397" s="118" t="n">
        <f aca="true">COUNTIF($D396:INDIRECT("$D" &amp;  SUM(ROW()-1,'03.Muestra'!$D$20)-1),G396)</f>
        <v>0</v>
      </c>
      <c r="H397" s="118" t="n">
        <f aca="true">COUNTIF($D396:INDIRECT("$D" &amp;  SUM(ROW()-1,'03.Muestra'!$D$20)-1),H396)</f>
        <v>5</v>
      </c>
      <c r="I397" s="118" t="n">
        <f aca="true">COUNTIF($D396:INDIRECT("$D" &amp;  SUM(ROW()-1,'03.Muestra'!$D$20)-1),I396)</f>
        <v>0</v>
      </c>
      <c r="J397" s="118" t="n">
        <f aca="true">COUNTIF($D396:INDIRECT("$D" &amp;  SUM(ROW()-1,'03.Muestra'!$D$20)-1),J396)</f>
        <v>0</v>
      </c>
      <c r="K397" s="143" t="n">
        <f aca="true">IF(COUNTIF('03.Muestra'!$D$8:$D$17,"Página Web")=0,0,COUNTBLANK($D396:INDIRECT("$D" &amp;  SUM(ROW()-1,COUNTIF('03.Muestra'!$D$8:$D$17,"Página Web"))-1)))</f>
        <v>1</v>
      </c>
      <c r="L397" s="23"/>
      <c r="M397" s="23"/>
      <c r="N397" s="23"/>
      <c r="O397" s="23"/>
      <c r="P397" s="23"/>
      <c r="Q397" s="23"/>
      <c r="R397" s="23"/>
      <c r="S397" s="23"/>
      <c r="T397" s="23"/>
      <c r="U397" s="23"/>
      <c r="V397" s="23"/>
      <c r="W397" s="23"/>
      <c r="X397" s="23"/>
      <c r="Y397" s="23"/>
    </row>
    <row r="398" customFormat="false" ht="12" hidden="false" customHeight="true" outlineLevel="0" collapsed="false">
      <c r="A398" s="110" t="n">
        <f aca="false" t="array" ref="A398:A398">IFERROR(INDEX('03.Muestra'!$B$8:$B$17,SMALL(IF("Página Web"='03.Muestra'!$D$8:$D$17,ROW('03.Muestra'!$B$8:$B$17)-MIN(ROW('03.Muestra'!$D$8:$D$17))+1,""),ROW()-395)),"")</f>
        <v>3</v>
      </c>
      <c r="B398" s="141" t="str">
        <f aca="false" t="array" ref="B398:B398">IFERROR(INDEX('03.Muestra'!$C$8:$C$17,SMALL(IF("Página Web"='03.Muestra'!$D$8:$D$17,ROW('03.Muestra'!$C$8:$C$17)-MIN(ROW('03.Muestra'!$D$8:$D$17))+1,""),ROW()-395)),"")</f>
        <v>Contacto</v>
      </c>
      <c r="C398" s="141" t="str">
        <f aca="false" t="array" ref="C398:C398">IFERROR(INDEX('03.Muestra'!$F$8:$F$17,SMALL(IF("Página Web"='03.Muestra'!$D$8:$D$17,ROW('03.Muestra'!$F$8:$F$17)-MIN(ROW('03.Muestra'!$D$8:$D$17))+1,""),ROW()-395)),"")</f>
        <v>https://institutodelpelo.com/contacto/</v>
      </c>
      <c r="D398" s="114" t="s">
        <v>112</v>
      </c>
      <c r="E398" s="75" t="str">
        <f aca="false">IF(D398&lt;&gt;"",IF(AND(B398&lt;&gt;"",C398&lt;&gt;""),"","ERR"),"")</f>
        <v/>
      </c>
      <c r="G398" s="23"/>
      <c r="H398" s="23"/>
      <c r="I398" s="23"/>
      <c r="J398" s="23"/>
      <c r="K398" s="119"/>
      <c r="L398" s="23"/>
      <c r="M398" s="23"/>
      <c r="N398" s="23"/>
      <c r="O398" s="23"/>
      <c r="P398" s="23"/>
      <c r="Q398" s="23"/>
      <c r="R398" s="23"/>
      <c r="S398" s="23"/>
      <c r="T398" s="23"/>
      <c r="U398" s="23"/>
      <c r="V398" s="23"/>
      <c r="W398" s="23"/>
      <c r="X398" s="23"/>
      <c r="Y398" s="23"/>
    </row>
    <row r="399" customFormat="false" ht="12" hidden="false" customHeight="true" outlineLevel="0" collapsed="false">
      <c r="A399" s="110" t="n">
        <f aca="false" t="array" ref="A399:A399">IFERROR(INDEX('03.Muestra'!$B$8:$B$17,SMALL(IF("Página Web"='03.Muestra'!$D$8:$D$17,ROW('03.Muestra'!$B$8:$B$17)-MIN(ROW('03.Muestra'!$D$8:$D$17))+1,""),ROW()-395)),"")</f>
        <v>4</v>
      </c>
      <c r="B399" s="141" t="str">
        <f aca="false" t="array" ref="B399:B399">IFERROR(INDEX('03.Muestra'!$C$8:$C$17,SMALL(IF("Página Web"='03.Muestra'!$D$8:$D$17,ROW('03.Muestra'!$C$8:$C$17)-MIN(ROW('03.Muestra'!$D$8:$D$17))+1,""),ROW()-395)),"")</f>
        <v>Aviso legal</v>
      </c>
      <c r="C399" s="141" t="str">
        <f aca="false" t="array" ref="C399:C399">IFERROR(INDEX('03.Muestra'!$F$8:$F$17,SMALL(IF("Página Web"='03.Muestra'!$D$8:$D$17,ROW('03.Muestra'!$F$8:$F$17)-MIN(ROW('03.Muestra'!$D$8:$D$17))+1,""),ROW()-395)),"")</f>
        <v>https://institutodelpelo.com/aviso-legal/</v>
      </c>
      <c r="D399" s="114" t="s">
        <v>112</v>
      </c>
      <c r="E399" s="75" t="str">
        <f aca="false">IF(D399&lt;&gt;"",IF(AND(B399&lt;&gt;"",C399&lt;&gt;""),"","ERR"),"")</f>
        <v/>
      </c>
      <c r="G399" s="23"/>
      <c r="H399" s="23"/>
      <c r="I399" s="23"/>
      <c r="J399" s="23"/>
      <c r="K399" s="119"/>
      <c r="L399" s="23"/>
      <c r="M399" s="23"/>
      <c r="N399" s="23"/>
      <c r="O399" s="23"/>
      <c r="P399" s="23"/>
      <c r="Q399" s="23"/>
      <c r="R399" s="23"/>
      <c r="S399" s="23"/>
      <c r="T399" s="23"/>
      <c r="U399" s="23"/>
      <c r="V399" s="23"/>
      <c r="W399" s="23"/>
      <c r="X399" s="23"/>
      <c r="Y399" s="23"/>
    </row>
    <row r="400" customFormat="false" ht="12" hidden="false" customHeight="true" outlineLevel="0" collapsed="false">
      <c r="A400" s="110" t="n">
        <f aca="false" t="array" ref="A400:A400">IFERROR(INDEX('03.Muestra'!$B$8:$B$17,SMALL(IF("Página Web"='03.Muestra'!$D$8:$D$17,ROW('03.Muestra'!$B$8:$B$17)-MIN(ROW('03.Muestra'!$D$8:$D$17))+1,""),ROW()-395)),"")</f>
        <v>5</v>
      </c>
      <c r="B400" s="141" t="str">
        <f aca="false" t="array" ref="B400:B400">IFERROR(INDEX('03.Muestra'!$C$8:$C$17,SMALL(IF("Página Web"='03.Muestra'!$D$8:$D$17,ROW('03.Muestra'!$C$8:$C$17)-MIN(ROW('03.Muestra'!$D$8:$D$17))+1,""),ROW()-395)),"")</f>
        <v>Política de privacidad</v>
      </c>
      <c r="C400" s="141" t="str">
        <f aca="false" t="array" ref="C400:C400">IFERROR(INDEX('03.Muestra'!$F$8:$F$17,SMALL(IF("Página Web"='03.Muestra'!$D$8:$D$17,ROW('03.Muestra'!$F$8:$F$17)-MIN(ROW('03.Muestra'!$D$8:$D$17))+1,""),ROW()-395)),"")</f>
        <v>https://institutodelpelo.com/politica-de-privacidad/</v>
      </c>
      <c r="D400" s="114" t="s">
        <v>112</v>
      </c>
      <c r="E400" s="75" t="str">
        <f aca="false">IF(D400&lt;&gt;"",IF(AND(B400&lt;&gt;"",C400&lt;&gt;""),"","ERR"),"")</f>
        <v/>
      </c>
      <c r="G400" s="23"/>
      <c r="H400" s="23"/>
      <c r="I400" s="23"/>
      <c r="J400" s="23"/>
      <c r="K400" s="119"/>
      <c r="L400" s="23"/>
      <c r="M400" s="23"/>
      <c r="N400" s="23"/>
      <c r="O400" s="23"/>
      <c r="P400" s="23"/>
      <c r="Q400" s="23"/>
      <c r="R400" s="23"/>
      <c r="S400" s="23"/>
      <c r="T400" s="23"/>
      <c r="U400" s="23"/>
      <c r="V400" s="23"/>
      <c r="W400" s="23"/>
      <c r="X400" s="23"/>
      <c r="Y400" s="23"/>
    </row>
    <row r="401" customFormat="false" ht="12" hidden="false" customHeight="true" outlineLevel="0" collapsed="false">
      <c r="A401" s="110" t="n">
        <f aca="false" t="array" ref="A401:A401">IFERROR(INDEX('03.Muestra'!$B$8:$B$17,SMALL(IF("Página Web"='03.Muestra'!$D$8:$D$17,ROW('03.Muestra'!$B$8:$B$17)-MIN(ROW('03.Muestra'!$D$8:$D$17))+1,""),ROW()-395)),"")</f>
        <v>6</v>
      </c>
      <c r="B401" s="141" t="str">
        <f aca="false" t="array" ref="B401:B401">IFERROR(INDEX('03.Muestra'!$C$8:$C$17,SMALL(IF("Página Web"='03.Muestra'!$D$8:$D$17,ROW('03.Muestra'!$C$8:$C$17)-MIN(ROW('03.Muestra'!$D$8:$D$17))+1,""),ROW()-395)),"")</f>
        <v>Informe de accesibilidad</v>
      </c>
      <c r="C401" s="141" t="str">
        <f aca="false" t="array" ref="C401:C401">IFERROR(INDEX('03.Muestra'!$F$8:$F$17,SMALL(IF("Página Web"='03.Muestra'!$D$8:$D$17,ROW('03.Muestra'!$F$8:$F$17)-MIN(ROW('03.Muestra'!$D$8:$D$17))+1,""),ROW()-395)),"")</f>
        <v>https://institutodelpelo.com/informe-de-accesibilidad/</v>
      </c>
      <c r="D401" s="114"/>
      <c r="E401" s="75" t="str">
        <f aca="false">IF(D401&lt;&gt;"",IF(AND(B401&lt;&gt;"",C401&lt;&gt;""),"","ERR"),"")</f>
        <v/>
      </c>
      <c r="G401" s="23"/>
      <c r="H401" s="23"/>
      <c r="I401" s="23"/>
      <c r="J401" s="23"/>
      <c r="K401" s="119"/>
      <c r="L401" s="23"/>
      <c r="M401" s="23"/>
      <c r="N401" s="23"/>
      <c r="O401" s="23"/>
      <c r="P401" s="23"/>
      <c r="Q401" s="23"/>
      <c r="R401" s="23"/>
      <c r="S401" s="23"/>
      <c r="T401" s="23"/>
      <c r="U401" s="23"/>
      <c r="V401" s="23"/>
      <c r="W401" s="23"/>
      <c r="X401" s="23"/>
      <c r="Y401" s="23"/>
    </row>
    <row r="402" customFormat="false" ht="12" hidden="false" customHeight="true" outlineLevel="0" collapsed="false">
      <c r="A402" s="110" t="str">
        <f aca="false" t="array" ref="A402:A402">IFERROR(INDEX('03.Muestra'!$B$8:$B$17,SMALL(IF("Página Web"='03.Muestra'!$D$8:$D$17,ROW('03.Muestra'!$B$8:$B$17)-MIN(ROW('03.Muestra'!$D$8:$D$17))+1,""),ROW()-395)),"")</f>
        <v/>
      </c>
      <c r="B402" s="141" t="str">
        <f aca="false" t="array" ref="B402:B402">IFERROR(INDEX('03.Muestra'!$C$8:$C$17,SMALL(IF("Página Web"='03.Muestra'!$D$8:$D$17,ROW('03.Muestra'!$C$8:$C$17)-MIN(ROW('03.Muestra'!$D$8:$D$17))+1,""),ROW()-395)),"")</f>
        <v/>
      </c>
      <c r="C402" s="141" t="str">
        <f aca="false" t="array" ref="C402:C402">IFERROR(INDEX('03.Muestra'!$F$8:$F$17,SMALL(IF("Página Web"='03.Muestra'!$D$8:$D$17,ROW('03.Muestra'!$F$8:$F$17)-MIN(ROW('03.Muestra'!$D$8:$D$17))+1,""),ROW()-395)),"")</f>
        <v/>
      </c>
      <c r="D402" s="114"/>
      <c r="E402" s="75" t="str">
        <f aca="false">IF(D402&lt;&gt;"",IF(AND(B402&lt;&gt;"",C402&lt;&gt;""),"","ERR"),"")</f>
        <v/>
      </c>
      <c r="F402" s="23"/>
      <c r="G402" s="23"/>
      <c r="H402" s="23"/>
      <c r="I402" s="23"/>
      <c r="J402" s="23"/>
      <c r="K402" s="119"/>
      <c r="L402" s="23"/>
      <c r="M402" s="23"/>
      <c r="N402" s="23"/>
      <c r="O402" s="23"/>
      <c r="P402" s="23"/>
      <c r="Q402" s="23"/>
      <c r="R402" s="23"/>
      <c r="S402" s="23"/>
      <c r="T402" s="23"/>
      <c r="U402" s="23"/>
      <c r="V402" s="23"/>
      <c r="W402" s="23"/>
      <c r="X402" s="23"/>
      <c r="Y402" s="23"/>
    </row>
    <row r="403" customFormat="false" ht="12" hidden="false" customHeight="true" outlineLevel="0" collapsed="false">
      <c r="A403" s="110" t="str">
        <f aca="false" t="array" ref="A403:A403">IFERROR(INDEX('03.Muestra'!$B$8:$B$17,SMALL(IF("Página Web"='03.Muestra'!$D$8:$D$17,ROW('03.Muestra'!$B$8:$B$17)-MIN(ROW('03.Muestra'!$D$8:$D$17))+1,""),ROW()-395)),"")</f>
        <v/>
      </c>
      <c r="B403" s="141" t="str">
        <f aca="false" t="array" ref="B403:B403">IFERROR(INDEX('03.Muestra'!$C$8:$C$17,SMALL(IF("Página Web"='03.Muestra'!$D$8:$D$17,ROW('03.Muestra'!$C$8:$C$17)-MIN(ROW('03.Muestra'!$D$8:$D$17))+1,""),ROW()-395)),"")</f>
        <v/>
      </c>
      <c r="C403" s="141" t="str">
        <f aca="false" t="array" ref="C403:C403">IFERROR(INDEX('03.Muestra'!$F$8:$F$17,SMALL(IF("Página Web"='03.Muestra'!$D$8:$D$17,ROW('03.Muestra'!$F$8:$F$17)-MIN(ROW('03.Muestra'!$D$8:$D$17))+1,""),ROW()-395)),"")</f>
        <v/>
      </c>
      <c r="D403" s="114"/>
      <c r="E403" s="75" t="str">
        <f aca="false">IF(D403&lt;&gt;"",IF(AND(B403&lt;&gt;"",C403&lt;&gt;""),"","ERR"),"")</f>
        <v/>
      </c>
      <c r="F403" s="23"/>
      <c r="G403" s="23"/>
      <c r="H403" s="23"/>
      <c r="I403" s="23"/>
      <c r="J403" s="23"/>
      <c r="K403" s="119"/>
      <c r="L403" s="23"/>
      <c r="M403" s="23"/>
      <c r="N403" s="23"/>
      <c r="O403" s="23"/>
      <c r="P403" s="23"/>
      <c r="Q403" s="23"/>
      <c r="R403" s="23"/>
      <c r="S403" s="23"/>
      <c r="T403" s="23"/>
      <c r="U403" s="23"/>
      <c r="V403" s="23"/>
      <c r="W403" s="23"/>
      <c r="X403" s="23"/>
      <c r="Y403" s="23"/>
    </row>
    <row r="404" customFormat="false" ht="12" hidden="false" customHeight="true" outlineLevel="0" collapsed="false">
      <c r="A404" s="110" t="str">
        <f aca="false" t="array" ref="A404:A404">IFERROR(INDEX('03.Muestra'!$B$8:$B$17,SMALL(IF("Página Web"='03.Muestra'!$D$8:$D$17,ROW('03.Muestra'!$B$8:$B$17)-MIN(ROW('03.Muestra'!$D$8:$D$17))+1,""),ROW()-395)),"")</f>
        <v/>
      </c>
      <c r="B404" s="141" t="str">
        <f aca="false" t="array" ref="B404:B404">IFERROR(INDEX('03.Muestra'!$C$8:$C$17,SMALL(IF("Página Web"='03.Muestra'!$D$8:$D$17,ROW('03.Muestra'!$C$8:$C$17)-MIN(ROW('03.Muestra'!$D$8:$D$17))+1,""),ROW()-395)),"")</f>
        <v/>
      </c>
      <c r="C404" s="141" t="str">
        <f aca="false" t="array" ref="C404:C404">IFERROR(INDEX('03.Muestra'!$F$8:$F$17,SMALL(IF("Página Web"='03.Muestra'!$D$8:$D$17,ROW('03.Muestra'!$F$8:$F$17)-MIN(ROW('03.Muestra'!$D$8:$D$17))+1,""),ROW()-395)),"")</f>
        <v/>
      </c>
      <c r="D404" s="114"/>
      <c r="E404" s="75" t="str">
        <f aca="false">IF(D404&lt;&gt;"",IF(AND(B404&lt;&gt;"",C404&lt;&gt;""),"","ERR"),"")</f>
        <v/>
      </c>
      <c r="F404" s="23"/>
      <c r="G404" s="23"/>
      <c r="H404" s="23"/>
      <c r="I404" s="23"/>
      <c r="J404" s="23"/>
      <c r="K404" s="119"/>
      <c r="L404" s="23"/>
      <c r="M404" s="23"/>
      <c r="N404" s="23"/>
      <c r="O404" s="23"/>
      <c r="P404" s="23"/>
      <c r="Q404" s="23"/>
      <c r="R404" s="23"/>
      <c r="S404" s="23"/>
      <c r="T404" s="23"/>
      <c r="U404" s="23"/>
      <c r="V404" s="23"/>
      <c r="W404" s="23"/>
      <c r="X404" s="23"/>
      <c r="Y404" s="23"/>
    </row>
    <row r="405" customFormat="false" ht="12" hidden="false" customHeight="true" outlineLevel="0" collapsed="false">
      <c r="A405" s="110" t="str">
        <f aca="false" t="array" ref="A405:A405">IFERROR(INDEX('03.Muestra'!$B$8:$B$17,SMALL(IF("Página Web"='03.Muestra'!$D$8:$D$17,ROW('03.Muestra'!$B$8:$B$17)-MIN(ROW('03.Muestra'!$D$8:$D$17))+1,""),ROW()-395)),"")</f>
        <v/>
      </c>
      <c r="B405" s="141" t="str">
        <f aca="false" t="array" ref="B405:B405">IFERROR(INDEX('03.Muestra'!$C$8:$C$17,SMALL(IF("Página Web"='03.Muestra'!$D$8:$D$17,ROW('03.Muestra'!$C$8:$C$17)-MIN(ROW('03.Muestra'!$D$8:$D$17))+1,""),ROW()-395)),"")</f>
        <v/>
      </c>
      <c r="C405" s="141" t="str">
        <f aca="false" t="array" ref="C405:C405">IFERROR(INDEX('03.Muestra'!$F$8:$F$17,SMALL(IF("Página Web"='03.Muestra'!$D$8:$D$17,ROW('03.Muestra'!$F$8:$F$17)-MIN(ROW('03.Muestra'!$D$8:$D$17))+1,""),ROW()-395)),"")</f>
        <v/>
      </c>
      <c r="D405" s="114"/>
      <c r="E405" s="75" t="str">
        <f aca="false">IF(D405&lt;&gt;"",IF(AND(B405&lt;&gt;"",C405&lt;&gt;""),"","ERR"),"")</f>
        <v/>
      </c>
      <c r="F405" s="23"/>
      <c r="G405" s="23"/>
      <c r="H405" s="23"/>
      <c r="I405" s="23"/>
      <c r="J405" s="23"/>
      <c r="K405" s="119"/>
      <c r="L405" s="23"/>
      <c r="M405" s="23"/>
      <c r="N405" s="23"/>
      <c r="O405" s="23"/>
      <c r="P405" s="23"/>
      <c r="Q405" s="23"/>
      <c r="R405" s="23"/>
      <c r="S405" s="23"/>
      <c r="T405" s="23"/>
      <c r="U405" s="23"/>
      <c r="V405" s="23"/>
      <c r="W405" s="23"/>
      <c r="X405" s="23"/>
      <c r="Y405" s="23"/>
    </row>
    <row r="406" customFormat="false" ht="12" hidden="false" customHeight="true" outlineLevel="0" collapsed="false">
      <c r="A406" s="71"/>
      <c r="B406" s="144"/>
      <c r="C406" s="144"/>
      <c r="D406" s="145"/>
      <c r="E406" s="75"/>
      <c r="F406" s="23"/>
      <c r="G406" s="23"/>
      <c r="H406" s="23"/>
      <c r="I406" s="23"/>
      <c r="J406" s="23"/>
      <c r="K406" s="119"/>
      <c r="L406" s="23"/>
      <c r="M406" s="23"/>
      <c r="N406" s="23"/>
      <c r="O406" s="23"/>
      <c r="P406" s="23"/>
      <c r="Q406" s="23"/>
      <c r="R406" s="23"/>
      <c r="S406" s="23"/>
      <c r="T406" s="23"/>
      <c r="U406" s="23"/>
      <c r="V406" s="23"/>
      <c r="W406" s="23"/>
      <c r="X406" s="23"/>
      <c r="Y406" s="23"/>
    </row>
    <row r="407" customFormat="false" ht="12" hidden="false" customHeight="true" outlineLevel="0" collapsed="false">
      <c r="B407" s="23"/>
      <c r="C407" s="23"/>
      <c r="D407" s="137"/>
      <c r="E407" s="75"/>
      <c r="F407" s="23"/>
      <c r="G407" s="23"/>
      <c r="H407" s="23"/>
      <c r="I407" s="23"/>
      <c r="J407" s="23"/>
      <c r="K407" s="119"/>
      <c r="L407" s="23"/>
      <c r="M407" s="23"/>
      <c r="N407" s="23"/>
      <c r="O407" s="23"/>
      <c r="P407" s="23"/>
      <c r="Q407" s="23"/>
      <c r="R407" s="23"/>
      <c r="S407" s="23"/>
      <c r="T407" s="23"/>
      <c r="U407" s="23"/>
      <c r="V407" s="23"/>
      <c r="W407" s="23"/>
      <c r="X407" s="23"/>
      <c r="Y407" s="23"/>
    </row>
    <row r="408" customFormat="false" ht="31.5" hidden="false" customHeight="true" outlineLevel="0" collapsed="false">
      <c r="A408" s="122"/>
      <c r="B408" s="123"/>
      <c r="C408" s="122"/>
      <c r="D408" s="146"/>
      <c r="E408" s="112"/>
      <c r="F408" s="23"/>
      <c r="G408" s="23"/>
      <c r="H408" s="23"/>
      <c r="I408" s="23"/>
      <c r="J408" s="23"/>
      <c r="K408" s="119"/>
      <c r="L408" s="23"/>
      <c r="M408" s="23"/>
      <c r="N408" s="23"/>
      <c r="O408" s="23"/>
      <c r="P408" s="23"/>
      <c r="Q408" s="23"/>
      <c r="R408" s="23"/>
      <c r="S408" s="23"/>
      <c r="T408" s="23"/>
      <c r="U408" s="23"/>
      <c r="V408" s="23"/>
      <c r="W408" s="23"/>
      <c r="X408" s="23"/>
      <c r="Y408" s="23"/>
    </row>
    <row r="409" customFormat="false" ht="12" hidden="false" customHeight="true" outlineLevel="0" collapsed="false">
      <c r="A409" s="71"/>
      <c r="B409" s="71"/>
      <c r="C409" s="71"/>
      <c r="D409" s="147"/>
      <c r="E409" s="72"/>
      <c r="F409" s="103"/>
      <c r="G409" s="23"/>
      <c r="H409" s="23"/>
      <c r="I409" s="23"/>
      <c r="J409" s="23"/>
      <c r="K409" s="119"/>
      <c r="L409" s="23"/>
      <c r="M409" s="23"/>
      <c r="N409" s="23"/>
      <c r="O409" s="23"/>
      <c r="P409" s="23"/>
      <c r="Q409" s="23"/>
      <c r="R409" s="23"/>
      <c r="S409" s="23"/>
      <c r="T409" s="23"/>
      <c r="U409" s="23"/>
      <c r="V409" s="23"/>
      <c r="W409" s="23"/>
      <c r="X409" s="23"/>
      <c r="Y409" s="23"/>
    </row>
    <row r="410" customFormat="false" ht="12" hidden="false" customHeight="true" outlineLevel="0" collapsed="false">
      <c r="B410" s="23"/>
      <c r="C410" s="23"/>
      <c r="D410" s="136"/>
      <c r="E410" s="23"/>
      <c r="F410" s="23"/>
      <c r="G410" s="23"/>
      <c r="H410" s="23"/>
      <c r="I410" s="23"/>
      <c r="J410" s="23"/>
      <c r="K410" s="119"/>
      <c r="L410" s="23"/>
      <c r="M410" s="23"/>
      <c r="N410" s="23"/>
      <c r="O410" s="23"/>
      <c r="P410" s="23"/>
      <c r="Q410" s="23"/>
      <c r="R410" s="23"/>
      <c r="S410" s="23"/>
      <c r="T410" s="23"/>
      <c r="U410" s="23"/>
      <c r="V410" s="23"/>
      <c r="W410" s="23"/>
      <c r="X410" s="23"/>
      <c r="Y410" s="23"/>
    </row>
    <row r="411" customFormat="false" ht="12" hidden="false" customHeight="true" outlineLevel="0" collapsed="false">
      <c r="B411" s="158"/>
      <c r="C411" s="23"/>
      <c r="D411" s="137"/>
      <c r="E411" s="112"/>
      <c r="F411" s="23"/>
      <c r="G411" s="23"/>
      <c r="H411" s="23"/>
      <c r="I411" s="23"/>
      <c r="J411" s="23"/>
      <c r="K411" s="119"/>
      <c r="L411" s="23"/>
      <c r="M411" s="23"/>
      <c r="N411" s="23"/>
      <c r="O411" s="23"/>
      <c r="P411" s="23"/>
      <c r="Q411" s="23"/>
      <c r="R411" s="23"/>
      <c r="S411" s="23"/>
      <c r="T411" s="23"/>
      <c r="U411" s="23"/>
      <c r="V411" s="23"/>
      <c r="W411" s="23"/>
      <c r="X411" s="23"/>
      <c r="Y411" s="23"/>
    </row>
    <row r="412" customFormat="false" ht="29.25" hidden="false" customHeight="true" outlineLevel="0" collapsed="false">
      <c r="A412" s="105" t="s">
        <v>119</v>
      </c>
      <c r="B412" s="106" t="s">
        <v>105</v>
      </c>
      <c r="C412" s="107" t="s">
        <v>186</v>
      </c>
      <c r="D412" s="139" t="s">
        <v>125</v>
      </c>
      <c r="E412" s="124"/>
      <c r="K412" s="119"/>
      <c r="L412" s="23"/>
      <c r="M412" s="23"/>
      <c r="N412" s="23"/>
      <c r="O412" s="23"/>
      <c r="P412" s="23"/>
      <c r="Q412" s="23"/>
      <c r="R412" s="23"/>
      <c r="S412" s="23"/>
      <c r="T412" s="23"/>
      <c r="U412" s="23"/>
      <c r="V412" s="23"/>
      <c r="W412" s="23"/>
      <c r="X412" s="23"/>
      <c r="Y412" s="23"/>
    </row>
    <row r="413" customFormat="false" ht="12" hidden="false" customHeight="true" outlineLevel="0" collapsed="false">
      <c r="A413" s="110" t="n">
        <f aca="false" t="array" ref="A413:A413">IFERROR(INDEX('03.Muestra'!$B$8:$B$17,SMALL(IF("Página Web"='03.Muestra'!$D$8:$D$17,ROW('03.Muestra'!$B$8:$B$17)-MIN(ROW('03.Muestra'!$D$8:$D$17))+1,""),ROW()-412)),"")</f>
        <v>1</v>
      </c>
      <c r="B413" s="141" t="str">
        <f aca="false" t="array" ref="B413:B413">IFERROR(INDEX('03.Muestra'!$C$8:$C$17,SMALL(IF("Página Web"='03.Muestra'!$D$8:$D$17,ROW('03.Muestra'!$C$8:$C$17)-MIN(ROW('03.Muestra'!$D$8:$D$17))+1,""),ROW()-412)),"")</f>
        <v>Inicio</v>
      </c>
      <c r="C413" s="141" t="str">
        <f aca="false" t="array" ref="C413:C413">IFERROR(INDEX('03.Muestra'!$F$8:$F$17,SMALL(IF("Página Web"='03.Muestra'!$D$8:$D$17,ROW('03.Muestra'!$F$8:$F$17)-MIN(ROW('03.Muestra'!$D$8:$D$17))+1,""),ROW()-412)),"")</f>
        <v>https://institutodelpelo.com/</v>
      </c>
      <c r="D413" s="114" t="s">
        <v>112</v>
      </c>
      <c r="E413" s="75" t="str">
        <f aca="false">IF(D413&lt;&gt;"",IF(AND(B413&lt;&gt;"",C413&lt;&gt;""),"","ERR"),"")</f>
        <v/>
      </c>
      <c r="F413" s="115" t="s">
        <v>108</v>
      </c>
      <c r="G413" s="100" t="s">
        <v>117</v>
      </c>
      <c r="H413" s="95" t="s">
        <v>112</v>
      </c>
      <c r="I413" s="116" t="s">
        <v>110</v>
      </c>
      <c r="J413" s="117" t="s">
        <v>106</v>
      </c>
      <c r="K413" s="142" t="s">
        <v>116</v>
      </c>
      <c r="L413" s="23"/>
      <c r="M413" s="23"/>
      <c r="N413" s="23"/>
      <c r="O413" s="23"/>
      <c r="P413" s="23"/>
      <c r="Q413" s="23"/>
      <c r="R413" s="23"/>
      <c r="S413" s="23"/>
      <c r="T413" s="23"/>
      <c r="U413" s="23"/>
      <c r="V413" s="23"/>
      <c r="W413" s="23"/>
      <c r="X413" s="23"/>
      <c r="Y413" s="23"/>
    </row>
    <row r="414" customFormat="false" ht="12" hidden="false" customHeight="true" outlineLevel="0" collapsed="false">
      <c r="A414" s="110" t="n">
        <f aca="false" t="array" ref="A414:A414">IFERROR(INDEX('03.Muestra'!$B$8:$B$17,SMALL(IF("Página Web"='03.Muestra'!$D$8:$D$17,ROW('03.Muestra'!$B$8:$B$17)-MIN(ROW('03.Muestra'!$D$8:$D$17))+1,""),ROW()-412)),"")</f>
        <v>2</v>
      </c>
      <c r="B414" s="141" t="str">
        <f aca="false" t="array" ref="B414:B414">IFERROR(INDEX('03.Muestra'!$C$8:$C$17,SMALL(IF("Página Web"='03.Muestra'!$D$8:$D$17,ROW('03.Muestra'!$C$8:$C$17)-MIN(ROW('03.Muestra'!$D$8:$D$17))+1,""),ROW()-412)),"")</f>
        <v>Nuestro método</v>
      </c>
      <c r="C414" s="141" t="str">
        <f aca="false" t="array" ref="C414:C414">IFERROR(INDEX('03.Muestra'!$F$8:$F$17,SMALL(IF("Página Web"='03.Muestra'!$D$8:$D$17,ROW('03.Muestra'!$F$8:$F$17)-MIN(ROW('03.Muestra'!$D$8:$D$17))+1,""),ROW()-412)),"")</f>
        <v>https://institutodelpelo.com/nuestro-metodo/</v>
      </c>
      <c r="D414" s="114" t="s">
        <v>112</v>
      </c>
      <c r="E414" s="75" t="str">
        <f aca="false">IF(D414&lt;&gt;"",IF(AND(B414&lt;&gt;"",C414&lt;&gt;""),"","ERR"),"")</f>
        <v/>
      </c>
      <c r="F414" s="118" t="n">
        <f aca="true">COUNTIF($D413:INDIRECT("$D" &amp;  SUM(ROW()-1,'03.Muestra'!$D$20)-1),F413)</f>
        <v>0</v>
      </c>
      <c r="G414" s="118" t="n">
        <f aca="true">COUNTIF($D413:INDIRECT("$D" &amp;  SUM(ROW()-1,'03.Muestra'!$D$20)-1),G413)</f>
        <v>0</v>
      </c>
      <c r="H414" s="118" t="n">
        <f aca="true">COUNTIF($D413:INDIRECT("$D" &amp;  SUM(ROW()-1,'03.Muestra'!$D$20)-1),H413)</f>
        <v>5</v>
      </c>
      <c r="I414" s="118" t="n">
        <f aca="true">COUNTIF($D413:INDIRECT("$D" &amp;  SUM(ROW()-1,'03.Muestra'!$D$20)-1),I413)</f>
        <v>0</v>
      </c>
      <c r="J414" s="118" t="n">
        <f aca="true">COUNTIF($D413:INDIRECT("$D" &amp;  SUM(ROW()-1,'03.Muestra'!$D$20)-1),J413)</f>
        <v>0</v>
      </c>
      <c r="K414" s="143" t="n">
        <f aca="true">IF(COUNTIF('03.Muestra'!$D$8:$D$17,"Página Web")=0,0,COUNTBLANK($D413:INDIRECT("$D" &amp;  SUM(ROW()-1,COUNTIF('03.Muestra'!$D$8:$D$17,"Página Web"))-1)))</f>
        <v>1</v>
      </c>
      <c r="L414" s="23"/>
      <c r="M414" s="23"/>
      <c r="N414" s="23"/>
      <c r="O414" s="23"/>
      <c r="P414" s="23"/>
      <c r="Q414" s="23"/>
      <c r="R414" s="23"/>
      <c r="S414" s="23"/>
      <c r="T414" s="23"/>
      <c r="U414" s="23"/>
      <c r="V414" s="23"/>
      <c r="W414" s="23"/>
      <c r="X414" s="23"/>
      <c r="Y414" s="23"/>
    </row>
    <row r="415" customFormat="false" ht="12" hidden="false" customHeight="true" outlineLevel="0" collapsed="false">
      <c r="A415" s="110" t="n">
        <f aca="false" t="array" ref="A415:A415">IFERROR(INDEX('03.Muestra'!$B$8:$B$17,SMALL(IF("Página Web"='03.Muestra'!$D$8:$D$17,ROW('03.Muestra'!$B$8:$B$17)-MIN(ROW('03.Muestra'!$D$8:$D$17))+1,""),ROW()-412)),"")</f>
        <v>3</v>
      </c>
      <c r="B415" s="141" t="str">
        <f aca="false" t="array" ref="B415:B415">IFERROR(INDEX('03.Muestra'!$C$8:$C$17,SMALL(IF("Página Web"='03.Muestra'!$D$8:$D$17,ROW('03.Muestra'!$C$8:$C$17)-MIN(ROW('03.Muestra'!$D$8:$D$17))+1,""),ROW()-412)),"")</f>
        <v>Contacto</v>
      </c>
      <c r="C415" s="141" t="str">
        <f aca="false" t="array" ref="C415:C415">IFERROR(INDEX('03.Muestra'!$F$8:$F$17,SMALL(IF("Página Web"='03.Muestra'!$D$8:$D$17,ROW('03.Muestra'!$F$8:$F$17)-MIN(ROW('03.Muestra'!$D$8:$D$17))+1,""),ROW()-412)),"")</f>
        <v>https://institutodelpelo.com/contacto/</v>
      </c>
      <c r="D415" s="114" t="s">
        <v>112</v>
      </c>
      <c r="E415" s="75" t="str">
        <f aca="false">IF(D415&lt;&gt;"",IF(AND(B415&lt;&gt;"",C415&lt;&gt;""),"","ERR"),"")</f>
        <v/>
      </c>
      <c r="G415" s="23"/>
      <c r="H415" s="23"/>
      <c r="I415" s="23"/>
      <c r="J415" s="23"/>
      <c r="K415" s="119"/>
      <c r="L415" s="23"/>
      <c r="M415" s="23"/>
      <c r="N415" s="23"/>
      <c r="O415" s="23"/>
      <c r="P415" s="23"/>
      <c r="Q415" s="23"/>
      <c r="R415" s="23"/>
      <c r="S415" s="23"/>
      <c r="T415" s="23"/>
      <c r="U415" s="23"/>
      <c r="V415" s="23"/>
      <c r="W415" s="23"/>
      <c r="X415" s="23"/>
      <c r="Y415" s="23"/>
    </row>
    <row r="416" customFormat="false" ht="12" hidden="false" customHeight="true" outlineLevel="0" collapsed="false">
      <c r="A416" s="110" t="n">
        <f aca="false" t="array" ref="A416:A416">IFERROR(INDEX('03.Muestra'!$B$8:$B$17,SMALL(IF("Página Web"='03.Muestra'!$D$8:$D$17,ROW('03.Muestra'!$B$8:$B$17)-MIN(ROW('03.Muestra'!$D$8:$D$17))+1,""),ROW()-412)),"")</f>
        <v>4</v>
      </c>
      <c r="B416" s="141" t="str">
        <f aca="false" t="array" ref="B416:B416">IFERROR(INDEX('03.Muestra'!$C$8:$C$17,SMALL(IF("Página Web"='03.Muestra'!$D$8:$D$17,ROW('03.Muestra'!$C$8:$C$17)-MIN(ROW('03.Muestra'!$D$8:$D$17))+1,""),ROW()-412)),"")</f>
        <v>Aviso legal</v>
      </c>
      <c r="C416" s="141" t="str">
        <f aca="false" t="array" ref="C416:C416">IFERROR(INDEX('03.Muestra'!$F$8:$F$17,SMALL(IF("Página Web"='03.Muestra'!$D$8:$D$17,ROW('03.Muestra'!$F$8:$F$17)-MIN(ROW('03.Muestra'!$D$8:$D$17))+1,""),ROW()-412)),"")</f>
        <v>https://institutodelpelo.com/aviso-legal/</v>
      </c>
      <c r="D416" s="114" t="s">
        <v>112</v>
      </c>
      <c r="E416" s="75" t="str">
        <f aca="false">IF(D416&lt;&gt;"",IF(AND(B416&lt;&gt;"",C416&lt;&gt;""),"","ERR"),"")</f>
        <v/>
      </c>
      <c r="G416" s="23"/>
      <c r="H416" s="23"/>
      <c r="I416" s="23"/>
      <c r="J416" s="23"/>
      <c r="K416" s="119"/>
      <c r="L416" s="23"/>
      <c r="M416" s="23"/>
      <c r="N416" s="23"/>
      <c r="O416" s="23"/>
      <c r="P416" s="23"/>
      <c r="Q416" s="23"/>
      <c r="R416" s="23"/>
      <c r="S416" s="23"/>
      <c r="T416" s="23"/>
      <c r="U416" s="23"/>
      <c r="V416" s="23"/>
      <c r="W416" s="23"/>
      <c r="X416" s="23"/>
      <c r="Y416" s="23"/>
    </row>
    <row r="417" customFormat="false" ht="12" hidden="false" customHeight="true" outlineLevel="0" collapsed="false">
      <c r="A417" s="110" t="n">
        <f aca="false" t="array" ref="A417:A417">IFERROR(INDEX('03.Muestra'!$B$8:$B$17,SMALL(IF("Página Web"='03.Muestra'!$D$8:$D$17,ROW('03.Muestra'!$B$8:$B$17)-MIN(ROW('03.Muestra'!$D$8:$D$17))+1,""),ROW()-412)),"")</f>
        <v>5</v>
      </c>
      <c r="B417" s="141" t="str">
        <f aca="false" t="array" ref="B417:B417">IFERROR(INDEX('03.Muestra'!$C$8:$C$17,SMALL(IF("Página Web"='03.Muestra'!$D$8:$D$17,ROW('03.Muestra'!$C$8:$C$17)-MIN(ROW('03.Muestra'!$D$8:$D$17))+1,""),ROW()-412)),"")</f>
        <v>Política de privacidad</v>
      </c>
      <c r="C417" s="141" t="str">
        <f aca="false" t="array" ref="C417:C417">IFERROR(INDEX('03.Muestra'!$F$8:$F$17,SMALL(IF("Página Web"='03.Muestra'!$D$8:$D$17,ROW('03.Muestra'!$F$8:$F$17)-MIN(ROW('03.Muestra'!$D$8:$D$17))+1,""),ROW()-412)),"")</f>
        <v>https://institutodelpelo.com/politica-de-privacidad/</v>
      </c>
      <c r="D417" s="114" t="s">
        <v>112</v>
      </c>
      <c r="E417" s="75" t="str">
        <f aca="false">IF(D417&lt;&gt;"",IF(AND(B417&lt;&gt;"",C417&lt;&gt;""),"","ERR"),"")</f>
        <v/>
      </c>
      <c r="G417" s="23"/>
      <c r="H417" s="23"/>
      <c r="I417" s="23"/>
      <c r="J417" s="23"/>
      <c r="K417" s="119"/>
      <c r="L417" s="23"/>
      <c r="M417" s="23"/>
      <c r="N417" s="23"/>
      <c r="O417" s="23"/>
      <c r="P417" s="23"/>
      <c r="Q417" s="23"/>
      <c r="R417" s="23"/>
      <c r="S417" s="23"/>
      <c r="T417" s="23"/>
      <c r="U417" s="23"/>
      <c r="V417" s="23"/>
      <c r="W417" s="23"/>
      <c r="X417" s="23"/>
      <c r="Y417" s="23"/>
    </row>
    <row r="418" customFormat="false" ht="12" hidden="false" customHeight="true" outlineLevel="0" collapsed="false">
      <c r="A418" s="110" t="n">
        <f aca="false" t="array" ref="A418:A418">IFERROR(INDEX('03.Muestra'!$B$8:$B$17,SMALL(IF("Página Web"='03.Muestra'!$D$8:$D$17,ROW('03.Muestra'!$B$8:$B$17)-MIN(ROW('03.Muestra'!$D$8:$D$17))+1,""),ROW()-412)),"")</f>
        <v>6</v>
      </c>
      <c r="B418" s="141" t="str">
        <f aca="false" t="array" ref="B418:B418">IFERROR(INDEX('03.Muestra'!$C$8:$C$17,SMALL(IF("Página Web"='03.Muestra'!$D$8:$D$17,ROW('03.Muestra'!$C$8:$C$17)-MIN(ROW('03.Muestra'!$D$8:$D$17))+1,""),ROW()-412)),"")</f>
        <v>Informe de accesibilidad</v>
      </c>
      <c r="C418" s="141" t="str">
        <f aca="false" t="array" ref="C418:C418">IFERROR(INDEX('03.Muestra'!$F$8:$F$17,SMALL(IF("Página Web"='03.Muestra'!$D$8:$D$17,ROW('03.Muestra'!$F$8:$F$17)-MIN(ROW('03.Muestra'!$D$8:$D$17))+1,""),ROW()-412)),"")</f>
        <v>https://institutodelpelo.com/informe-de-accesibilidad/</v>
      </c>
      <c r="D418" s="114"/>
      <c r="E418" s="75" t="str">
        <f aca="false">IF(D418&lt;&gt;"",IF(AND(B418&lt;&gt;"",C418&lt;&gt;""),"","ERR"),"")</f>
        <v/>
      </c>
      <c r="G418" s="23"/>
      <c r="H418" s="23"/>
      <c r="I418" s="23"/>
      <c r="J418" s="23"/>
      <c r="K418" s="119"/>
      <c r="L418" s="23"/>
      <c r="M418" s="23"/>
      <c r="N418" s="23"/>
      <c r="O418" s="23"/>
      <c r="P418" s="23"/>
      <c r="Q418" s="23"/>
      <c r="R418" s="23"/>
      <c r="S418" s="23"/>
      <c r="T418" s="23"/>
      <c r="U418" s="23"/>
      <c r="V418" s="23"/>
      <c r="W418" s="23"/>
      <c r="X418" s="23"/>
      <c r="Y418" s="23"/>
    </row>
    <row r="419" customFormat="false" ht="12" hidden="false" customHeight="true" outlineLevel="0" collapsed="false">
      <c r="A419" s="110" t="str">
        <f aca="false" t="array" ref="A419:A419">IFERROR(INDEX('03.Muestra'!$B$8:$B$17,SMALL(IF("Página Web"='03.Muestra'!$D$8:$D$17,ROW('03.Muestra'!$B$8:$B$17)-MIN(ROW('03.Muestra'!$D$8:$D$17))+1,""),ROW()-412)),"")</f>
        <v/>
      </c>
      <c r="B419" s="141" t="str">
        <f aca="false" t="array" ref="B419:B419">IFERROR(INDEX('03.Muestra'!$C$8:$C$17,SMALL(IF("Página Web"='03.Muestra'!$D$8:$D$17,ROW('03.Muestra'!$C$8:$C$17)-MIN(ROW('03.Muestra'!$D$8:$D$17))+1,""),ROW()-412)),"")</f>
        <v/>
      </c>
      <c r="C419" s="141" t="str">
        <f aca="false" t="array" ref="C419:C419">IFERROR(INDEX('03.Muestra'!$F$8:$F$17,SMALL(IF("Página Web"='03.Muestra'!$D$8:$D$17,ROW('03.Muestra'!$F$8:$F$17)-MIN(ROW('03.Muestra'!$D$8:$D$17))+1,""),ROW()-412)),"")</f>
        <v/>
      </c>
      <c r="D419" s="114"/>
      <c r="E419" s="75" t="str">
        <f aca="false">IF(D419&lt;&gt;"",IF(AND(B419&lt;&gt;"",C419&lt;&gt;""),"","ERR"),"")</f>
        <v/>
      </c>
      <c r="F419" s="23"/>
      <c r="G419" s="23"/>
      <c r="H419" s="23"/>
      <c r="I419" s="23"/>
      <c r="J419" s="23"/>
      <c r="K419" s="119"/>
      <c r="L419" s="23"/>
      <c r="M419" s="23"/>
      <c r="N419" s="23"/>
      <c r="O419" s="23"/>
      <c r="P419" s="23"/>
      <c r="Q419" s="23"/>
      <c r="R419" s="23"/>
      <c r="S419" s="23"/>
      <c r="T419" s="23"/>
      <c r="U419" s="23"/>
      <c r="V419" s="23"/>
      <c r="W419" s="23"/>
      <c r="X419" s="23"/>
      <c r="Y419" s="23"/>
    </row>
    <row r="420" customFormat="false" ht="12" hidden="false" customHeight="true" outlineLevel="0" collapsed="false">
      <c r="A420" s="110" t="str">
        <f aca="false" t="array" ref="A420:A420">IFERROR(INDEX('03.Muestra'!$B$8:$B$17,SMALL(IF("Página Web"='03.Muestra'!$D$8:$D$17,ROW('03.Muestra'!$B$8:$B$17)-MIN(ROW('03.Muestra'!$D$8:$D$17))+1,""),ROW()-412)),"")</f>
        <v/>
      </c>
      <c r="B420" s="141" t="str">
        <f aca="false" t="array" ref="B420:B420">IFERROR(INDEX('03.Muestra'!$C$8:$C$17,SMALL(IF("Página Web"='03.Muestra'!$D$8:$D$17,ROW('03.Muestra'!$C$8:$C$17)-MIN(ROW('03.Muestra'!$D$8:$D$17))+1,""),ROW()-412)),"")</f>
        <v/>
      </c>
      <c r="C420" s="141" t="str">
        <f aca="false" t="array" ref="C420:C420">IFERROR(INDEX('03.Muestra'!$F$8:$F$17,SMALL(IF("Página Web"='03.Muestra'!$D$8:$D$17,ROW('03.Muestra'!$F$8:$F$17)-MIN(ROW('03.Muestra'!$D$8:$D$17))+1,""),ROW()-412)),"")</f>
        <v/>
      </c>
      <c r="D420" s="114"/>
      <c r="E420" s="75" t="str">
        <f aca="false">IF(D420&lt;&gt;"",IF(AND(B420&lt;&gt;"",C420&lt;&gt;""),"","ERR"),"")</f>
        <v/>
      </c>
      <c r="F420" s="23"/>
      <c r="G420" s="23"/>
      <c r="H420" s="23"/>
      <c r="I420" s="23"/>
      <c r="J420" s="23"/>
      <c r="K420" s="119"/>
      <c r="L420" s="23"/>
      <c r="M420" s="23"/>
      <c r="N420" s="23"/>
      <c r="O420" s="23"/>
      <c r="P420" s="23"/>
      <c r="Q420" s="23"/>
      <c r="R420" s="23"/>
      <c r="S420" s="23"/>
      <c r="T420" s="23"/>
      <c r="U420" s="23"/>
      <c r="V420" s="23"/>
      <c r="W420" s="23"/>
      <c r="X420" s="23"/>
      <c r="Y420" s="23"/>
    </row>
    <row r="421" customFormat="false" ht="12" hidden="false" customHeight="true" outlineLevel="0" collapsed="false">
      <c r="A421" s="110" t="str">
        <f aca="false" t="array" ref="A421:A421">IFERROR(INDEX('03.Muestra'!$B$8:$B$17,SMALL(IF("Página Web"='03.Muestra'!$D$8:$D$17,ROW('03.Muestra'!$B$8:$B$17)-MIN(ROW('03.Muestra'!$D$8:$D$17))+1,""),ROW()-412)),"")</f>
        <v/>
      </c>
      <c r="B421" s="141" t="str">
        <f aca="false" t="array" ref="B421:B421">IFERROR(INDEX('03.Muestra'!$C$8:$C$17,SMALL(IF("Página Web"='03.Muestra'!$D$8:$D$17,ROW('03.Muestra'!$C$8:$C$17)-MIN(ROW('03.Muestra'!$D$8:$D$17))+1,""),ROW()-412)),"")</f>
        <v/>
      </c>
      <c r="C421" s="141" t="str">
        <f aca="false" t="array" ref="C421:C421">IFERROR(INDEX('03.Muestra'!$F$8:$F$17,SMALL(IF("Página Web"='03.Muestra'!$D$8:$D$17,ROW('03.Muestra'!$F$8:$F$17)-MIN(ROW('03.Muestra'!$D$8:$D$17))+1,""),ROW()-412)),"")</f>
        <v/>
      </c>
      <c r="D421" s="114"/>
      <c r="E421" s="75" t="str">
        <f aca="false">IF(D421&lt;&gt;"",IF(AND(B421&lt;&gt;"",C421&lt;&gt;""),"","ERR"),"")</f>
        <v/>
      </c>
      <c r="F421" s="23"/>
      <c r="G421" s="23"/>
      <c r="H421" s="23"/>
      <c r="I421" s="23"/>
      <c r="J421" s="23"/>
      <c r="K421" s="119"/>
      <c r="L421" s="23"/>
      <c r="M421" s="23"/>
      <c r="N421" s="23"/>
      <c r="O421" s="23"/>
      <c r="P421" s="23"/>
      <c r="Q421" s="23"/>
      <c r="R421" s="23"/>
      <c r="S421" s="23"/>
      <c r="T421" s="23"/>
      <c r="U421" s="23"/>
      <c r="V421" s="23"/>
      <c r="W421" s="23"/>
      <c r="X421" s="23"/>
      <c r="Y421" s="23"/>
    </row>
    <row r="422" customFormat="false" ht="12" hidden="false" customHeight="true" outlineLevel="0" collapsed="false">
      <c r="A422" s="110" t="str">
        <f aca="false" t="array" ref="A422:A422">IFERROR(INDEX('03.Muestra'!$B$8:$B$17,SMALL(IF("Página Web"='03.Muestra'!$D$8:$D$17,ROW('03.Muestra'!$B$8:$B$17)-MIN(ROW('03.Muestra'!$D$8:$D$17))+1,""),ROW()-412)),"")</f>
        <v/>
      </c>
      <c r="B422" s="141" t="str">
        <f aca="false" t="array" ref="B422:B422">IFERROR(INDEX('03.Muestra'!$C$8:$C$17,SMALL(IF("Página Web"='03.Muestra'!$D$8:$D$17,ROW('03.Muestra'!$C$8:$C$17)-MIN(ROW('03.Muestra'!$D$8:$D$17))+1,""),ROW()-412)),"")</f>
        <v/>
      </c>
      <c r="C422" s="141" t="str">
        <f aca="false" t="array" ref="C422:C422">IFERROR(INDEX('03.Muestra'!$F$8:$F$17,SMALL(IF("Página Web"='03.Muestra'!$D$8:$D$17,ROW('03.Muestra'!$F$8:$F$17)-MIN(ROW('03.Muestra'!$D$8:$D$17))+1,""),ROW()-412)),"")</f>
        <v/>
      </c>
      <c r="D422" s="114"/>
      <c r="E422" s="75" t="str">
        <f aca="false">IF(D422&lt;&gt;"",IF(AND(B422&lt;&gt;"",C422&lt;&gt;""),"","ERR"),"")</f>
        <v/>
      </c>
      <c r="F422" s="23"/>
      <c r="G422" s="23"/>
      <c r="H422" s="23"/>
      <c r="I422" s="23"/>
      <c r="J422" s="23"/>
      <c r="K422" s="119"/>
      <c r="L422" s="23"/>
      <c r="M422" s="23"/>
      <c r="N422" s="23"/>
      <c r="O422" s="23"/>
      <c r="P422" s="23"/>
      <c r="Q422" s="23"/>
      <c r="R422" s="23"/>
      <c r="S422" s="23"/>
      <c r="T422" s="23"/>
      <c r="U422" s="23"/>
      <c r="V422" s="23"/>
      <c r="W422" s="23"/>
      <c r="X422" s="23"/>
      <c r="Y422" s="23"/>
    </row>
    <row r="423" customFormat="false" ht="12" hidden="false" customHeight="true" outlineLevel="0" collapsed="false">
      <c r="A423" s="71"/>
      <c r="B423" s="144"/>
      <c r="C423" s="144"/>
      <c r="D423" s="145"/>
      <c r="E423" s="75"/>
      <c r="F423" s="23"/>
      <c r="G423" s="23"/>
      <c r="H423" s="23"/>
      <c r="I423" s="23"/>
      <c r="J423" s="23"/>
      <c r="K423" s="119"/>
      <c r="L423" s="23"/>
      <c r="M423" s="23"/>
      <c r="N423" s="23"/>
      <c r="O423" s="23"/>
      <c r="P423" s="23"/>
      <c r="Q423" s="23"/>
      <c r="R423" s="23"/>
      <c r="S423" s="23"/>
      <c r="T423" s="23"/>
      <c r="U423" s="23"/>
      <c r="V423" s="23"/>
      <c r="W423" s="23"/>
      <c r="X423" s="23"/>
      <c r="Y423" s="23"/>
    </row>
    <row r="424" customFormat="false" ht="12" hidden="false" customHeight="true" outlineLevel="0" collapsed="false">
      <c r="B424" s="23"/>
      <c r="C424" s="23"/>
      <c r="D424" s="137"/>
      <c r="E424" s="75"/>
      <c r="F424" s="23"/>
      <c r="G424" s="23"/>
      <c r="H424" s="23"/>
      <c r="I424" s="23"/>
      <c r="J424" s="23"/>
      <c r="K424" s="119"/>
      <c r="L424" s="23"/>
      <c r="M424" s="23"/>
      <c r="N424" s="23"/>
      <c r="O424" s="23"/>
      <c r="P424" s="23"/>
      <c r="Q424" s="23"/>
      <c r="R424" s="23"/>
      <c r="S424" s="23"/>
      <c r="T424" s="23"/>
      <c r="U424" s="23"/>
      <c r="V424" s="23"/>
      <c r="W424" s="23"/>
      <c r="X424" s="23"/>
      <c r="Y424" s="23"/>
    </row>
    <row r="425" customFormat="false" ht="31.5" hidden="false" customHeight="true" outlineLevel="0" collapsed="false">
      <c r="A425" s="122"/>
      <c r="B425" s="123"/>
      <c r="C425" s="122"/>
      <c r="D425" s="146"/>
      <c r="E425" s="112"/>
      <c r="F425" s="23"/>
      <c r="G425" s="23"/>
      <c r="H425" s="23"/>
      <c r="I425" s="23"/>
      <c r="J425" s="23"/>
      <c r="K425" s="119"/>
      <c r="L425" s="23"/>
      <c r="M425" s="23"/>
      <c r="N425" s="23"/>
      <c r="O425" s="23"/>
      <c r="P425" s="23"/>
      <c r="Q425" s="23"/>
      <c r="R425" s="23"/>
      <c r="S425" s="23"/>
      <c r="T425" s="23"/>
      <c r="U425" s="23"/>
      <c r="V425" s="23"/>
      <c r="W425" s="23"/>
      <c r="X425" s="23"/>
      <c r="Y425" s="23"/>
    </row>
    <row r="426" customFormat="false" ht="12" hidden="false" customHeight="true" outlineLevel="0" collapsed="false">
      <c r="A426" s="71"/>
      <c r="B426" s="71"/>
      <c r="C426" s="71"/>
      <c r="D426" s="147"/>
      <c r="E426" s="72"/>
      <c r="F426" s="103"/>
      <c r="G426" s="23"/>
      <c r="H426" s="23"/>
      <c r="I426" s="23"/>
      <c r="J426" s="23"/>
      <c r="K426" s="119"/>
      <c r="L426" s="23"/>
      <c r="M426" s="23"/>
      <c r="N426" s="23"/>
      <c r="O426" s="23"/>
      <c r="P426" s="23"/>
      <c r="Q426" s="23"/>
      <c r="R426" s="23"/>
      <c r="S426" s="23"/>
      <c r="T426" s="23"/>
      <c r="U426" s="23"/>
      <c r="V426" s="23"/>
      <c r="W426" s="23"/>
      <c r="X426" s="23"/>
      <c r="Y426" s="23"/>
    </row>
    <row r="427" customFormat="false" ht="12" hidden="false" customHeight="true" outlineLevel="0" collapsed="false">
      <c r="B427" s="23"/>
      <c r="C427" s="23"/>
      <c r="D427" s="137"/>
      <c r="E427" s="23"/>
      <c r="F427" s="23"/>
      <c r="G427" s="23"/>
      <c r="H427" s="23"/>
      <c r="I427" s="23"/>
      <c r="J427" s="23"/>
      <c r="K427" s="119"/>
      <c r="L427" s="23"/>
      <c r="M427" s="23"/>
      <c r="N427" s="23"/>
      <c r="O427" s="23"/>
      <c r="P427" s="23"/>
      <c r="Q427" s="23"/>
      <c r="R427" s="23"/>
      <c r="S427" s="23"/>
      <c r="T427" s="23"/>
      <c r="U427" s="23"/>
      <c r="V427" s="23"/>
      <c r="W427" s="23"/>
      <c r="X427" s="23"/>
      <c r="Y427" s="23"/>
    </row>
    <row r="428" customFormat="false" ht="12" hidden="false" customHeight="true" outlineLevel="0" collapsed="false">
      <c r="B428" s="158"/>
      <c r="C428" s="23"/>
      <c r="D428" s="137"/>
      <c r="E428" s="112"/>
      <c r="F428" s="23"/>
      <c r="G428" s="23"/>
      <c r="H428" s="23"/>
      <c r="I428" s="23"/>
      <c r="J428" s="23"/>
      <c r="K428" s="119"/>
      <c r="L428" s="23"/>
      <c r="M428" s="23"/>
      <c r="N428" s="23"/>
      <c r="O428" s="23"/>
      <c r="P428" s="23"/>
      <c r="Q428" s="23"/>
      <c r="R428" s="23"/>
      <c r="S428" s="23"/>
      <c r="T428" s="23"/>
      <c r="U428" s="23"/>
      <c r="V428" s="23"/>
      <c r="W428" s="23"/>
      <c r="X428" s="23"/>
      <c r="Y428" s="23"/>
    </row>
    <row r="429" customFormat="false" ht="29.25" hidden="false" customHeight="true" outlineLevel="0" collapsed="false">
      <c r="A429" s="105" t="s">
        <v>119</v>
      </c>
      <c r="B429" s="106" t="s">
        <v>105</v>
      </c>
      <c r="C429" s="107" t="s">
        <v>187</v>
      </c>
      <c r="D429" s="139" t="s">
        <v>125</v>
      </c>
      <c r="E429" s="124"/>
      <c r="K429" s="119"/>
      <c r="L429" s="23"/>
      <c r="M429" s="23"/>
      <c r="N429" s="23"/>
      <c r="O429" s="23"/>
      <c r="P429" s="23"/>
      <c r="Q429" s="23"/>
      <c r="R429" s="23"/>
      <c r="S429" s="23"/>
      <c r="T429" s="23"/>
      <c r="U429" s="23"/>
      <c r="V429" s="23"/>
      <c r="W429" s="23"/>
      <c r="X429" s="23"/>
      <c r="Y429" s="23"/>
    </row>
    <row r="430" customFormat="false" ht="12" hidden="false" customHeight="true" outlineLevel="0" collapsed="false">
      <c r="A430" s="110" t="n">
        <f aca="false" t="array" ref="A430:A430">IFERROR(INDEX('03.Muestra'!$B$8:$B$17,SMALL(IF("Página Web"='03.Muestra'!$D$8:$D$17,ROW('03.Muestra'!$B$8:$B$17)-MIN(ROW('03.Muestra'!$D$8:$D$17))+1,""),ROW()-429)),"")</f>
        <v>1</v>
      </c>
      <c r="B430" s="141" t="str">
        <f aca="false" t="array" ref="B430:B430">IFERROR(INDEX('03.Muestra'!$C$8:$C$17,SMALL(IF("Página Web"='03.Muestra'!$D$8:$D$17,ROW('03.Muestra'!$C$8:$C$17)-MIN(ROW('03.Muestra'!$D$8:$D$17))+1,""),ROW()-429)),"")</f>
        <v>Inicio</v>
      </c>
      <c r="C430" s="141" t="str">
        <f aca="false" t="array" ref="C430:C430">IFERROR(INDEX('03.Muestra'!$F$8:$F$17,SMALL(IF("Página Web"='03.Muestra'!$D$8:$D$17,ROW('03.Muestra'!$F$8:$F$17)-MIN(ROW('03.Muestra'!$D$8:$D$17))+1,""),ROW()-429)),"")</f>
        <v>https://institutodelpelo.com/</v>
      </c>
      <c r="D430" s="114" t="s">
        <v>112</v>
      </c>
      <c r="E430" s="75" t="str">
        <f aca="false">IF(D430&lt;&gt;"",IF(AND(B430&lt;&gt;"",C430&lt;&gt;""),"","ERR"),"")</f>
        <v/>
      </c>
      <c r="F430" s="115" t="s">
        <v>108</v>
      </c>
      <c r="G430" s="100" t="s">
        <v>117</v>
      </c>
      <c r="H430" s="95" t="s">
        <v>112</v>
      </c>
      <c r="I430" s="116" t="s">
        <v>110</v>
      </c>
      <c r="J430" s="117" t="s">
        <v>106</v>
      </c>
      <c r="K430" s="142" t="s">
        <v>116</v>
      </c>
      <c r="L430" s="23"/>
      <c r="M430" s="23"/>
      <c r="N430" s="23"/>
      <c r="O430" s="23"/>
      <c r="P430" s="23"/>
      <c r="Q430" s="23"/>
      <c r="R430" s="23"/>
      <c r="S430" s="23"/>
      <c r="T430" s="23"/>
      <c r="U430" s="23"/>
      <c r="V430" s="23"/>
      <c r="W430" s="23"/>
      <c r="X430" s="23"/>
      <c r="Y430" s="23"/>
    </row>
    <row r="431" customFormat="false" ht="12" hidden="false" customHeight="true" outlineLevel="0" collapsed="false">
      <c r="A431" s="110" t="n">
        <f aca="false" t="array" ref="A431:A431">IFERROR(INDEX('03.Muestra'!$B$8:$B$17,SMALL(IF("Página Web"='03.Muestra'!$D$8:$D$17,ROW('03.Muestra'!$B$8:$B$17)-MIN(ROW('03.Muestra'!$D$8:$D$17))+1,""),ROW()-429)),"")</f>
        <v>2</v>
      </c>
      <c r="B431" s="141" t="str">
        <f aca="false" t="array" ref="B431:B431">IFERROR(INDEX('03.Muestra'!$C$8:$C$17,SMALL(IF("Página Web"='03.Muestra'!$D$8:$D$17,ROW('03.Muestra'!$C$8:$C$17)-MIN(ROW('03.Muestra'!$D$8:$D$17))+1,""),ROW()-429)),"")</f>
        <v>Nuestro método</v>
      </c>
      <c r="C431" s="141" t="str">
        <f aca="false" t="array" ref="C431:C431">IFERROR(INDEX('03.Muestra'!$F$8:$F$17,SMALL(IF("Página Web"='03.Muestra'!$D$8:$D$17,ROW('03.Muestra'!$F$8:$F$17)-MIN(ROW('03.Muestra'!$D$8:$D$17))+1,""),ROW()-429)),"")</f>
        <v>https://institutodelpelo.com/nuestro-metodo/</v>
      </c>
      <c r="D431" s="114" t="s">
        <v>112</v>
      </c>
      <c r="E431" s="75" t="str">
        <f aca="false">IF(D431&lt;&gt;"",IF(AND(B431&lt;&gt;"",C431&lt;&gt;""),"","ERR"),"")</f>
        <v/>
      </c>
      <c r="F431" s="118" t="n">
        <f aca="true">COUNTIF($D430:INDIRECT("$D" &amp;  SUM(ROW()-1,'03.Muestra'!$D$20)-1),F430)</f>
        <v>0</v>
      </c>
      <c r="G431" s="118" t="n">
        <f aca="true">COUNTIF($D430:INDIRECT("$D" &amp;  SUM(ROW()-1,'03.Muestra'!$D$20)-1),G430)</f>
        <v>0</v>
      </c>
      <c r="H431" s="118" t="n">
        <f aca="true">COUNTIF($D430:INDIRECT("$D" &amp;  SUM(ROW()-1,'03.Muestra'!$D$20)-1),H430)</f>
        <v>5</v>
      </c>
      <c r="I431" s="118" t="n">
        <f aca="true">COUNTIF($D430:INDIRECT("$D" &amp;  SUM(ROW()-1,'03.Muestra'!$D$20)-1),I430)</f>
        <v>0</v>
      </c>
      <c r="J431" s="118" t="n">
        <f aca="true">COUNTIF($D430:INDIRECT("$D" &amp;  SUM(ROW()-1,'03.Muestra'!$D$20)-1),J430)</f>
        <v>0</v>
      </c>
      <c r="K431" s="143" t="n">
        <f aca="true">IF(COUNTIF('03.Muestra'!$D$8:$D$17,"Página Web")=0,0,COUNTBLANK($D430:INDIRECT("$D" &amp;  SUM(ROW()-1,COUNTIF('03.Muestra'!$D$8:$D$17,"Página Web"))-1)))</f>
        <v>1</v>
      </c>
      <c r="L431" s="23"/>
      <c r="M431" s="23"/>
      <c r="N431" s="23"/>
      <c r="O431" s="23"/>
      <c r="P431" s="23"/>
      <c r="Q431" s="23"/>
      <c r="R431" s="23"/>
      <c r="S431" s="23"/>
      <c r="T431" s="23"/>
      <c r="U431" s="23"/>
      <c r="V431" s="23"/>
      <c r="W431" s="23"/>
      <c r="X431" s="23"/>
      <c r="Y431" s="23"/>
    </row>
    <row r="432" customFormat="false" ht="12" hidden="false" customHeight="true" outlineLevel="0" collapsed="false">
      <c r="A432" s="110" t="n">
        <f aca="false" t="array" ref="A432:A432">IFERROR(INDEX('03.Muestra'!$B$8:$B$17,SMALL(IF("Página Web"='03.Muestra'!$D$8:$D$17,ROW('03.Muestra'!$B$8:$B$17)-MIN(ROW('03.Muestra'!$D$8:$D$17))+1,""),ROW()-429)),"")</f>
        <v>3</v>
      </c>
      <c r="B432" s="141" t="str">
        <f aca="false" t="array" ref="B432:B432">IFERROR(INDEX('03.Muestra'!$C$8:$C$17,SMALL(IF("Página Web"='03.Muestra'!$D$8:$D$17,ROW('03.Muestra'!$C$8:$C$17)-MIN(ROW('03.Muestra'!$D$8:$D$17))+1,""),ROW()-429)),"")</f>
        <v>Contacto</v>
      </c>
      <c r="C432" s="141" t="str">
        <f aca="false" t="array" ref="C432:C432">IFERROR(INDEX('03.Muestra'!$F$8:$F$17,SMALL(IF("Página Web"='03.Muestra'!$D$8:$D$17,ROW('03.Muestra'!$F$8:$F$17)-MIN(ROW('03.Muestra'!$D$8:$D$17))+1,""),ROW()-429)),"")</f>
        <v>https://institutodelpelo.com/contacto/</v>
      </c>
      <c r="D432" s="114" t="s">
        <v>112</v>
      </c>
      <c r="E432" s="75" t="str">
        <f aca="false">IF(D432&lt;&gt;"",IF(AND(B432&lt;&gt;"",C432&lt;&gt;""),"","ERR"),"")</f>
        <v/>
      </c>
      <c r="G432" s="23"/>
      <c r="H432" s="23"/>
      <c r="I432" s="23"/>
      <c r="J432" s="23"/>
      <c r="K432" s="119"/>
      <c r="L432" s="23"/>
      <c r="M432" s="23"/>
      <c r="N432" s="23"/>
      <c r="O432" s="23"/>
      <c r="P432" s="23"/>
      <c r="Q432" s="23"/>
      <c r="R432" s="23"/>
      <c r="S432" s="23"/>
      <c r="T432" s="23"/>
      <c r="U432" s="23"/>
      <c r="V432" s="23"/>
      <c r="W432" s="23"/>
      <c r="X432" s="23"/>
      <c r="Y432" s="23"/>
    </row>
    <row r="433" customFormat="false" ht="12" hidden="false" customHeight="true" outlineLevel="0" collapsed="false">
      <c r="A433" s="110" t="n">
        <f aca="false" t="array" ref="A433:A433">IFERROR(INDEX('03.Muestra'!$B$8:$B$17,SMALL(IF("Página Web"='03.Muestra'!$D$8:$D$17,ROW('03.Muestra'!$B$8:$B$17)-MIN(ROW('03.Muestra'!$D$8:$D$17))+1,""),ROW()-429)),"")</f>
        <v>4</v>
      </c>
      <c r="B433" s="141" t="str">
        <f aca="false" t="array" ref="B433:B433">IFERROR(INDEX('03.Muestra'!$C$8:$C$17,SMALL(IF("Página Web"='03.Muestra'!$D$8:$D$17,ROW('03.Muestra'!$C$8:$C$17)-MIN(ROW('03.Muestra'!$D$8:$D$17))+1,""),ROW()-429)),"")</f>
        <v>Aviso legal</v>
      </c>
      <c r="C433" s="141" t="str">
        <f aca="false" t="array" ref="C433:C433">IFERROR(INDEX('03.Muestra'!$F$8:$F$17,SMALL(IF("Página Web"='03.Muestra'!$D$8:$D$17,ROW('03.Muestra'!$F$8:$F$17)-MIN(ROW('03.Muestra'!$D$8:$D$17))+1,""),ROW()-429)),"")</f>
        <v>https://institutodelpelo.com/aviso-legal/</v>
      </c>
      <c r="D433" s="114" t="s">
        <v>112</v>
      </c>
      <c r="E433" s="75" t="str">
        <f aca="false">IF(D433&lt;&gt;"",IF(AND(B433&lt;&gt;"",C433&lt;&gt;""),"","ERR"),"")</f>
        <v/>
      </c>
      <c r="G433" s="23"/>
      <c r="H433" s="23"/>
      <c r="I433" s="23"/>
      <c r="J433" s="23"/>
      <c r="K433" s="119"/>
      <c r="L433" s="23"/>
      <c r="M433" s="23"/>
      <c r="N433" s="23"/>
      <c r="O433" s="23"/>
      <c r="P433" s="23"/>
      <c r="Q433" s="23"/>
      <c r="R433" s="23"/>
      <c r="S433" s="23"/>
      <c r="T433" s="23"/>
      <c r="U433" s="23"/>
      <c r="V433" s="23"/>
      <c r="W433" s="23"/>
      <c r="X433" s="23"/>
      <c r="Y433" s="23"/>
    </row>
    <row r="434" customFormat="false" ht="12" hidden="false" customHeight="true" outlineLevel="0" collapsed="false">
      <c r="A434" s="110" t="n">
        <f aca="false" t="array" ref="A434:A434">IFERROR(INDEX('03.Muestra'!$B$8:$B$17,SMALL(IF("Página Web"='03.Muestra'!$D$8:$D$17,ROW('03.Muestra'!$B$8:$B$17)-MIN(ROW('03.Muestra'!$D$8:$D$17))+1,""),ROW()-429)),"")</f>
        <v>5</v>
      </c>
      <c r="B434" s="141" t="str">
        <f aca="false" t="array" ref="B434:B434">IFERROR(INDEX('03.Muestra'!$C$8:$C$17,SMALL(IF("Página Web"='03.Muestra'!$D$8:$D$17,ROW('03.Muestra'!$C$8:$C$17)-MIN(ROW('03.Muestra'!$D$8:$D$17))+1,""),ROW()-429)),"")</f>
        <v>Política de privacidad</v>
      </c>
      <c r="C434" s="141" t="str">
        <f aca="false" t="array" ref="C434:C434">IFERROR(INDEX('03.Muestra'!$F$8:$F$17,SMALL(IF("Página Web"='03.Muestra'!$D$8:$D$17,ROW('03.Muestra'!$F$8:$F$17)-MIN(ROW('03.Muestra'!$D$8:$D$17))+1,""),ROW()-429)),"")</f>
        <v>https://institutodelpelo.com/politica-de-privacidad/</v>
      </c>
      <c r="D434" s="114" t="s">
        <v>112</v>
      </c>
      <c r="E434" s="75" t="str">
        <f aca="false">IF(D434&lt;&gt;"",IF(AND(B434&lt;&gt;"",C434&lt;&gt;""),"","ERR"),"")</f>
        <v/>
      </c>
      <c r="G434" s="23"/>
      <c r="H434" s="23"/>
      <c r="I434" s="23"/>
      <c r="J434" s="23"/>
      <c r="K434" s="119"/>
      <c r="L434" s="23"/>
      <c r="M434" s="23"/>
      <c r="N434" s="23"/>
      <c r="O434" s="23"/>
      <c r="P434" s="23"/>
      <c r="Q434" s="23"/>
      <c r="R434" s="23"/>
      <c r="S434" s="23"/>
      <c r="T434" s="23"/>
      <c r="U434" s="23"/>
      <c r="V434" s="23"/>
      <c r="W434" s="23"/>
      <c r="X434" s="23"/>
      <c r="Y434" s="23"/>
    </row>
    <row r="435" customFormat="false" ht="12" hidden="false" customHeight="true" outlineLevel="0" collapsed="false">
      <c r="A435" s="110" t="n">
        <f aca="false" t="array" ref="A435:A435">IFERROR(INDEX('03.Muestra'!$B$8:$B$17,SMALL(IF("Página Web"='03.Muestra'!$D$8:$D$17,ROW('03.Muestra'!$B$8:$B$17)-MIN(ROW('03.Muestra'!$D$8:$D$17))+1,""),ROW()-429)),"")</f>
        <v>6</v>
      </c>
      <c r="B435" s="141" t="str">
        <f aca="false" t="array" ref="B435:B435">IFERROR(INDEX('03.Muestra'!$C$8:$C$17,SMALL(IF("Página Web"='03.Muestra'!$D$8:$D$17,ROW('03.Muestra'!$C$8:$C$17)-MIN(ROW('03.Muestra'!$D$8:$D$17))+1,""),ROW()-429)),"")</f>
        <v>Informe de accesibilidad</v>
      </c>
      <c r="C435" s="141" t="str">
        <f aca="false" t="array" ref="C435:C435">IFERROR(INDEX('03.Muestra'!$F$8:$F$17,SMALL(IF("Página Web"='03.Muestra'!$D$8:$D$17,ROW('03.Muestra'!$F$8:$F$17)-MIN(ROW('03.Muestra'!$D$8:$D$17))+1,""),ROW()-429)),"")</f>
        <v>https://institutodelpelo.com/informe-de-accesibilidad/</v>
      </c>
      <c r="D435" s="114"/>
      <c r="E435" s="75" t="str">
        <f aca="false">IF(D435&lt;&gt;"",IF(AND(B435&lt;&gt;"",C435&lt;&gt;""),"","ERR"),"")</f>
        <v/>
      </c>
      <c r="G435" s="23"/>
      <c r="H435" s="23"/>
      <c r="I435" s="23"/>
      <c r="J435" s="23"/>
      <c r="K435" s="119"/>
      <c r="L435" s="23"/>
      <c r="M435" s="23"/>
      <c r="N435" s="23"/>
      <c r="O435" s="23"/>
      <c r="P435" s="23"/>
      <c r="Q435" s="23"/>
      <c r="R435" s="23"/>
      <c r="S435" s="23"/>
      <c r="T435" s="23"/>
      <c r="U435" s="23"/>
      <c r="V435" s="23"/>
      <c r="W435" s="23"/>
      <c r="X435" s="23"/>
      <c r="Y435" s="23"/>
    </row>
    <row r="436" customFormat="false" ht="12" hidden="false" customHeight="true" outlineLevel="0" collapsed="false">
      <c r="A436" s="110" t="str">
        <f aca="false" t="array" ref="A436:A436">IFERROR(INDEX('03.Muestra'!$B$8:$B$17,SMALL(IF("Página Web"='03.Muestra'!$D$8:$D$17,ROW('03.Muestra'!$B$8:$B$17)-MIN(ROW('03.Muestra'!$D$8:$D$17))+1,""),ROW()-429)),"")</f>
        <v/>
      </c>
      <c r="B436" s="141" t="str">
        <f aca="false" t="array" ref="B436:B436">IFERROR(INDEX('03.Muestra'!$C$8:$C$17,SMALL(IF("Página Web"='03.Muestra'!$D$8:$D$17,ROW('03.Muestra'!$C$8:$C$17)-MIN(ROW('03.Muestra'!$D$8:$D$17))+1,""),ROW()-429)),"")</f>
        <v/>
      </c>
      <c r="C436" s="141" t="str">
        <f aca="false" t="array" ref="C436:C436">IFERROR(INDEX('03.Muestra'!$F$8:$F$17,SMALL(IF("Página Web"='03.Muestra'!$D$8:$D$17,ROW('03.Muestra'!$F$8:$F$17)-MIN(ROW('03.Muestra'!$D$8:$D$17))+1,""),ROW()-429)),"")</f>
        <v/>
      </c>
      <c r="D436" s="114"/>
      <c r="E436" s="75" t="str">
        <f aca="false">IF(D436&lt;&gt;"",IF(AND(B436&lt;&gt;"",C436&lt;&gt;""),"","ERR"),"")</f>
        <v/>
      </c>
      <c r="F436" s="23"/>
      <c r="G436" s="23"/>
      <c r="H436" s="23"/>
      <c r="I436" s="23"/>
      <c r="J436" s="23"/>
      <c r="K436" s="119"/>
      <c r="L436" s="23"/>
      <c r="M436" s="23"/>
      <c r="N436" s="23"/>
      <c r="O436" s="23"/>
      <c r="P436" s="23"/>
      <c r="Q436" s="23"/>
      <c r="R436" s="23"/>
      <c r="S436" s="23"/>
      <c r="T436" s="23"/>
      <c r="U436" s="23"/>
      <c r="V436" s="23"/>
      <c r="W436" s="23"/>
      <c r="X436" s="23"/>
      <c r="Y436" s="23"/>
    </row>
    <row r="437" customFormat="false" ht="12" hidden="false" customHeight="true" outlineLevel="0" collapsed="false">
      <c r="A437" s="110" t="str">
        <f aca="false" t="array" ref="A437:A437">IFERROR(INDEX('03.Muestra'!$B$8:$B$17,SMALL(IF("Página Web"='03.Muestra'!$D$8:$D$17,ROW('03.Muestra'!$B$8:$B$17)-MIN(ROW('03.Muestra'!$D$8:$D$17))+1,""),ROW()-429)),"")</f>
        <v/>
      </c>
      <c r="B437" s="141" t="str">
        <f aca="false" t="array" ref="B437:B437">IFERROR(INDEX('03.Muestra'!$C$8:$C$17,SMALL(IF("Página Web"='03.Muestra'!$D$8:$D$17,ROW('03.Muestra'!$C$8:$C$17)-MIN(ROW('03.Muestra'!$D$8:$D$17))+1,""),ROW()-429)),"")</f>
        <v/>
      </c>
      <c r="C437" s="141" t="str">
        <f aca="false" t="array" ref="C437:C437">IFERROR(INDEX('03.Muestra'!$F$8:$F$17,SMALL(IF("Página Web"='03.Muestra'!$D$8:$D$17,ROW('03.Muestra'!$F$8:$F$17)-MIN(ROW('03.Muestra'!$D$8:$D$17))+1,""),ROW()-429)),"")</f>
        <v/>
      </c>
      <c r="D437" s="114"/>
      <c r="E437" s="75" t="str">
        <f aca="false">IF(D437&lt;&gt;"",IF(AND(B437&lt;&gt;"",C437&lt;&gt;""),"","ERR"),"")</f>
        <v/>
      </c>
      <c r="F437" s="23"/>
      <c r="G437" s="23"/>
      <c r="H437" s="23"/>
      <c r="I437" s="23"/>
      <c r="J437" s="23"/>
      <c r="K437" s="119"/>
      <c r="L437" s="23"/>
      <c r="M437" s="23"/>
      <c r="N437" s="23"/>
      <c r="O437" s="23"/>
      <c r="P437" s="23"/>
      <c r="Q437" s="23"/>
      <c r="R437" s="23"/>
      <c r="S437" s="23"/>
      <c r="T437" s="23"/>
      <c r="U437" s="23"/>
      <c r="V437" s="23"/>
      <c r="W437" s="23"/>
      <c r="X437" s="23"/>
      <c r="Y437" s="23"/>
    </row>
    <row r="438" customFormat="false" ht="12" hidden="false" customHeight="true" outlineLevel="0" collapsed="false">
      <c r="A438" s="110" t="str">
        <f aca="false" t="array" ref="A438:A438">IFERROR(INDEX('03.Muestra'!$B$8:$B$17,SMALL(IF("Página Web"='03.Muestra'!$D$8:$D$17,ROW('03.Muestra'!$B$8:$B$17)-MIN(ROW('03.Muestra'!$D$8:$D$17))+1,""),ROW()-429)),"")</f>
        <v/>
      </c>
      <c r="B438" s="141" t="str">
        <f aca="false" t="array" ref="B438:B438">IFERROR(INDEX('03.Muestra'!$C$8:$C$17,SMALL(IF("Página Web"='03.Muestra'!$D$8:$D$17,ROW('03.Muestra'!$C$8:$C$17)-MIN(ROW('03.Muestra'!$D$8:$D$17))+1,""),ROW()-429)),"")</f>
        <v/>
      </c>
      <c r="C438" s="141" t="str">
        <f aca="false" t="array" ref="C438:C438">IFERROR(INDEX('03.Muestra'!$F$8:$F$17,SMALL(IF("Página Web"='03.Muestra'!$D$8:$D$17,ROW('03.Muestra'!$F$8:$F$17)-MIN(ROW('03.Muestra'!$D$8:$D$17))+1,""),ROW()-429)),"")</f>
        <v/>
      </c>
      <c r="D438" s="114"/>
      <c r="E438" s="75" t="str">
        <f aca="false">IF(D438&lt;&gt;"",IF(AND(B438&lt;&gt;"",C438&lt;&gt;""),"","ERR"),"")</f>
        <v/>
      </c>
      <c r="F438" s="23"/>
      <c r="G438" s="23"/>
      <c r="H438" s="23"/>
      <c r="I438" s="23"/>
      <c r="J438" s="23"/>
      <c r="K438" s="119"/>
      <c r="L438" s="23"/>
      <c r="M438" s="23"/>
      <c r="N438" s="23"/>
      <c r="O438" s="23"/>
      <c r="P438" s="23"/>
      <c r="Q438" s="23"/>
      <c r="R438" s="23"/>
      <c r="S438" s="23"/>
      <c r="T438" s="23"/>
      <c r="U438" s="23"/>
      <c r="V438" s="23"/>
      <c r="W438" s="23"/>
      <c r="X438" s="23"/>
      <c r="Y438" s="23"/>
    </row>
    <row r="439" customFormat="false" ht="12" hidden="false" customHeight="true" outlineLevel="0" collapsed="false">
      <c r="A439" s="110" t="str">
        <f aca="false" t="array" ref="A439:A439">IFERROR(INDEX('03.Muestra'!$B$8:$B$17,SMALL(IF("Página Web"='03.Muestra'!$D$8:$D$17,ROW('03.Muestra'!$B$8:$B$17)-MIN(ROW('03.Muestra'!$D$8:$D$17))+1,""),ROW()-429)),"")</f>
        <v/>
      </c>
      <c r="B439" s="141" t="str">
        <f aca="false" t="array" ref="B439:B439">IFERROR(INDEX('03.Muestra'!$C$8:$C$17,SMALL(IF("Página Web"='03.Muestra'!$D$8:$D$17,ROW('03.Muestra'!$C$8:$C$17)-MIN(ROW('03.Muestra'!$D$8:$D$17))+1,""),ROW()-429)),"")</f>
        <v/>
      </c>
      <c r="C439" s="141" t="str">
        <f aca="false" t="array" ref="C439:C439">IFERROR(INDEX('03.Muestra'!$F$8:$F$17,SMALL(IF("Página Web"='03.Muestra'!$D$8:$D$17,ROW('03.Muestra'!$F$8:$F$17)-MIN(ROW('03.Muestra'!$D$8:$D$17))+1,""),ROW()-429)),"")</f>
        <v/>
      </c>
      <c r="D439" s="114"/>
      <c r="E439" s="75" t="str">
        <f aca="false">IF(D439&lt;&gt;"",IF(AND(B439&lt;&gt;"",C439&lt;&gt;""),"","ERR"),"")</f>
        <v/>
      </c>
      <c r="F439" s="23"/>
      <c r="G439" s="23"/>
      <c r="H439" s="23"/>
      <c r="I439" s="23"/>
      <c r="J439" s="23"/>
      <c r="K439" s="119"/>
      <c r="L439" s="23"/>
      <c r="M439" s="23"/>
      <c r="N439" s="23"/>
      <c r="O439" s="23"/>
      <c r="P439" s="23"/>
      <c r="Q439" s="23"/>
      <c r="R439" s="23"/>
      <c r="S439" s="23"/>
      <c r="T439" s="23"/>
      <c r="U439" s="23"/>
      <c r="V439" s="23"/>
      <c r="W439" s="23"/>
      <c r="X439" s="23"/>
      <c r="Y439" s="23"/>
    </row>
    <row r="440" customFormat="false" ht="12" hidden="false" customHeight="true" outlineLevel="0" collapsed="false">
      <c r="A440" s="71"/>
      <c r="B440" s="144"/>
      <c r="C440" s="144"/>
      <c r="D440" s="145"/>
      <c r="E440" s="75"/>
      <c r="F440" s="23"/>
      <c r="G440" s="23"/>
      <c r="H440" s="23"/>
      <c r="I440" s="23"/>
      <c r="J440" s="23"/>
      <c r="K440" s="119"/>
      <c r="L440" s="23"/>
      <c r="M440" s="23"/>
      <c r="N440" s="23"/>
      <c r="O440" s="23"/>
      <c r="P440" s="23"/>
      <c r="Q440" s="23"/>
      <c r="R440" s="23"/>
      <c r="S440" s="23"/>
      <c r="T440" s="23"/>
      <c r="U440" s="23"/>
      <c r="V440" s="23"/>
      <c r="W440" s="23"/>
      <c r="X440" s="23"/>
      <c r="Y440" s="23"/>
    </row>
    <row r="441" customFormat="false" ht="12" hidden="false" customHeight="true" outlineLevel="0" collapsed="false">
      <c r="B441" s="23"/>
      <c r="C441" s="23"/>
      <c r="D441" s="137"/>
      <c r="E441" s="75"/>
      <c r="F441" s="23"/>
      <c r="G441" s="23"/>
      <c r="H441" s="23"/>
      <c r="I441" s="23"/>
      <c r="J441" s="23"/>
      <c r="K441" s="119"/>
      <c r="L441" s="23"/>
      <c r="M441" s="23"/>
      <c r="N441" s="23"/>
      <c r="O441" s="23"/>
      <c r="P441" s="23"/>
      <c r="Q441" s="23"/>
      <c r="R441" s="23"/>
      <c r="S441" s="23"/>
      <c r="T441" s="23"/>
      <c r="U441" s="23"/>
      <c r="V441" s="23"/>
      <c r="W441" s="23"/>
      <c r="X441" s="23"/>
      <c r="Y441" s="23"/>
    </row>
    <row r="442" customFormat="false" ht="31.5" hidden="false" customHeight="true" outlineLevel="0" collapsed="false">
      <c r="A442" s="122"/>
      <c r="B442" s="123"/>
      <c r="C442" s="122"/>
      <c r="D442" s="146"/>
      <c r="E442" s="112"/>
      <c r="F442" s="23"/>
      <c r="G442" s="23"/>
      <c r="H442" s="23"/>
      <c r="I442" s="23"/>
      <c r="J442" s="23"/>
      <c r="K442" s="119"/>
      <c r="L442" s="23"/>
      <c r="M442" s="23"/>
      <c r="N442" s="23"/>
      <c r="O442" s="23"/>
      <c r="P442" s="23"/>
      <c r="Q442" s="23"/>
      <c r="R442" s="23"/>
      <c r="S442" s="23"/>
      <c r="T442" s="23"/>
      <c r="U442" s="23"/>
      <c r="V442" s="23"/>
      <c r="W442" s="23"/>
      <c r="X442" s="23"/>
      <c r="Y442" s="23"/>
    </row>
    <row r="443" customFormat="false" ht="12" hidden="false" customHeight="true" outlineLevel="0" collapsed="false">
      <c r="A443" s="71"/>
      <c r="B443" s="71"/>
      <c r="C443" s="71"/>
      <c r="D443" s="147"/>
      <c r="E443" s="72"/>
      <c r="F443" s="103"/>
      <c r="G443" s="23"/>
      <c r="H443" s="23"/>
      <c r="I443" s="23"/>
      <c r="J443" s="23"/>
      <c r="K443" s="119"/>
      <c r="L443" s="23"/>
      <c r="M443" s="23"/>
      <c r="N443" s="23"/>
      <c r="O443" s="23"/>
      <c r="P443" s="23"/>
      <c r="Q443" s="23"/>
      <c r="R443" s="23"/>
      <c r="S443" s="23"/>
      <c r="T443" s="23"/>
      <c r="U443" s="23"/>
      <c r="V443" s="23"/>
      <c r="W443" s="23"/>
      <c r="X443" s="23"/>
      <c r="Y443" s="23"/>
    </row>
    <row r="444" customFormat="false" ht="12" hidden="false" customHeight="true" outlineLevel="0" collapsed="false">
      <c r="B444" s="23"/>
      <c r="C444" s="23"/>
      <c r="D444" s="137"/>
      <c r="E444" s="23"/>
      <c r="F444" s="23"/>
      <c r="G444" s="23"/>
      <c r="H444" s="23"/>
      <c r="I444" s="23"/>
      <c r="J444" s="23"/>
      <c r="K444" s="119"/>
      <c r="L444" s="23"/>
      <c r="M444" s="23"/>
      <c r="N444" s="23"/>
      <c r="O444" s="23"/>
      <c r="P444" s="23"/>
      <c r="Q444" s="23"/>
      <c r="R444" s="23"/>
      <c r="S444" s="23"/>
      <c r="T444" s="23"/>
      <c r="U444" s="23"/>
      <c r="V444" s="23"/>
      <c r="W444" s="23"/>
      <c r="X444" s="23"/>
      <c r="Y444" s="23"/>
    </row>
    <row r="445" customFormat="false" ht="12" hidden="false" customHeight="true" outlineLevel="0" collapsed="false">
      <c r="B445" s="158"/>
      <c r="C445" s="23"/>
      <c r="D445" s="137"/>
      <c r="E445" s="112"/>
      <c r="F445" s="23"/>
      <c r="G445" s="23"/>
      <c r="H445" s="23"/>
      <c r="I445" s="23"/>
      <c r="J445" s="23"/>
      <c r="K445" s="119"/>
      <c r="L445" s="23"/>
      <c r="M445" s="23"/>
      <c r="N445" s="23"/>
      <c r="O445" s="23"/>
      <c r="P445" s="23"/>
      <c r="Q445" s="23"/>
      <c r="R445" s="23"/>
      <c r="S445" s="23"/>
      <c r="T445" s="23"/>
      <c r="U445" s="23"/>
      <c r="V445" s="23"/>
      <c r="W445" s="23"/>
      <c r="X445" s="23"/>
      <c r="Y445" s="23"/>
    </row>
    <row r="446" customFormat="false" ht="29.25" hidden="false" customHeight="true" outlineLevel="0" collapsed="false">
      <c r="A446" s="105" t="s">
        <v>119</v>
      </c>
      <c r="B446" s="106" t="s">
        <v>105</v>
      </c>
      <c r="C446" s="107" t="s">
        <v>188</v>
      </c>
      <c r="D446" s="139" t="s">
        <v>125</v>
      </c>
      <c r="E446" s="124"/>
      <c r="K446" s="119"/>
      <c r="L446" s="23"/>
      <c r="M446" s="23"/>
      <c r="N446" s="23"/>
      <c r="O446" s="23"/>
      <c r="P446" s="23"/>
      <c r="Q446" s="23"/>
      <c r="R446" s="23"/>
      <c r="S446" s="23"/>
      <c r="T446" s="23"/>
      <c r="U446" s="23"/>
      <c r="V446" s="23"/>
      <c r="W446" s="23"/>
      <c r="X446" s="23"/>
      <c r="Y446" s="23"/>
    </row>
    <row r="447" customFormat="false" ht="12" hidden="false" customHeight="true" outlineLevel="0" collapsed="false">
      <c r="A447" s="110" t="n">
        <f aca="false" t="array" ref="A447:A447">IFERROR(INDEX('03.Muestra'!$B$8:$B$17,SMALL(IF("Página Web"='03.Muestra'!$D$8:$D$17,ROW('03.Muestra'!$B$8:$B$17)-MIN(ROW('03.Muestra'!$D$8:$D$17))+1,""),ROW()-446)),"")</f>
        <v>1</v>
      </c>
      <c r="B447" s="141" t="str">
        <f aca="false" t="array" ref="B447:B447">IFERROR(INDEX('03.Muestra'!$C$8:$C$17,SMALL(IF("Página Web"='03.Muestra'!$D$8:$D$17,ROW('03.Muestra'!$C$8:$C$17)-MIN(ROW('03.Muestra'!$D$8:$D$17))+1,""),ROW()-446)),"")</f>
        <v>Inicio</v>
      </c>
      <c r="C447" s="141" t="str">
        <f aca="false" t="array" ref="C447:C447">IFERROR(INDEX('03.Muestra'!$F$8:$F$17,SMALL(IF("Página Web"='03.Muestra'!$D$8:$D$17,ROW('03.Muestra'!$F$8:$F$17)-MIN(ROW('03.Muestra'!$D$8:$D$17))+1,""),ROW()-446)),"")</f>
        <v>https://institutodelpelo.com/</v>
      </c>
      <c r="D447" s="114" t="s">
        <v>110</v>
      </c>
      <c r="E447" s="75" t="str">
        <f aca="false">IF(D447&lt;&gt;"",IF(AND(B447&lt;&gt;"",C447&lt;&gt;""),"","ERR"),"")</f>
        <v/>
      </c>
      <c r="F447" s="115" t="s">
        <v>108</v>
      </c>
      <c r="G447" s="100" t="s">
        <v>117</v>
      </c>
      <c r="H447" s="95" t="s">
        <v>112</v>
      </c>
      <c r="I447" s="116" t="s">
        <v>110</v>
      </c>
      <c r="J447" s="117" t="s">
        <v>106</v>
      </c>
      <c r="K447" s="142" t="s">
        <v>116</v>
      </c>
      <c r="L447" s="23"/>
      <c r="M447" s="23"/>
      <c r="N447" s="23"/>
      <c r="O447" s="23"/>
      <c r="P447" s="23"/>
      <c r="Q447" s="23"/>
      <c r="R447" s="23"/>
      <c r="S447" s="23"/>
      <c r="T447" s="23"/>
      <c r="U447" s="23"/>
      <c r="V447" s="23"/>
      <c r="W447" s="23"/>
      <c r="X447" s="23"/>
      <c r="Y447" s="23"/>
    </row>
    <row r="448" customFormat="false" ht="12" hidden="false" customHeight="true" outlineLevel="0" collapsed="false">
      <c r="A448" s="110" t="n">
        <f aca="false" t="array" ref="A448:A448">IFERROR(INDEX('03.Muestra'!$B$8:$B$17,SMALL(IF("Página Web"='03.Muestra'!$D$8:$D$17,ROW('03.Muestra'!$B$8:$B$17)-MIN(ROW('03.Muestra'!$D$8:$D$17))+1,""),ROW()-446)),"")</f>
        <v>2</v>
      </c>
      <c r="B448" s="141" t="str">
        <f aca="false" t="array" ref="B448:B448">IFERROR(INDEX('03.Muestra'!$C$8:$C$17,SMALL(IF("Página Web"='03.Muestra'!$D$8:$D$17,ROW('03.Muestra'!$C$8:$C$17)-MIN(ROW('03.Muestra'!$D$8:$D$17))+1,""),ROW()-446)),"")</f>
        <v>Nuestro método</v>
      </c>
      <c r="C448" s="141" t="str">
        <f aca="false" t="array" ref="C448:C448">IFERROR(INDEX('03.Muestra'!$F$8:$F$17,SMALL(IF("Página Web"='03.Muestra'!$D$8:$D$17,ROW('03.Muestra'!$F$8:$F$17)-MIN(ROW('03.Muestra'!$D$8:$D$17))+1,""),ROW()-446)),"")</f>
        <v>https://institutodelpelo.com/nuestro-metodo/</v>
      </c>
      <c r="D448" s="114" t="s">
        <v>110</v>
      </c>
      <c r="E448" s="75" t="str">
        <f aca="false">IF(D448&lt;&gt;"",IF(AND(B448&lt;&gt;"",C448&lt;&gt;""),"","ERR"),"")</f>
        <v/>
      </c>
      <c r="F448" s="118" t="n">
        <f aca="true">COUNTIF($D447:INDIRECT("$D" &amp;  SUM(ROW()-1,'03.Muestra'!$D$20)-1),F447)</f>
        <v>0</v>
      </c>
      <c r="G448" s="118" t="n">
        <f aca="true">COUNTIF($D447:INDIRECT("$D" &amp;  SUM(ROW()-1,'03.Muestra'!$D$20)-1),G447)</f>
        <v>0</v>
      </c>
      <c r="H448" s="118" t="n">
        <f aca="true">COUNTIF($D447:INDIRECT("$D" &amp;  SUM(ROW()-1,'03.Muestra'!$D$20)-1),H447)</f>
        <v>0</v>
      </c>
      <c r="I448" s="118" t="n">
        <f aca="true">COUNTIF($D447:INDIRECT("$D" &amp;  SUM(ROW()-1,'03.Muestra'!$D$20)-1),I447)</f>
        <v>5</v>
      </c>
      <c r="J448" s="118" t="n">
        <f aca="true">COUNTIF($D447:INDIRECT("$D" &amp;  SUM(ROW()-1,'03.Muestra'!$D$20)-1),J447)</f>
        <v>0</v>
      </c>
      <c r="K448" s="143" t="n">
        <f aca="true">IF(COUNTIF('03.Muestra'!$D$8:$D$17,"Página Web")=0,0,COUNTBLANK($D447:INDIRECT("$D" &amp;  SUM(ROW()-1,COUNTIF('03.Muestra'!$D$8:$D$17,"Página Web"))-1)))</f>
        <v>1</v>
      </c>
      <c r="L448" s="23"/>
      <c r="M448" s="23"/>
      <c r="N448" s="23"/>
      <c r="O448" s="23"/>
      <c r="P448" s="23"/>
      <c r="Q448" s="23"/>
      <c r="R448" s="23"/>
      <c r="S448" s="23"/>
      <c r="T448" s="23"/>
      <c r="U448" s="23"/>
      <c r="V448" s="23"/>
      <c r="W448" s="23"/>
      <c r="X448" s="23"/>
      <c r="Y448" s="23"/>
    </row>
    <row r="449" customFormat="false" ht="12" hidden="false" customHeight="true" outlineLevel="0" collapsed="false">
      <c r="A449" s="110" t="n">
        <f aca="false" t="array" ref="A449:A449">IFERROR(INDEX('03.Muestra'!$B$8:$B$17,SMALL(IF("Página Web"='03.Muestra'!$D$8:$D$17,ROW('03.Muestra'!$B$8:$B$17)-MIN(ROW('03.Muestra'!$D$8:$D$17))+1,""),ROW()-446)),"")</f>
        <v>3</v>
      </c>
      <c r="B449" s="141" t="str">
        <f aca="false" t="array" ref="B449:B449">IFERROR(INDEX('03.Muestra'!$C$8:$C$17,SMALL(IF("Página Web"='03.Muestra'!$D$8:$D$17,ROW('03.Muestra'!$C$8:$C$17)-MIN(ROW('03.Muestra'!$D$8:$D$17))+1,""),ROW()-446)),"")</f>
        <v>Contacto</v>
      </c>
      <c r="C449" s="141" t="str">
        <f aca="false" t="array" ref="C449:C449">IFERROR(INDEX('03.Muestra'!$F$8:$F$17,SMALL(IF("Página Web"='03.Muestra'!$D$8:$D$17,ROW('03.Muestra'!$F$8:$F$17)-MIN(ROW('03.Muestra'!$D$8:$D$17))+1,""),ROW()-446)),"")</f>
        <v>https://institutodelpelo.com/contacto/</v>
      </c>
      <c r="D449" s="114" t="s">
        <v>110</v>
      </c>
      <c r="E449" s="75" t="str">
        <f aca="false">IF(D449&lt;&gt;"",IF(AND(B449&lt;&gt;"",C449&lt;&gt;""),"","ERR"),"")</f>
        <v/>
      </c>
      <c r="K449" s="119"/>
      <c r="L449" s="23"/>
      <c r="M449" s="23"/>
      <c r="N449" s="23"/>
      <c r="O449" s="23"/>
      <c r="P449" s="23"/>
      <c r="Q449" s="23"/>
      <c r="R449" s="23"/>
      <c r="S449" s="23"/>
      <c r="T449" s="23"/>
      <c r="U449" s="23"/>
      <c r="V449" s="23"/>
      <c r="W449" s="23"/>
      <c r="X449" s="23"/>
      <c r="Y449" s="23"/>
    </row>
    <row r="450" customFormat="false" ht="12" hidden="false" customHeight="true" outlineLevel="0" collapsed="false">
      <c r="A450" s="110" t="n">
        <f aca="false" t="array" ref="A450:A450">IFERROR(INDEX('03.Muestra'!$B$8:$B$17,SMALL(IF("Página Web"='03.Muestra'!$D$8:$D$17,ROW('03.Muestra'!$B$8:$B$17)-MIN(ROW('03.Muestra'!$D$8:$D$17))+1,""),ROW()-446)),"")</f>
        <v>4</v>
      </c>
      <c r="B450" s="141" t="str">
        <f aca="false" t="array" ref="B450:B450">IFERROR(INDEX('03.Muestra'!$C$8:$C$17,SMALL(IF("Página Web"='03.Muestra'!$D$8:$D$17,ROW('03.Muestra'!$C$8:$C$17)-MIN(ROW('03.Muestra'!$D$8:$D$17))+1,""),ROW()-446)),"")</f>
        <v>Aviso legal</v>
      </c>
      <c r="C450" s="141" t="str">
        <f aca="false" t="array" ref="C450:C450">IFERROR(INDEX('03.Muestra'!$F$8:$F$17,SMALL(IF("Página Web"='03.Muestra'!$D$8:$D$17,ROW('03.Muestra'!$F$8:$F$17)-MIN(ROW('03.Muestra'!$D$8:$D$17))+1,""),ROW()-446)),"")</f>
        <v>https://institutodelpelo.com/aviso-legal/</v>
      </c>
      <c r="D450" s="114" t="s">
        <v>110</v>
      </c>
      <c r="E450" s="75" t="str">
        <f aca="false">IF(D450&lt;&gt;"",IF(AND(B450&lt;&gt;"",C450&lt;&gt;""),"","ERR"),"")</f>
        <v/>
      </c>
      <c r="G450" s="23"/>
      <c r="H450" s="23"/>
      <c r="I450" s="23"/>
      <c r="J450" s="23"/>
      <c r="K450" s="119"/>
      <c r="L450" s="23"/>
      <c r="M450" s="23"/>
      <c r="N450" s="23"/>
      <c r="O450" s="23"/>
      <c r="P450" s="23"/>
      <c r="Q450" s="23"/>
      <c r="R450" s="23"/>
      <c r="S450" s="23"/>
      <c r="T450" s="23"/>
      <c r="U450" s="23"/>
      <c r="V450" s="23"/>
      <c r="W450" s="23"/>
      <c r="X450" s="23"/>
      <c r="Y450" s="23"/>
    </row>
    <row r="451" customFormat="false" ht="12" hidden="false" customHeight="true" outlineLevel="0" collapsed="false">
      <c r="A451" s="110" t="n">
        <f aca="false" t="array" ref="A451:A451">IFERROR(INDEX('03.Muestra'!$B$8:$B$17,SMALL(IF("Página Web"='03.Muestra'!$D$8:$D$17,ROW('03.Muestra'!$B$8:$B$17)-MIN(ROW('03.Muestra'!$D$8:$D$17))+1,""),ROW()-446)),"")</f>
        <v>5</v>
      </c>
      <c r="B451" s="141" t="str">
        <f aca="false" t="array" ref="B451:B451">IFERROR(INDEX('03.Muestra'!$C$8:$C$17,SMALL(IF("Página Web"='03.Muestra'!$D$8:$D$17,ROW('03.Muestra'!$C$8:$C$17)-MIN(ROW('03.Muestra'!$D$8:$D$17))+1,""),ROW()-446)),"")</f>
        <v>Política de privacidad</v>
      </c>
      <c r="C451" s="141" t="str">
        <f aca="false" t="array" ref="C451:C451">IFERROR(INDEX('03.Muestra'!$F$8:$F$17,SMALL(IF("Página Web"='03.Muestra'!$D$8:$D$17,ROW('03.Muestra'!$F$8:$F$17)-MIN(ROW('03.Muestra'!$D$8:$D$17))+1,""),ROW()-446)),"")</f>
        <v>https://institutodelpelo.com/politica-de-privacidad/</v>
      </c>
      <c r="D451" s="114" t="s">
        <v>110</v>
      </c>
      <c r="E451" s="75" t="str">
        <f aca="false">IF(D451&lt;&gt;"",IF(AND(B451&lt;&gt;"",C451&lt;&gt;""),"","ERR"),"")</f>
        <v/>
      </c>
      <c r="G451" s="23"/>
      <c r="H451" s="23"/>
      <c r="I451" s="23"/>
      <c r="J451" s="23"/>
      <c r="K451" s="119"/>
      <c r="L451" s="23"/>
      <c r="M451" s="23"/>
      <c r="N451" s="23"/>
      <c r="O451" s="23"/>
      <c r="P451" s="23"/>
      <c r="Q451" s="23"/>
      <c r="R451" s="23"/>
      <c r="S451" s="23"/>
      <c r="T451" s="23"/>
      <c r="U451" s="23"/>
      <c r="V451" s="23"/>
      <c r="W451" s="23"/>
      <c r="X451" s="23"/>
      <c r="Y451" s="23"/>
    </row>
    <row r="452" customFormat="false" ht="12" hidden="false" customHeight="true" outlineLevel="0" collapsed="false">
      <c r="A452" s="110" t="n">
        <f aca="false" t="array" ref="A452:A452">IFERROR(INDEX('03.Muestra'!$B$8:$B$17,SMALL(IF("Página Web"='03.Muestra'!$D$8:$D$17,ROW('03.Muestra'!$B$8:$B$17)-MIN(ROW('03.Muestra'!$D$8:$D$17))+1,""),ROW()-446)),"")</f>
        <v>6</v>
      </c>
      <c r="B452" s="141" t="str">
        <f aca="false" t="array" ref="B452:B452">IFERROR(INDEX('03.Muestra'!$C$8:$C$17,SMALL(IF("Página Web"='03.Muestra'!$D$8:$D$17,ROW('03.Muestra'!$C$8:$C$17)-MIN(ROW('03.Muestra'!$D$8:$D$17))+1,""),ROW()-446)),"")</f>
        <v>Informe de accesibilidad</v>
      </c>
      <c r="C452" s="141" t="str">
        <f aca="false" t="array" ref="C452:C452">IFERROR(INDEX('03.Muestra'!$F$8:$F$17,SMALL(IF("Página Web"='03.Muestra'!$D$8:$D$17,ROW('03.Muestra'!$F$8:$F$17)-MIN(ROW('03.Muestra'!$D$8:$D$17))+1,""),ROW()-446)),"")</f>
        <v>https://institutodelpelo.com/informe-de-accesibilidad/</v>
      </c>
      <c r="D452" s="114"/>
      <c r="E452" s="75" t="str">
        <f aca="false">IF(D452&lt;&gt;"",IF(AND(B452&lt;&gt;"",C452&lt;&gt;""),"","ERR"),"")</f>
        <v/>
      </c>
      <c r="G452" s="23"/>
      <c r="H452" s="23"/>
      <c r="I452" s="23"/>
      <c r="J452" s="23"/>
      <c r="K452" s="119"/>
      <c r="L452" s="23"/>
      <c r="M452" s="23"/>
      <c r="N452" s="23"/>
      <c r="O452" s="23"/>
      <c r="P452" s="23"/>
      <c r="Q452" s="23"/>
      <c r="R452" s="23"/>
      <c r="S452" s="23"/>
      <c r="T452" s="23"/>
      <c r="U452" s="23"/>
      <c r="V452" s="23"/>
      <c r="W452" s="23"/>
      <c r="X452" s="23"/>
      <c r="Y452" s="23"/>
    </row>
    <row r="453" customFormat="false" ht="12" hidden="false" customHeight="true" outlineLevel="0" collapsed="false">
      <c r="A453" s="110" t="str">
        <f aca="false" t="array" ref="A453:A453">IFERROR(INDEX('03.Muestra'!$B$8:$B$17,SMALL(IF("Página Web"='03.Muestra'!$D$8:$D$17,ROW('03.Muestra'!$B$8:$B$17)-MIN(ROW('03.Muestra'!$D$8:$D$17))+1,""),ROW()-446)),"")</f>
        <v/>
      </c>
      <c r="B453" s="141" t="str">
        <f aca="false" t="array" ref="B453:B453">IFERROR(INDEX('03.Muestra'!$C$8:$C$17,SMALL(IF("Página Web"='03.Muestra'!$D$8:$D$17,ROW('03.Muestra'!$C$8:$C$17)-MIN(ROW('03.Muestra'!$D$8:$D$17))+1,""),ROW()-446)),"")</f>
        <v/>
      </c>
      <c r="C453" s="141" t="str">
        <f aca="false" t="array" ref="C453:C453">IFERROR(INDEX('03.Muestra'!$F$8:$F$17,SMALL(IF("Página Web"='03.Muestra'!$D$8:$D$17,ROW('03.Muestra'!$F$8:$F$17)-MIN(ROW('03.Muestra'!$D$8:$D$17))+1,""),ROW()-446)),"")</f>
        <v/>
      </c>
      <c r="D453" s="114"/>
      <c r="E453" s="75" t="str">
        <f aca="false">IF(D453&lt;&gt;"",IF(AND(B453&lt;&gt;"",C453&lt;&gt;""),"","ERR"),"")</f>
        <v/>
      </c>
      <c r="F453" s="23"/>
      <c r="G453" s="23"/>
      <c r="H453" s="23"/>
      <c r="I453" s="23"/>
      <c r="J453" s="23"/>
      <c r="K453" s="119"/>
      <c r="L453" s="23"/>
      <c r="M453" s="23"/>
      <c r="N453" s="23"/>
      <c r="O453" s="23"/>
      <c r="P453" s="23"/>
      <c r="Q453" s="23"/>
      <c r="R453" s="23"/>
      <c r="S453" s="23"/>
      <c r="T453" s="23"/>
      <c r="U453" s="23"/>
      <c r="V453" s="23"/>
      <c r="W453" s="23"/>
      <c r="X453" s="23"/>
      <c r="Y453" s="23"/>
    </row>
    <row r="454" customFormat="false" ht="12" hidden="false" customHeight="true" outlineLevel="0" collapsed="false">
      <c r="A454" s="110" t="str">
        <f aca="false" t="array" ref="A454:A454">IFERROR(INDEX('03.Muestra'!$B$8:$B$17,SMALL(IF("Página Web"='03.Muestra'!$D$8:$D$17,ROW('03.Muestra'!$B$8:$B$17)-MIN(ROW('03.Muestra'!$D$8:$D$17))+1,""),ROW()-446)),"")</f>
        <v/>
      </c>
      <c r="B454" s="141" t="str">
        <f aca="false" t="array" ref="B454:B454">IFERROR(INDEX('03.Muestra'!$C$8:$C$17,SMALL(IF("Página Web"='03.Muestra'!$D$8:$D$17,ROW('03.Muestra'!$C$8:$C$17)-MIN(ROW('03.Muestra'!$D$8:$D$17))+1,""),ROW()-446)),"")</f>
        <v/>
      </c>
      <c r="C454" s="141" t="str">
        <f aca="false" t="array" ref="C454:C454">IFERROR(INDEX('03.Muestra'!$F$8:$F$17,SMALL(IF("Página Web"='03.Muestra'!$D$8:$D$17,ROW('03.Muestra'!$F$8:$F$17)-MIN(ROW('03.Muestra'!$D$8:$D$17))+1,""),ROW()-446)),"")</f>
        <v/>
      </c>
      <c r="D454" s="114"/>
      <c r="E454" s="75" t="str">
        <f aca="false">IF(D454&lt;&gt;"",IF(AND(B454&lt;&gt;"",C454&lt;&gt;""),"","ERR"),"")</f>
        <v/>
      </c>
      <c r="F454" s="23"/>
      <c r="G454" s="23"/>
      <c r="H454" s="23"/>
      <c r="I454" s="23"/>
      <c r="J454" s="23"/>
      <c r="K454" s="119"/>
      <c r="L454" s="23"/>
      <c r="M454" s="23"/>
      <c r="N454" s="23"/>
      <c r="O454" s="23"/>
      <c r="P454" s="23"/>
      <c r="Q454" s="23"/>
      <c r="R454" s="23"/>
      <c r="S454" s="23"/>
      <c r="T454" s="23"/>
      <c r="U454" s="23"/>
      <c r="V454" s="23"/>
      <c r="W454" s="23"/>
      <c r="X454" s="23"/>
      <c r="Y454" s="23"/>
    </row>
    <row r="455" customFormat="false" ht="12" hidden="false" customHeight="true" outlineLevel="0" collapsed="false">
      <c r="A455" s="110" t="str">
        <f aca="false" t="array" ref="A455:A455">IFERROR(INDEX('03.Muestra'!$B$8:$B$17,SMALL(IF("Página Web"='03.Muestra'!$D$8:$D$17,ROW('03.Muestra'!$B$8:$B$17)-MIN(ROW('03.Muestra'!$D$8:$D$17))+1,""),ROW()-446)),"")</f>
        <v/>
      </c>
      <c r="B455" s="141" t="str">
        <f aca="false" t="array" ref="B455:B455">IFERROR(INDEX('03.Muestra'!$C$8:$C$17,SMALL(IF("Página Web"='03.Muestra'!$D$8:$D$17,ROW('03.Muestra'!$C$8:$C$17)-MIN(ROW('03.Muestra'!$D$8:$D$17))+1,""),ROW()-446)),"")</f>
        <v/>
      </c>
      <c r="C455" s="141" t="str">
        <f aca="false" t="array" ref="C455:C455">IFERROR(INDEX('03.Muestra'!$F$8:$F$17,SMALL(IF("Página Web"='03.Muestra'!$D$8:$D$17,ROW('03.Muestra'!$F$8:$F$17)-MIN(ROW('03.Muestra'!$D$8:$D$17))+1,""),ROW()-446)),"")</f>
        <v/>
      </c>
      <c r="D455" s="114"/>
      <c r="E455" s="75" t="str">
        <f aca="false">IF(D455&lt;&gt;"",IF(AND(B455&lt;&gt;"",C455&lt;&gt;""),"","ERR"),"")</f>
        <v/>
      </c>
      <c r="F455" s="23"/>
      <c r="G455" s="23"/>
      <c r="H455" s="23"/>
      <c r="I455" s="23"/>
      <c r="J455" s="23"/>
      <c r="K455" s="119"/>
      <c r="L455" s="23"/>
      <c r="M455" s="23"/>
      <c r="N455" s="23"/>
      <c r="O455" s="23"/>
      <c r="P455" s="23"/>
      <c r="Q455" s="23"/>
      <c r="R455" s="23"/>
      <c r="S455" s="23"/>
      <c r="T455" s="23"/>
      <c r="U455" s="23"/>
      <c r="V455" s="23"/>
      <c r="W455" s="23"/>
      <c r="X455" s="23"/>
      <c r="Y455" s="23"/>
    </row>
    <row r="456" customFormat="false" ht="12" hidden="false" customHeight="true" outlineLevel="0" collapsed="false">
      <c r="A456" s="110" t="str">
        <f aca="false" t="array" ref="A456:A456">IFERROR(INDEX('03.Muestra'!$B$8:$B$17,SMALL(IF("Página Web"='03.Muestra'!$D$8:$D$17,ROW('03.Muestra'!$B$8:$B$17)-MIN(ROW('03.Muestra'!$D$8:$D$17))+1,""),ROW()-446)),"")</f>
        <v/>
      </c>
      <c r="B456" s="141" t="str">
        <f aca="false" t="array" ref="B456:B456">IFERROR(INDEX('03.Muestra'!$C$8:$C$17,SMALL(IF("Página Web"='03.Muestra'!$D$8:$D$17,ROW('03.Muestra'!$C$8:$C$17)-MIN(ROW('03.Muestra'!$D$8:$D$17))+1,""),ROW()-446)),"")</f>
        <v/>
      </c>
      <c r="C456" s="141" t="str">
        <f aca="false" t="array" ref="C456:C456">IFERROR(INDEX('03.Muestra'!$F$8:$F$17,SMALL(IF("Página Web"='03.Muestra'!$D$8:$D$17,ROW('03.Muestra'!$F$8:$F$17)-MIN(ROW('03.Muestra'!$D$8:$D$17))+1,""),ROW()-446)),"")</f>
        <v/>
      </c>
      <c r="D456" s="114"/>
      <c r="E456" s="75" t="str">
        <f aca="false">IF(D456&lt;&gt;"",IF(AND(B456&lt;&gt;"",C456&lt;&gt;""),"","ERR"),"")</f>
        <v/>
      </c>
      <c r="F456" s="23"/>
      <c r="G456" s="23"/>
      <c r="H456" s="23"/>
      <c r="I456" s="23"/>
      <c r="J456" s="23"/>
      <c r="K456" s="119"/>
      <c r="L456" s="23"/>
      <c r="M456" s="23"/>
      <c r="N456" s="23"/>
      <c r="O456" s="23"/>
      <c r="P456" s="23"/>
      <c r="Q456" s="23"/>
      <c r="R456" s="23"/>
      <c r="S456" s="23"/>
      <c r="T456" s="23"/>
      <c r="U456" s="23"/>
      <c r="V456" s="23"/>
      <c r="W456" s="23"/>
      <c r="X456" s="23"/>
      <c r="Y456" s="23"/>
    </row>
    <row r="457" customFormat="false" ht="12" hidden="false" customHeight="true" outlineLevel="0" collapsed="false">
      <c r="A457" s="71"/>
      <c r="B457" s="144"/>
      <c r="C457" s="144"/>
      <c r="D457" s="145"/>
      <c r="E457" s="75"/>
      <c r="F457" s="23"/>
      <c r="G457" s="23"/>
      <c r="H457" s="23"/>
      <c r="I457" s="23"/>
      <c r="J457" s="23"/>
      <c r="K457" s="119"/>
      <c r="L457" s="23"/>
      <c r="M457" s="23"/>
      <c r="N457" s="23"/>
      <c r="O457" s="23"/>
      <c r="P457" s="23"/>
      <c r="Q457" s="23"/>
      <c r="R457" s="23"/>
      <c r="S457" s="23"/>
      <c r="T457" s="23"/>
      <c r="U457" s="23"/>
      <c r="V457" s="23"/>
      <c r="W457" s="23"/>
      <c r="X457" s="23"/>
      <c r="Y457" s="23"/>
    </row>
    <row r="458" customFormat="false" ht="12" hidden="false" customHeight="true" outlineLevel="0" collapsed="false">
      <c r="B458" s="23"/>
      <c r="C458" s="23"/>
      <c r="D458" s="137"/>
      <c r="E458" s="75"/>
      <c r="F458" s="23"/>
      <c r="G458" s="23"/>
      <c r="H458" s="23"/>
      <c r="I458" s="23"/>
      <c r="J458" s="23"/>
      <c r="K458" s="119"/>
      <c r="L458" s="23"/>
      <c r="M458" s="23"/>
      <c r="N458" s="23"/>
      <c r="O458" s="23"/>
      <c r="P458" s="23"/>
      <c r="Q458" s="23"/>
      <c r="R458" s="23"/>
      <c r="S458" s="23"/>
      <c r="T458" s="23"/>
      <c r="U458" s="23"/>
      <c r="V458" s="23"/>
      <c r="W458" s="23"/>
      <c r="X458" s="23"/>
      <c r="Y458" s="23"/>
    </row>
    <row r="459" customFormat="false" ht="31.5" hidden="false" customHeight="true" outlineLevel="0" collapsed="false">
      <c r="A459" s="122"/>
      <c r="B459" s="123"/>
      <c r="C459" s="122"/>
      <c r="D459" s="146"/>
      <c r="E459" s="112"/>
      <c r="F459" s="23"/>
      <c r="G459" s="23"/>
      <c r="H459" s="23"/>
      <c r="I459" s="23"/>
      <c r="J459" s="23"/>
      <c r="K459" s="119"/>
      <c r="L459" s="23"/>
      <c r="M459" s="23"/>
      <c r="N459" s="23"/>
      <c r="O459" s="23"/>
      <c r="P459" s="23"/>
      <c r="Q459" s="23"/>
      <c r="R459" s="23"/>
      <c r="S459" s="23"/>
      <c r="T459" s="23"/>
      <c r="U459" s="23"/>
      <c r="V459" s="23"/>
      <c r="W459" s="23"/>
      <c r="X459" s="23"/>
      <c r="Y459" s="23"/>
    </row>
    <row r="460" customFormat="false" ht="12" hidden="false" customHeight="true" outlineLevel="0" collapsed="false">
      <c r="A460" s="71"/>
      <c r="B460" s="71"/>
      <c r="C460" s="71"/>
      <c r="D460" s="147"/>
      <c r="E460" s="72"/>
      <c r="F460" s="103"/>
      <c r="G460" s="23"/>
      <c r="H460" s="23"/>
      <c r="I460" s="23"/>
      <c r="J460" s="23"/>
      <c r="K460" s="119"/>
      <c r="L460" s="23"/>
      <c r="M460" s="23"/>
      <c r="N460" s="23"/>
      <c r="O460" s="23"/>
      <c r="P460" s="23"/>
      <c r="Q460" s="23"/>
      <c r="R460" s="23"/>
      <c r="S460" s="23"/>
      <c r="T460" s="23"/>
      <c r="U460" s="23"/>
      <c r="V460" s="23"/>
      <c r="W460" s="23"/>
      <c r="X460" s="23"/>
      <c r="Y460" s="23"/>
    </row>
    <row r="461" customFormat="false" ht="12" hidden="false" customHeight="true" outlineLevel="0" collapsed="false">
      <c r="B461" s="23"/>
      <c r="C461" s="23"/>
      <c r="D461" s="137"/>
      <c r="E461" s="23"/>
      <c r="F461" s="23"/>
      <c r="G461" s="23"/>
      <c r="H461" s="23"/>
      <c r="I461" s="23"/>
      <c r="J461" s="23"/>
      <c r="K461" s="119"/>
      <c r="L461" s="23"/>
      <c r="M461" s="23"/>
      <c r="N461" s="23"/>
      <c r="O461" s="23"/>
      <c r="P461" s="23"/>
      <c r="Q461" s="23"/>
      <c r="R461" s="23"/>
      <c r="S461" s="23"/>
      <c r="T461" s="23"/>
      <c r="U461" s="23"/>
      <c r="V461" s="23"/>
      <c r="W461" s="23"/>
      <c r="X461" s="23"/>
      <c r="Y461" s="23"/>
    </row>
    <row r="462" customFormat="false" ht="12" hidden="false" customHeight="true" outlineLevel="0" collapsed="false">
      <c r="B462" s="158"/>
      <c r="C462" s="23"/>
      <c r="D462" s="137"/>
      <c r="E462" s="112"/>
      <c r="F462" s="23"/>
      <c r="G462" s="23"/>
      <c r="H462" s="23"/>
      <c r="I462" s="23"/>
      <c r="J462" s="23"/>
      <c r="K462" s="119"/>
      <c r="L462" s="23"/>
      <c r="M462" s="23"/>
      <c r="N462" s="23"/>
      <c r="O462" s="23"/>
      <c r="P462" s="23"/>
      <c r="Q462" s="23"/>
      <c r="R462" s="23"/>
      <c r="S462" s="23"/>
      <c r="T462" s="23"/>
      <c r="U462" s="23"/>
      <c r="V462" s="23"/>
      <c r="W462" s="23"/>
      <c r="X462" s="23"/>
      <c r="Y462" s="23"/>
    </row>
    <row r="463" customFormat="false" ht="29.25" hidden="false" customHeight="true" outlineLevel="0" collapsed="false">
      <c r="A463" s="105" t="s">
        <v>119</v>
      </c>
      <c r="B463" s="106" t="s">
        <v>105</v>
      </c>
      <c r="C463" s="107" t="s">
        <v>189</v>
      </c>
      <c r="D463" s="139" t="s">
        <v>125</v>
      </c>
      <c r="E463" s="124"/>
      <c r="K463" s="119"/>
      <c r="L463" s="23"/>
      <c r="M463" s="23"/>
      <c r="N463" s="23"/>
      <c r="O463" s="23"/>
      <c r="P463" s="23"/>
      <c r="Q463" s="23"/>
      <c r="R463" s="23"/>
      <c r="S463" s="23"/>
      <c r="T463" s="23"/>
      <c r="U463" s="23"/>
      <c r="V463" s="23"/>
      <c r="W463" s="23"/>
      <c r="X463" s="23"/>
      <c r="Y463" s="23"/>
    </row>
    <row r="464" customFormat="false" ht="12" hidden="false" customHeight="true" outlineLevel="0" collapsed="false">
      <c r="A464" s="110" t="n">
        <f aca="false" t="array" ref="A464:A464">IFERROR(INDEX('03.Muestra'!$B$8:$B$17,SMALL(IF("Página Web"='03.Muestra'!$D$8:$D$17,ROW('03.Muestra'!$B$8:$B$17)-MIN(ROW('03.Muestra'!$D$8:$D$17))+1,""),ROW()-463)),"")</f>
        <v>1</v>
      </c>
      <c r="B464" s="141" t="str">
        <f aca="false" t="array" ref="B464:B464">IFERROR(INDEX('03.Muestra'!$C$8:$C$17,SMALL(IF("Página Web"='03.Muestra'!$D$8:$D$17,ROW('03.Muestra'!$C$8:$C$17)-MIN(ROW('03.Muestra'!$D$8:$D$17))+1,""),ROW()-463)),"")</f>
        <v>Inicio</v>
      </c>
      <c r="C464" s="141" t="str">
        <f aca="false" t="array" ref="C464:C464">IFERROR(INDEX('03.Muestra'!$F$8:$F$17,SMALL(IF("Página Web"='03.Muestra'!$D$8:$D$17,ROW('03.Muestra'!$F$8:$F$17)-MIN(ROW('03.Muestra'!$D$8:$D$17))+1,""),ROW()-463)),"")</f>
        <v>https://institutodelpelo.com/</v>
      </c>
      <c r="D464" s="114" t="s">
        <v>106</v>
      </c>
      <c r="E464" s="75" t="str">
        <f aca="false">IF(D464&lt;&gt;"",IF(AND(B464&lt;&gt;"",C464&lt;&gt;""),"","ERR"),"")</f>
        <v/>
      </c>
      <c r="F464" s="115" t="s">
        <v>108</v>
      </c>
      <c r="G464" s="100" t="s">
        <v>117</v>
      </c>
      <c r="H464" s="95" t="s">
        <v>112</v>
      </c>
      <c r="I464" s="116" t="s">
        <v>110</v>
      </c>
      <c r="J464" s="117" t="s">
        <v>106</v>
      </c>
      <c r="K464" s="142" t="s">
        <v>116</v>
      </c>
      <c r="L464" s="23"/>
      <c r="M464" s="23"/>
      <c r="N464" s="23"/>
      <c r="O464" s="23"/>
      <c r="P464" s="23"/>
      <c r="Q464" s="23"/>
      <c r="R464" s="23"/>
      <c r="S464" s="23"/>
      <c r="T464" s="23"/>
      <c r="U464" s="23"/>
      <c r="V464" s="23"/>
      <c r="W464" s="23"/>
      <c r="X464" s="23"/>
      <c r="Y464" s="23"/>
    </row>
    <row r="465" customFormat="false" ht="12" hidden="false" customHeight="true" outlineLevel="0" collapsed="false">
      <c r="A465" s="110" t="n">
        <f aca="false" t="array" ref="A465:A465">IFERROR(INDEX('03.Muestra'!$B$8:$B$17,SMALL(IF("Página Web"='03.Muestra'!$D$8:$D$17,ROW('03.Muestra'!$B$8:$B$17)-MIN(ROW('03.Muestra'!$D$8:$D$17))+1,""),ROW()-463)),"")</f>
        <v>2</v>
      </c>
      <c r="B465" s="141" t="str">
        <f aca="false" t="array" ref="B465:B465">IFERROR(INDEX('03.Muestra'!$C$8:$C$17,SMALL(IF("Página Web"='03.Muestra'!$D$8:$D$17,ROW('03.Muestra'!$C$8:$C$17)-MIN(ROW('03.Muestra'!$D$8:$D$17))+1,""),ROW()-463)),"")</f>
        <v>Nuestro método</v>
      </c>
      <c r="C465" s="141" t="str">
        <f aca="false" t="array" ref="C465:C465">IFERROR(INDEX('03.Muestra'!$F$8:$F$17,SMALL(IF("Página Web"='03.Muestra'!$D$8:$D$17,ROW('03.Muestra'!$F$8:$F$17)-MIN(ROW('03.Muestra'!$D$8:$D$17))+1,""),ROW()-463)),"")</f>
        <v>https://institutodelpelo.com/nuestro-metodo/</v>
      </c>
      <c r="D465" s="114" t="s">
        <v>106</v>
      </c>
      <c r="E465" s="75" t="str">
        <f aca="false">IF(D465&lt;&gt;"",IF(AND(B465&lt;&gt;"",C465&lt;&gt;""),"","ERR"),"")</f>
        <v/>
      </c>
      <c r="F465" s="118" t="n">
        <f aca="true">COUNTIF($D464:INDIRECT("$D" &amp;  SUM(ROW()-1,'03.Muestra'!$D$20)-1),F464)</f>
        <v>0</v>
      </c>
      <c r="G465" s="118" t="n">
        <f aca="true">COUNTIF($D464:INDIRECT("$D" &amp;  SUM(ROW()-1,'03.Muestra'!$D$20)-1),G464)</f>
        <v>0</v>
      </c>
      <c r="H465" s="118" t="n">
        <f aca="true">COUNTIF($D464:INDIRECT("$D" &amp;  SUM(ROW()-1,'03.Muestra'!$D$20)-1),H464)</f>
        <v>0</v>
      </c>
      <c r="I465" s="118" t="n">
        <f aca="true">COUNTIF($D464:INDIRECT("$D" &amp;  SUM(ROW()-1,'03.Muestra'!$D$20)-1),I464)</f>
        <v>0</v>
      </c>
      <c r="J465" s="118" t="n">
        <f aca="true">COUNTIF($D464:INDIRECT("$D" &amp;  SUM(ROW()-1,'03.Muestra'!$D$20)-1),J464)</f>
        <v>5</v>
      </c>
      <c r="K465" s="143" t="n">
        <f aca="true">IF(COUNTIF('03.Muestra'!$D$8:$D$17,"Página Web")=0,0,COUNTBLANK($D464:INDIRECT("$D" &amp;  SUM(ROW()-1,COUNTIF('03.Muestra'!$D$8:$D$17,"Página Web"))-1)))</f>
        <v>1</v>
      </c>
      <c r="L465" s="23"/>
      <c r="M465" s="23"/>
      <c r="N465" s="23"/>
      <c r="O465" s="23"/>
      <c r="P465" s="23"/>
      <c r="Q465" s="23"/>
      <c r="R465" s="23"/>
      <c r="S465" s="23"/>
      <c r="T465" s="23"/>
      <c r="U465" s="23"/>
      <c r="V465" s="23"/>
      <c r="W465" s="23"/>
      <c r="X465" s="23"/>
      <c r="Y465" s="23"/>
    </row>
    <row r="466" customFormat="false" ht="12" hidden="false" customHeight="true" outlineLevel="0" collapsed="false">
      <c r="A466" s="110" t="n">
        <f aca="false" t="array" ref="A466:A466">IFERROR(INDEX('03.Muestra'!$B$8:$B$17,SMALL(IF("Página Web"='03.Muestra'!$D$8:$D$17,ROW('03.Muestra'!$B$8:$B$17)-MIN(ROW('03.Muestra'!$D$8:$D$17))+1,""),ROW()-463)),"")</f>
        <v>3</v>
      </c>
      <c r="B466" s="141" t="str">
        <f aca="false" t="array" ref="B466:B466">IFERROR(INDEX('03.Muestra'!$C$8:$C$17,SMALL(IF("Página Web"='03.Muestra'!$D$8:$D$17,ROW('03.Muestra'!$C$8:$C$17)-MIN(ROW('03.Muestra'!$D$8:$D$17))+1,""),ROW()-463)),"")</f>
        <v>Contacto</v>
      </c>
      <c r="C466" s="141" t="str">
        <f aca="false" t="array" ref="C466:C466">IFERROR(INDEX('03.Muestra'!$F$8:$F$17,SMALL(IF("Página Web"='03.Muestra'!$D$8:$D$17,ROW('03.Muestra'!$F$8:$F$17)-MIN(ROW('03.Muestra'!$D$8:$D$17))+1,""),ROW()-463)),"")</f>
        <v>https://institutodelpelo.com/contacto/</v>
      </c>
      <c r="D466" s="114" t="s">
        <v>106</v>
      </c>
      <c r="E466" s="75" t="str">
        <f aca="false">IF(D466&lt;&gt;"",IF(AND(B466&lt;&gt;"",C466&lt;&gt;""),"","ERR"),"")</f>
        <v/>
      </c>
      <c r="G466" s="23"/>
      <c r="H466" s="23"/>
      <c r="I466" s="23"/>
      <c r="J466" s="23"/>
      <c r="K466" s="119"/>
      <c r="L466" s="23"/>
      <c r="M466" s="23"/>
      <c r="N466" s="23"/>
      <c r="O466" s="23"/>
      <c r="P466" s="23"/>
      <c r="Q466" s="23"/>
      <c r="R466" s="23"/>
      <c r="S466" s="23"/>
      <c r="T466" s="23"/>
      <c r="U466" s="23"/>
      <c r="V466" s="23"/>
      <c r="W466" s="23"/>
      <c r="X466" s="23"/>
      <c r="Y466" s="23"/>
    </row>
    <row r="467" customFormat="false" ht="12" hidden="false" customHeight="true" outlineLevel="0" collapsed="false">
      <c r="A467" s="110" t="n">
        <f aca="false" t="array" ref="A467:A467">IFERROR(INDEX('03.Muestra'!$B$8:$B$17,SMALL(IF("Página Web"='03.Muestra'!$D$8:$D$17,ROW('03.Muestra'!$B$8:$B$17)-MIN(ROW('03.Muestra'!$D$8:$D$17))+1,""),ROW()-463)),"")</f>
        <v>4</v>
      </c>
      <c r="B467" s="141" t="str">
        <f aca="false" t="array" ref="B467:B467">IFERROR(INDEX('03.Muestra'!$C$8:$C$17,SMALL(IF("Página Web"='03.Muestra'!$D$8:$D$17,ROW('03.Muestra'!$C$8:$C$17)-MIN(ROW('03.Muestra'!$D$8:$D$17))+1,""),ROW()-463)),"")</f>
        <v>Aviso legal</v>
      </c>
      <c r="C467" s="141" t="str">
        <f aca="false" t="array" ref="C467:C467">IFERROR(INDEX('03.Muestra'!$F$8:$F$17,SMALL(IF("Página Web"='03.Muestra'!$D$8:$D$17,ROW('03.Muestra'!$F$8:$F$17)-MIN(ROW('03.Muestra'!$D$8:$D$17))+1,""),ROW()-463)),"")</f>
        <v>https://institutodelpelo.com/aviso-legal/</v>
      </c>
      <c r="D467" s="114" t="s">
        <v>106</v>
      </c>
      <c r="E467" s="75" t="str">
        <f aca="false">IF(D467&lt;&gt;"",IF(AND(B467&lt;&gt;"",C467&lt;&gt;""),"","ERR"),"")</f>
        <v/>
      </c>
      <c r="G467" s="23"/>
      <c r="H467" s="23"/>
      <c r="I467" s="23"/>
      <c r="J467" s="23"/>
      <c r="K467" s="119"/>
      <c r="L467" s="23"/>
      <c r="M467" s="23"/>
      <c r="N467" s="23"/>
      <c r="O467" s="23"/>
      <c r="P467" s="23"/>
      <c r="Q467" s="23"/>
      <c r="R467" s="23"/>
      <c r="S467" s="23"/>
      <c r="T467" s="23"/>
      <c r="U467" s="23"/>
      <c r="V467" s="23"/>
      <c r="W467" s="23"/>
      <c r="X467" s="23"/>
      <c r="Y467" s="23"/>
    </row>
    <row r="468" customFormat="false" ht="12" hidden="false" customHeight="true" outlineLevel="0" collapsed="false">
      <c r="A468" s="110" t="n">
        <f aca="false" t="array" ref="A468:A468">IFERROR(INDEX('03.Muestra'!$B$8:$B$17,SMALL(IF("Página Web"='03.Muestra'!$D$8:$D$17,ROW('03.Muestra'!$B$8:$B$17)-MIN(ROW('03.Muestra'!$D$8:$D$17))+1,""),ROW()-463)),"")</f>
        <v>5</v>
      </c>
      <c r="B468" s="141" t="str">
        <f aca="false" t="array" ref="B468:B468">IFERROR(INDEX('03.Muestra'!$C$8:$C$17,SMALL(IF("Página Web"='03.Muestra'!$D$8:$D$17,ROW('03.Muestra'!$C$8:$C$17)-MIN(ROW('03.Muestra'!$D$8:$D$17))+1,""),ROW()-463)),"")</f>
        <v>Política de privacidad</v>
      </c>
      <c r="C468" s="141" t="str">
        <f aca="false" t="array" ref="C468:C468">IFERROR(INDEX('03.Muestra'!$F$8:$F$17,SMALL(IF("Página Web"='03.Muestra'!$D$8:$D$17,ROW('03.Muestra'!$F$8:$F$17)-MIN(ROW('03.Muestra'!$D$8:$D$17))+1,""),ROW()-463)),"")</f>
        <v>https://institutodelpelo.com/politica-de-privacidad/</v>
      </c>
      <c r="D468" s="114" t="s">
        <v>106</v>
      </c>
      <c r="E468" s="75" t="str">
        <f aca="false">IF(D468&lt;&gt;"",IF(AND(B468&lt;&gt;"",C468&lt;&gt;""),"","ERR"),"")</f>
        <v/>
      </c>
      <c r="G468" s="23"/>
      <c r="H468" s="23"/>
      <c r="I468" s="23"/>
      <c r="J468" s="23"/>
      <c r="K468" s="119"/>
      <c r="L468" s="23"/>
      <c r="M468" s="23"/>
      <c r="N468" s="23"/>
      <c r="O468" s="23"/>
      <c r="P468" s="23"/>
      <c r="Q468" s="23"/>
      <c r="R468" s="23"/>
      <c r="S468" s="23"/>
      <c r="T468" s="23"/>
      <c r="U468" s="23"/>
      <c r="V468" s="23"/>
      <c r="W468" s="23"/>
      <c r="X468" s="23"/>
      <c r="Y468" s="23"/>
    </row>
    <row r="469" customFormat="false" ht="12" hidden="false" customHeight="true" outlineLevel="0" collapsed="false">
      <c r="A469" s="110" t="n">
        <f aca="false" t="array" ref="A469:A469">IFERROR(INDEX('03.Muestra'!$B$8:$B$17,SMALL(IF("Página Web"='03.Muestra'!$D$8:$D$17,ROW('03.Muestra'!$B$8:$B$17)-MIN(ROW('03.Muestra'!$D$8:$D$17))+1,""),ROW()-463)),"")</f>
        <v>6</v>
      </c>
      <c r="B469" s="141" t="str">
        <f aca="false" t="array" ref="B469:B469">IFERROR(INDEX('03.Muestra'!$C$8:$C$17,SMALL(IF("Página Web"='03.Muestra'!$D$8:$D$17,ROW('03.Muestra'!$C$8:$C$17)-MIN(ROW('03.Muestra'!$D$8:$D$17))+1,""),ROW()-463)),"")</f>
        <v>Informe de accesibilidad</v>
      </c>
      <c r="C469" s="141" t="str">
        <f aca="false" t="array" ref="C469:C469">IFERROR(INDEX('03.Muestra'!$F$8:$F$17,SMALL(IF("Página Web"='03.Muestra'!$D$8:$D$17,ROW('03.Muestra'!$F$8:$F$17)-MIN(ROW('03.Muestra'!$D$8:$D$17))+1,""),ROW()-463)),"")</f>
        <v>https://institutodelpelo.com/informe-de-accesibilidad/</v>
      </c>
      <c r="D469" s="114"/>
      <c r="E469" s="75" t="str">
        <f aca="false">IF(D469&lt;&gt;"",IF(AND(B469&lt;&gt;"",C469&lt;&gt;""),"","ERR"),"")</f>
        <v/>
      </c>
      <c r="G469" s="23"/>
      <c r="H469" s="23"/>
      <c r="I469" s="23"/>
      <c r="J469" s="23"/>
      <c r="K469" s="119"/>
      <c r="L469" s="23"/>
      <c r="M469" s="23"/>
      <c r="N469" s="23"/>
      <c r="O469" s="23"/>
      <c r="P469" s="23"/>
      <c r="Q469" s="23"/>
      <c r="R469" s="23"/>
      <c r="S469" s="23"/>
      <c r="T469" s="23"/>
      <c r="U469" s="23"/>
      <c r="V469" s="23"/>
      <c r="W469" s="23"/>
      <c r="X469" s="23"/>
      <c r="Y469" s="23"/>
    </row>
    <row r="470" customFormat="false" ht="12" hidden="false" customHeight="true" outlineLevel="0" collapsed="false">
      <c r="A470" s="110" t="str">
        <f aca="false" t="array" ref="A470:A470">IFERROR(INDEX('03.Muestra'!$B$8:$B$17,SMALL(IF("Página Web"='03.Muestra'!$D$8:$D$17,ROW('03.Muestra'!$B$8:$B$17)-MIN(ROW('03.Muestra'!$D$8:$D$17))+1,""),ROW()-463)),"")</f>
        <v/>
      </c>
      <c r="B470" s="141" t="str">
        <f aca="false" t="array" ref="B470:B470">IFERROR(INDEX('03.Muestra'!$C$8:$C$17,SMALL(IF("Página Web"='03.Muestra'!$D$8:$D$17,ROW('03.Muestra'!$C$8:$C$17)-MIN(ROW('03.Muestra'!$D$8:$D$17))+1,""),ROW()-463)),"")</f>
        <v/>
      </c>
      <c r="C470" s="141" t="str">
        <f aca="false" t="array" ref="C470:C470">IFERROR(INDEX('03.Muestra'!$F$8:$F$17,SMALL(IF("Página Web"='03.Muestra'!$D$8:$D$17,ROW('03.Muestra'!$F$8:$F$17)-MIN(ROW('03.Muestra'!$D$8:$D$17))+1,""),ROW()-463)),"")</f>
        <v/>
      </c>
      <c r="D470" s="114"/>
      <c r="E470" s="75" t="str">
        <f aca="false">IF(D470&lt;&gt;"",IF(AND(B470&lt;&gt;"",C470&lt;&gt;""),"","ERR"),"")</f>
        <v/>
      </c>
      <c r="F470" s="23"/>
      <c r="G470" s="23"/>
      <c r="H470" s="23"/>
      <c r="I470" s="23"/>
      <c r="J470" s="23"/>
      <c r="K470" s="119"/>
      <c r="L470" s="23"/>
      <c r="M470" s="23"/>
      <c r="N470" s="23"/>
      <c r="O470" s="23"/>
      <c r="P470" s="23"/>
      <c r="Q470" s="23"/>
      <c r="R470" s="23"/>
      <c r="S470" s="23"/>
      <c r="T470" s="23"/>
      <c r="U470" s="23"/>
      <c r="V470" s="23"/>
      <c r="W470" s="23"/>
      <c r="X470" s="23"/>
      <c r="Y470" s="23"/>
    </row>
    <row r="471" customFormat="false" ht="12" hidden="false" customHeight="true" outlineLevel="0" collapsed="false">
      <c r="A471" s="110" t="str">
        <f aca="false" t="array" ref="A471:A471">IFERROR(INDEX('03.Muestra'!$B$8:$B$17,SMALL(IF("Página Web"='03.Muestra'!$D$8:$D$17,ROW('03.Muestra'!$B$8:$B$17)-MIN(ROW('03.Muestra'!$D$8:$D$17))+1,""),ROW()-463)),"")</f>
        <v/>
      </c>
      <c r="B471" s="141" t="str">
        <f aca="false" t="array" ref="B471:B471">IFERROR(INDEX('03.Muestra'!$C$8:$C$17,SMALL(IF("Página Web"='03.Muestra'!$D$8:$D$17,ROW('03.Muestra'!$C$8:$C$17)-MIN(ROW('03.Muestra'!$D$8:$D$17))+1,""),ROW()-463)),"")</f>
        <v/>
      </c>
      <c r="C471" s="141" t="str">
        <f aca="false" t="array" ref="C471:C471">IFERROR(INDEX('03.Muestra'!$F$8:$F$17,SMALL(IF("Página Web"='03.Muestra'!$D$8:$D$17,ROW('03.Muestra'!$F$8:$F$17)-MIN(ROW('03.Muestra'!$D$8:$D$17))+1,""),ROW()-463)),"")</f>
        <v/>
      </c>
      <c r="D471" s="114"/>
      <c r="E471" s="75" t="str">
        <f aca="false">IF(D471&lt;&gt;"",IF(AND(B471&lt;&gt;"",C471&lt;&gt;""),"","ERR"),"")</f>
        <v/>
      </c>
      <c r="F471" s="23"/>
      <c r="G471" s="23"/>
      <c r="H471" s="23"/>
      <c r="I471" s="23"/>
      <c r="J471" s="23"/>
      <c r="K471" s="119"/>
      <c r="L471" s="23"/>
      <c r="M471" s="23"/>
      <c r="N471" s="23"/>
      <c r="O471" s="23"/>
      <c r="P471" s="23"/>
      <c r="Q471" s="23"/>
      <c r="R471" s="23"/>
      <c r="S471" s="23"/>
      <c r="T471" s="23"/>
      <c r="U471" s="23"/>
      <c r="V471" s="23"/>
      <c r="W471" s="23"/>
      <c r="X471" s="23"/>
      <c r="Y471" s="23"/>
    </row>
    <row r="472" customFormat="false" ht="12" hidden="false" customHeight="true" outlineLevel="0" collapsed="false">
      <c r="A472" s="110" t="str">
        <f aca="false" t="array" ref="A472:A472">IFERROR(INDEX('03.Muestra'!$B$8:$B$17,SMALL(IF("Página Web"='03.Muestra'!$D$8:$D$17,ROW('03.Muestra'!$B$8:$B$17)-MIN(ROW('03.Muestra'!$D$8:$D$17))+1,""),ROW()-463)),"")</f>
        <v/>
      </c>
      <c r="B472" s="141" t="str">
        <f aca="false" t="array" ref="B472:B472">IFERROR(INDEX('03.Muestra'!$C$8:$C$17,SMALL(IF("Página Web"='03.Muestra'!$D$8:$D$17,ROW('03.Muestra'!$C$8:$C$17)-MIN(ROW('03.Muestra'!$D$8:$D$17))+1,""),ROW()-463)),"")</f>
        <v/>
      </c>
      <c r="C472" s="141" t="str">
        <f aca="false" t="array" ref="C472:C472">IFERROR(INDEX('03.Muestra'!$F$8:$F$17,SMALL(IF("Página Web"='03.Muestra'!$D$8:$D$17,ROW('03.Muestra'!$F$8:$F$17)-MIN(ROW('03.Muestra'!$D$8:$D$17))+1,""),ROW()-463)),"")</f>
        <v/>
      </c>
      <c r="D472" s="114"/>
      <c r="E472" s="75" t="str">
        <f aca="false">IF(D472&lt;&gt;"",IF(AND(B472&lt;&gt;"",C472&lt;&gt;""),"","ERR"),"")</f>
        <v/>
      </c>
      <c r="F472" s="23"/>
      <c r="G472" s="23"/>
      <c r="H472" s="23"/>
      <c r="I472" s="23"/>
      <c r="J472" s="23"/>
      <c r="K472" s="119"/>
      <c r="L472" s="23"/>
      <c r="M472" s="23"/>
      <c r="N472" s="23"/>
      <c r="O472" s="23"/>
      <c r="P472" s="23"/>
      <c r="Q472" s="23"/>
      <c r="R472" s="23"/>
      <c r="S472" s="23"/>
      <c r="T472" s="23"/>
      <c r="U472" s="23"/>
      <c r="V472" s="23"/>
      <c r="W472" s="23"/>
      <c r="X472" s="23"/>
      <c r="Y472" s="23"/>
    </row>
    <row r="473" customFormat="false" ht="12" hidden="false" customHeight="true" outlineLevel="0" collapsed="false">
      <c r="A473" s="110" t="str">
        <f aca="false" t="array" ref="A473:A473">IFERROR(INDEX('03.Muestra'!$B$8:$B$17,SMALL(IF("Página Web"='03.Muestra'!$D$8:$D$17,ROW('03.Muestra'!$B$8:$B$17)-MIN(ROW('03.Muestra'!$D$8:$D$17))+1,""),ROW()-463)),"")</f>
        <v/>
      </c>
      <c r="B473" s="141" t="str">
        <f aca="false" t="array" ref="B473:B473">IFERROR(INDEX('03.Muestra'!$C$8:$C$17,SMALL(IF("Página Web"='03.Muestra'!$D$8:$D$17,ROW('03.Muestra'!$C$8:$C$17)-MIN(ROW('03.Muestra'!$D$8:$D$17))+1,""),ROW()-463)),"")</f>
        <v/>
      </c>
      <c r="C473" s="141" t="str">
        <f aca="false" t="array" ref="C473:C473">IFERROR(INDEX('03.Muestra'!$F$8:$F$17,SMALL(IF("Página Web"='03.Muestra'!$D$8:$D$17,ROW('03.Muestra'!$F$8:$F$17)-MIN(ROW('03.Muestra'!$D$8:$D$17))+1,""),ROW()-463)),"")</f>
        <v/>
      </c>
      <c r="D473" s="114"/>
      <c r="E473" s="75" t="str">
        <f aca="false">IF(D473&lt;&gt;"",IF(AND(B473&lt;&gt;"",C473&lt;&gt;""),"","ERR"),"")</f>
        <v/>
      </c>
      <c r="F473" s="23"/>
      <c r="G473" s="23"/>
      <c r="H473" s="23"/>
      <c r="I473" s="23"/>
      <c r="J473" s="23"/>
      <c r="K473" s="119"/>
      <c r="L473" s="23"/>
      <c r="M473" s="23"/>
      <c r="N473" s="23"/>
      <c r="O473" s="23"/>
      <c r="P473" s="23"/>
      <c r="Q473" s="23"/>
      <c r="R473" s="23"/>
      <c r="S473" s="23"/>
      <c r="T473" s="23"/>
      <c r="U473" s="23"/>
      <c r="V473" s="23"/>
      <c r="W473" s="23"/>
      <c r="X473" s="23"/>
      <c r="Y473" s="23"/>
    </row>
    <row r="474" customFormat="false" ht="12" hidden="false" customHeight="true" outlineLevel="0" collapsed="false">
      <c r="A474" s="71"/>
      <c r="B474" s="144"/>
      <c r="C474" s="144"/>
      <c r="D474" s="145"/>
      <c r="E474" s="75"/>
      <c r="F474" s="23"/>
      <c r="G474" s="23"/>
      <c r="H474" s="23"/>
      <c r="I474" s="23"/>
      <c r="J474" s="23"/>
      <c r="K474" s="119"/>
      <c r="L474" s="23"/>
      <c r="M474" s="23"/>
      <c r="N474" s="23"/>
      <c r="O474" s="23"/>
      <c r="P474" s="23"/>
      <c r="Q474" s="23"/>
      <c r="R474" s="23"/>
      <c r="S474" s="23"/>
      <c r="T474" s="23"/>
      <c r="U474" s="23"/>
      <c r="V474" s="23"/>
      <c r="W474" s="23"/>
      <c r="X474" s="23"/>
      <c r="Y474" s="23"/>
    </row>
    <row r="475" customFormat="false" ht="12" hidden="false" customHeight="true" outlineLevel="0" collapsed="false">
      <c r="B475" s="23"/>
      <c r="C475" s="23"/>
      <c r="D475" s="137"/>
      <c r="E475" s="75"/>
      <c r="F475" s="23"/>
      <c r="G475" s="23"/>
      <c r="H475" s="23"/>
      <c r="I475" s="23"/>
      <c r="J475" s="23"/>
      <c r="K475" s="119"/>
      <c r="L475" s="23"/>
      <c r="M475" s="23"/>
      <c r="N475" s="23"/>
      <c r="O475" s="23"/>
      <c r="P475" s="23"/>
      <c r="Q475" s="23"/>
      <c r="R475" s="23"/>
      <c r="S475" s="23"/>
      <c r="T475" s="23"/>
      <c r="U475" s="23"/>
      <c r="V475" s="23"/>
      <c r="W475" s="23"/>
      <c r="X475" s="23"/>
      <c r="Y475" s="23"/>
    </row>
    <row r="476" customFormat="false" ht="31.5" hidden="false" customHeight="true" outlineLevel="0" collapsed="false">
      <c r="A476" s="122"/>
      <c r="B476" s="123"/>
      <c r="C476" s="122"/>
      <c r="D476" s="146"/>
      <c r="E476" s="112"/>
      <c r="F476" s="23"/>
      <c r="G476" s="23"/>
      <c r="H476" s="23"/>
      <c r="I476" s="23"/>
      <c r="J476" s="23"/>
      <c r="K476" s="119"/>
      <c r="L476" s="23"/>
      <c r="M476" s="23"/>
      <c r="N476" s="23"/>
      <c r="O476" s="23"/>
      <c r="P476" s="23"/>
      <c r="Q476" s="23"/>
      <c r="R476" s="23"/>
      <c r="S476" s="23"/>
      <c r="T476" s="23"/>
      <c r="U476" s="23"/>
      <c r="V476" s="23"/>
      <c r="W476" s="23"/>
      <c r="X476" s="23"/>
      <c r="Y476" s="23"/>
    </row>
    <row r="477" customFormat="false" ht="12" hidden="false" customHeight="true" outlineLevel="0" collapsed="false">
      <c r="A477" s="71"/>
      <c r="B477" s="71"/>
      <c r="C477" s="71"/>
      <c r="D477" s="147"/>
      <c r="E477" s="72"/>
      <c r="F477" s="103"/>
      <c r="G477" s="23"/>
      <c r="H477" s="23"/>
      <c r="I477" s="23"/>
      <c r="J477" s="23"/>
      <c r="K477" s="119"/>
      <c r="L477" s="23"/>
      <c r="M477" s="23"/>
      <c r="N477" s="23"/>
      <c r="O477" s="23"/>
      <c r="P477" s="23"/>
      <c r="Q477" s="23"/>
      <c r="R477" s="23"/>
      <c r="S477" s="23"/>
      <c r="T477" s="23"/>
      <c r="U477" s="23"/>
      <c r="V477" s="23"/>
      <c r="W477" s="23"/>
      <c r="X477" s="23"/>
      <c r="Y477" s="23"/>
    </row>
    <row r="478" customFormat="false" ht="12" hidden="false" customHeight="true" outlineLevel="0" collapsed="false">
      <c r="B478" s="144"/>
      <c r="C478" s="144"/>
      <c r="D478" s="145"/>
      <c r="E478" s="75"/>
      <c r="F478" s="23"/>
      <c r="G478" s="23"/>
      <c r="H478" s="23"/>
      <c r="I478" s="23"/>
      <c r="J478" s="23"/>
      <c r="K478" s="119"/>
      <c r="L478" s="23"/>
      <c r="M478" s="23"/>
      <c r="N478" s="23"/>
      <c r="O478" s="23"/>
      <c r="P478" s="23"/>
      <c r="Q478" s="23"/>
      <c r="R478" s="23"/>
      <c r="S478" s="23"/>
      <c r="T478" s="23"/>
      <c r="U478" s="23"/>
      <c r="V478" s="23"/>
      <c r="W478" s="23"/>
      <c r="X478" s="23"/>
      <c r="Y478" s="23"/>
    </row>
    <row r="479" customFormat="false" ht="12" hidden="false" customHeight="true" outlineLevel="0" collapsed="false">
      <c r="B479" s="158"/>
      <c r="C479" s="23"/>
      <c r="D479" s="137"/>
      <c r="E479" s="112"/>
      <c r="F479" s="23"/>
      <c r="G479" s="23"/>
      <c r="H479" s="23"/>
      <c r="I479" s="23"/>
      <c r="J479" s="23"/>
      <c r="K479" s="119"/>
      <c r="L479" s="23"/>
      <c r="M479" s="23"/>
      <c r="N479" s="23"/>
      <c r="O479" s="23"/>
      <c r="P479" s="23"/>
      <c r="Q479" s="23"/>
      <c r="R479" s="23"/>
      <c r="S479" s="23"/>
      <c r="T479" s="23"/>
      <c r="U479" s="23"/>
      <c r="V479" s="23"/>
      <c r="W479" s="23"/>
      <c r="X479" s="23"/>
      <c r="Y479" s="23"/>
    </row>
    <row r="480" customFormat="false" ht="29.25" hidden="false" customHeight="true" outlineLevel="0" collapsed="false">
      <c r="A480" s="105" t="s">
        <v>119</v>
      </c>
      <c r="B480" s="106" t="s">
        <v>105</v>
      </c>
      <c r="C480" s="107" t="s">
        <v>190</v>
      </c>
      <c r="D480" s="139" t="s">
        <v>125</v>
      </c>
      <c r="E480" s="124"/>
      <c r="K480" s="119"/>
      <c r="L480" s="23"/>
      <c r="M480" s="23"/>
      <c r="N480" s="23"/>
      <c r="O480" s="23"/>
      <c r="P480" s="23"/>
      <c r="Q480" s="23"/>
      <c r="R480" s="23"/>
      <c r="S480" s="23"/>
      <c r="T480" s="23"/>
      <c r="U480" s="23"/>
      <c r="V480" s="23"/>
      <c r="W480" s="23"/>
      <c r="X480" s="23"/>
      <c r="Y480" s="23"/>
    </row>
    <row r="481" customFormat="false" ht="12" hidden="false" customHeight="true" outlineLevel="0" collapsed="false">
      <c r="A481" s="110" t="n">
        <f aca="false" t="array" ref="A481:A481">IFERROR(INDEX('03.Muestra'!$B$8:$B$17,SMALL(IF("Página Web"='03.Muestra'!$D$8:$D$17,ROW('03.Muestra'!$B$8:$B$17)-MIN(ROW('03.Muestra'!$D$8:$D$17))+1,""),ROW()-480)),"")</f>
        <v>1</v>
      </c>
      <c r="B481" s="141" t="str">
        <f aca="false" t="array" ref="B481:B481">IFERROR(INDEX('03.Muestra'!$C$8:$C$17,SMALL(IF("Página Web"='03.Muestra'!$D$8:$D$17,ROW('03.Muestra'!$C$8:$C$17)-MIN(ROW('03.Muestra'!$D$8:$D$17))+1,""),ROW()-480)),"")</f>
        <v>Inicio</v>
      </c>
      <c r="C481" s="141" t="str">
        <f aca="false" t="array" ref="C481:C481">IFERROR(INDEX('03.Muestra'!$F$8:$F$17,SMALL(IF("Página Web"='03.Muestra'!$D$8:$D$17,ROW('03.Muestra'!$F$8:$F$17)-MIN(ROW('03.Muestra'!$D$8:$D$17))+1,""),ROW()-480)),"")</f>
        <v>https://institutodelpelo.com/</v>
      </c>
      <c r="D481" s="114" t="s">
        <v>106</v>
      </c>
      <c r="E481" s="75" t="str">
        <f aca="false">IF(D481&lt;&gt;"",IF(AND(B481&lt;&gt;"",C481&lt;&gt;""),"","ERR"),"")</f>
        <v/>
      </c>
      <c r="F481" s="115" t="s">
        <v>108</v>
      </c>
      <c r="G481" s="100" t="s">
        <v>117</v>
      </c>
      <c r="H481" s="95" t="s">
        <v>112</v>
      </c>
      <c r="I481" s="116" t="s">
        <v>110</v>
      </c>
      <c r="J481" s="117" t="s">
        <v>106</v>
      </c>
      <c r="K481" s="142" t="s">
        <v>116</v>
      </c>
      <c r="L481" s="23"/>
      <c r="M481" s="23"/>
      <c r="N481" s="23"/>
      <c r="O481" s="23"/>
      <c r="P481" s="23"/>
      <c r="Q481" s="23"/>
      <c r="R481" s="23"/>
      <c r="S481" s="23"/>
      <c r="T481" s="23"/>
      <c r="U481" s="23"/>
      <c r="V481" s="23"/>
      <c r="W481" s="23"/>
      <c r="X481" s="23"/>
      <c r="Y481" s="23"/>
    </row>
    <row r="482" customFormat="false" ht="12" hidden="false" customHeight="true" outlineLevel="0" collapsed="false">
      <c r="A482" s="110" t="n">
        <f aca="false" t="array" ref="A482:A482">IFERROR(INDEX('03.Muestra'!$B$8:$B$17,SMALL(IF("Página Web"='03.Muestra'!$D$8:$D$17,ROW('03.Muestra'!$B$8:$B$17)-MIN(ROW('03.Muestra'!$D$8:$D$17))+1,""),ROW()-480)),"")</f>
        <v>2</v>
      </c>
      <c r="B482" s="141" t="str">
        <f aca="false" t="array" ref="B482:B482">IFERROR(INDEX('03.Muestra'!$C$8:$C$17,SMALL(IF("Página Web"='03.Muestra'!$D$8:$D$17,ROW('03.Muestra'!$C$8:$C$17)-MIN(ROW('03.Muestra'!$D$8:$D$17))+1,""),ROW()-480)),"")</f>
        <v>Nuestro método</v>
      </c>
      <c r="C482" s="141" t="str">
        <f aca="false" t="array" ref="C482:C482">IFERROR(INDEX('03.Muestra'!$F$8:$F$17,SMALL(IF("Página Web"='03.Muestra'!$D$8:$D$17,ROW('03.Muestra'!$F$8:$F$17)-MIN(ROW('03.Muestra'!$D$8:$D$17))+1,""),ROW()-480)),"")</f>
        <v>https://institutodelpelo.com/nuestro-metodo/</v>
      </c>
      <c r="D482" s="114" t="s">
        <v>106</v>
      </c>
      <c r="E482" s="75" t="str">
        <f aca="false">IF(D482&lt;&gt;"",IF(AND(B482&lt;&gt;"",C482&lt;&gt;""),"","ERR"),"")</f>
        <v/>
      </c>
      <c r="F482" s="118" t="n">
        <f aca="true">COUNTIF($D481:INDIRECT("$D" &amp;  SUM(ROW()-1,'03.Muestra'!$D$20)-1),F481)</f>
        <v>0</v>
      </c>
      <c r="G482" s="118" t="n">
        <f aca="true">COUNTIF($D481:INDIRECT("$D" &amp;  SUM(ROW()-1,'03.Muestra'!$D$20)-1),G481)</f>
        <v>0</v>
      </c>
      <c r="H482" s="118" t="n">
        <f aca="true">COUNTIF($D481:INDIRECT("$D" &amp;  SUM(ROW()-1,'03.Muestra'!$D$20)-1),H481)</f>
        <v>0</v>
      </c>
      <c r="I482" s="118" t="n">
        <f aca="true">COUNTIF($D481:INDIRECT("$D" &amp;  SUM(ROW()-1,'03.Muestra'!$D$20)-1),I481)</f>
        <v>0</v>
      </c>
      <c r="J482" s="118" t="n">
        <f aca="true">COUNTIF($D481:INDIRECT("$D" &amp;  SUM(ROW()-1,'03.Muestra'!$D$20)-1),J481)</f>
        <v>5</v>
      </c>
      <c r="K482" s="143" t="n">
        <f aca="true">IF(COUNTIF('03.Muestra'!$D$8:$D$17,"Página Web")=0,0,COUNTBLANK($D481:INDIRECT("$D" &amp;  SUM(ROW()-1,COUNTIF('03.Muestra'!$D$8:$D$17,"Página Web"))-1)))</f>
        <v>1</v>
      </c>
      <c r="L482" s="23"/>
      <c r="M482" s="23"/>
      <c r="N482" s="23"/>
      <c r="O482" s="23"/>
      <c r="P482" s="23"/>
      <c r="Q482" s="23"/>
      <c r="R482" s="23"/>
      <c r="S482" s="23"/>
      <c r="T482" s="23"/>
      <c r="U482" s="23"/>
      <c r="V482" s="23"/>
      <c r="W482" s="23"/>
      <c r="X482" s="23"/>
      <c r="Y482" s="23"/>
    </row>
    <row r="483" customFormat="false" ht="12" hidden="false" customHeight="true" outlineLevel="0" collapsed="false">
      <c r="A483" s="110" t="n">
        <f aca="false" t="array" ref="A483:A483">IFERROR(INDEX('03.Muestra'!$B$8:$B$17,SMALL(IF("Página Web"='03.Muestra'!$D$8:$D$17,ROW('03.Muestra'!$B$8:$B$17)-MIN(ROW('03.Muestra'!$D$8:$D$17))+1,""),ROW()-480)),"")</f>
        <v>3</v>
      </c>
      <c r="B483" s="141" t="str">
        <f aca="false" t="array" ref="B483:B483">IFERROR(INDEX('03.Muestra'!$C$8:$C$17,SMALL(IF("Página Web"='03.Muestra'!$D$8:$D$17,ROW('03.Muestra'!$C$8:$C$17)-MIN(ROW('03.Muestra'!$D$8:$D$17))+1,""),ROW()-480)),"")</f>
        <v>Contacto</v>
      </c>
      <c r="C483" s="141" t="str">
        <f aca="false" t="array" ref="C483:C483">IFERROR(INDEX('03.Muestra'!$F$8:$F$17,SMALL(IF("Página Web"='03.Muestra'!$D$8:$D$17,ROW('03.Muestra'!$F$8:$F$17)-MIN(ROW('03.Muestra'!$D$8:$D$17))+1,""),ROW()-480)),"")</f>
        <v>https://institutodelpelo.com/contacto/</v>
      </c>
      <c r="D483" s="114" t="s">
        <v>106</v>
      </c>
      <c r="E483" s="75" t="str">
        <f aca="false">IF(D483&lt;&gt;"",IF(AND(B483&lt;&gt;"",C483&lt;&gt;""),"","ERR"),"")</f>
        <v/>
      </c>
      <c r="G483" s="23"/>
      <c r="H483" s="23"/>
      <c r="I483" s="23"/>
      <c r="J483" s="23"/>
      <c r="K483" s="119"/>
      <c r="L483" s="23"/>
      <c r="M483" s="23"/>
      <c r="N483" s="23"/>
      <c r="O483" s="23"/>
      <c r="P483" s="23"/>
      <c r="Q483" s="23"/>
      <c r="R483" s="23"/>
      <c r="S483" s="23"/>
      <c r="T483" s="23"/>
      <c r="U483" s="23"/>
      <c r="V483" s="23"/>
      <c r="W483" s="23"/>
      <c r="X483" s="23"/>
      <c r="Y483" s="23"/>
    </row>
    <row r="484" customFormat="false" ht="12" hidden="false" customHeight="true" outlineLevel="0" collapsed="false">
      <c r="A484" s="110" t="n">
        <f aca="false" t="array" ref="A484:A484">IFERROR(INDEX('03.Muestra'!$B$8:$B$17,SMALL(IF("Página Web"='03.Muestra'!$D$8:$D$17,ROW('03.Muestra'!$B$8:$B$17)-MIN(ROW('03.Muestra'!$D$8:$D$17))+1,""),ROW()-480)),"")</f>
        <v>4</v>
      </c>
      <c r="B484" s="141" t="str">
        <f aca="false" t="array" ref="B484:B484">IFERROR(INDEX('03.Muestra'!$C$8:$C$17,SMALL(IF("Página Web"='03.Muestra'!$D$8:$D$17,ROW('03.Muestra'!$C$8:$C$17)-MIN(ROW('03.Muestra'!$D$8:$D$17))+1,""),ROW()-480)),"")</f>
        <v>Aviso legal</v>
      </c>
      <c r="C484" s="141" t="str">
        <f aca="false" t="array" ref="C484:C484">IFERROR(INDEX('03.Muestra'!$F$8:$F$17,SMALL(IF("Página Web"='03.Muestra'!$D$8:$D$17,ROW('03.Muestra'!$F$8:$F$17)-MIN(ROW('03.Muestra'!$D$8:$D$17))+1,""),ROW()-480)),"")</f>
        <v>https://institutodelpelo.com/aviso-legal/</v>
      </c>
      <c r="D484" s="114" t="s">
        <v>106</v>
      </c>
      <c r="E484" s="75" t="str">
        <f aca="false">IF(D484&lt;&gt;"",IF(AND(B484&lt;&gt;"",C484&lt;&gt;""),"","ERR"),"")</f>
        <v/>
      </c>
      <c r="G484" s="23"/>
      <c r="H484" s="23"/>
      <c r="I484" s="23"/>
      <c r="J484" s="23"/>
      <c r="K484" s="119"/>
      <c r="L484" s="23"/>
      <c r="M484" s="23"/>
      <c r="N484" s="23"/>
      <c r="O484" s="23"/>
      <c r="P484" s="23"/>
      <c r="Q484" s="23"/>
      <c r="R484" s="23"/>
      <c r="S484" s="23"/>
      <c r="T484" s="23"/>
      <c r="U484" s="23"/>
      <c r="V484" s="23"/>
      <c r="W484" s="23"/>
      <c r="X484" s="23"/>
      <c r="Y484" s="23"/>
    </row>
    <row r="485" customFormat="false" ht="12" hidden="false" customHeight="true" outlineLevel="0" collapsed="false">
      <c r="A485" s="110" t="n">
        <f aca="false" t="array" ref="A485:A485">IFERROR(INDEX('03.Muestra'!$B$8:$B$17,SMALL(IF("Página Web"='03.Muestra'!$D$8:$D$17,ROW('03.Muestra'!$B$8:$B$17)-MIN(ROW('03.Muestra'!$D$8:$D$17))+1,""),ROW()-480)),"")</f>
        <v>5</v>
      </c>
      <c r="B485" s="141" t="str">
        <f aca="false" t="array" ref="B485:B485">IFERROR(INDEX('03.Muestra'!$C$8:$C$17,SMALL(IF("Página Web"='03.Muestra'!$D$8:$D$17,ROW('03.Muestra'!$C$8:$C$17)-MIN(ROW('03.Muestra'!$D$8:$D$17))+1,""),ROW()-480)),"")</f>
        <v>Política de privacidad</v>
      </c>
      <c r="C485" s="141" t="str">
        <f aca="false" t="array" ref="C485:C485">IFERROR(INDEX('03.Muestra'!$F$8:$F$17,SMALL(IF("Página Web"='03.Muestra'!$D$8:$D$17,ROW('03.Muestra'!$F$8:$F$17)-MIN(ROW('03.Muestra'!$D$8:$D$17))+1,""),ROW()-480)),"")</f>
        <v>https://institutodelpelo.com/politica-de-privacidad/</v>
      </c>
      <c r="D485" s="114" t="s">
        <v>106</v>
      </c>
      <c r="E485" s="75" t="str">
        <f aca="false">IF(D485&lt;&gt;"",IF(AND(B485&lt;&gt;"",C485&lt;&gt;""),"","ERR"),"")</f>
        <v/>
      </c>
      <c r="G485" s="23"/>
      <c r="H485" s="23"/>
      <c r="I485" s="23"/>
      <c r="J485" s="23"/>
      <c r="K485" s="119"/>
      <c r="L485" s="23"/>
      <c r="M485" s="23"/>
      <c r="N485" s="23"/>
      <c r="O485" s="23"/>
      <c r="P485" s="23"/>
      <c r="Q485" s="23"/>
      <c r="R485" s="23"/>
      <c r="S485" s="23"/>
      <c r="T485" s="23"/>
      <c r="U485" s="23"/>
      <c r="V485" s="23"/>
      <c r="W485" s="23"/>
      <c r="X485" s="23"/>
      <c r="Y485" s="23"/>
    </row>
    <row r="486" customFormat="false" ht="12" hidden="false" customHeight="true" outlineLevel="0" collapsed="false">
      <c r="A486" s="110" t="n">
        <f aca="false" t="array" ref="A486:A486">IFERROR(INDEX('03.Muestra'!$B$8:$B$17,SMALL(IF("Página Web"='03.Muestra'!$D$8:$D$17,ROW('03.Muestra'!$B$8:$B$17)-MIN(ROW('03.Muestra'!$D$8:$D$17))+1,""),ROW()-480)),"")</f>
        <v>6</v>
      </c>
      <c r="B486" s="141" t="str">
        <f aca="false" t="array" ref="B486:B486">IFERROR(INDEX('03.Muestra'!$C$8:$C$17,SMALL(IF("Página Web"='03.Muestra'!$D$8:$D$17,ROW('03.Muestra'!$C$8:$C$17)-MIN(ROW('03.Muestra'!$D$8:$D$17))+1,""),ROW()-480)),"")</f>
        <v>Informe de accesibilidad</v>
      </c>
      <c r="C486" s="141" t="str">
        <f aca="false" t="array" ref="C486:C486">IFERROR(INDEX('03.Muestra'!$F$8:$F$17,SMALL(IF("Página Web"='03.Muestra'!$D$8:$D$17,ROW('03.Muestra'!$F$8:$F$17)-MIN(ROW('03.Muestra'!$D$8:$D$17))+1,""),ROW()-480)),"")</f>
        <v>https://institutodelpelo.com/informe-de-accesibilidad/</v>
      </c>
      <c r="D486" s="114"/>
      <c r="E486" s="75" t="str">
        <f aca="false">IF(D486&lt;&gt;"",IF(AND(B486&lt;&gt;"",C486&lt;&gt;""),"","ERR"),"")</f>
        <v/>
      </c>
      <c r="G486" s="23"/>
      <c r="H486" s="23"/>
      <c r="I486" s="23"/>
      <c r="J486" s="23"/>
      <c r="K486" s="119"/>
      <c r="L486" s="23"/>
      <c r="M486" s="23"/>
      <c r="N486" s="23"/>
      <c r="O486" s="23"/>
      <c r="P486" s="23"/>
      <c r="Q486" s="23"/>
      <c r="R486" s="23"/>
      <c r="S486" s="23"/>
      <c r="T486" s="23"/>
      <c r="U486" s="23"/>
      <c r="V486" s="23"/>
      <c r="W486" s="23"/>
      <c r="X486" s="23"/>
      <c r="Y486" s="23"/>
    </row>
    <row r="487" customFormat="false" ht="12" hidden="false" customHeight="true" outlineLevel="0" collapsed="false">
      <c r="A487" s="110" t="str">
        <f aca="false" t="array" ref="A487:A487">IFERROR(INDEX('03.Muestra'!$B$8:$B$17,SMALL(IF("Página Web"='03.Muestra'!$D$8:$D$17,ROW('03.Muestra'!$B$8:$B$17)-MIN(ROW('03.Muestra'!$D$8:$D$17))+1,""),ROW()-480)),"")</f>
        <v/>
      </c>
      <c r="B487" s="141" t="str">
        <f aca="false" t="array" ref="B487:B487">IFERROR(INDEX('03.Muestra'!$C$8:$C$17,SMALL(IF("Página Web"='03.Muestra'!$D$8:$D$17,ROW('03.Muestra'!$C$8:$C$17)-MIN(ROW('03.Muestra'!$D$8:$D$17))+1,""),ROW()-480)),"")</f>
        <v/>
      </c>
      <c r="C487" s="141" t="str">
        <f aca="false" t="array" ref="C487:C487">IFERROR(INDEX('03.Muestra'!$F$8:$F$17,SMALL(IF("Página Web"='03.Muestra'!$D$8:$D$17,ROW('03.Muestra'!$F$8:$F$17)-MIN(ROW('03.Muestra'!$D$8:$D$17))+1,""),ROW()-480)),"")</f>
        <v/>
      </c>
      <c r="D487" s="114"/>
      <c r="E487" s="75" t="str">
        <f aca="false">IF(D487&lt;&gt;"",IF(AND(B487&lt;&gt;"",C487&lt;&gt;""),"","ERR"),"")</f>
        <v/>
      </c>
      <c r="F487" s="23"/>
      <c r="G487" s="23"/>
      <c r="H487" s="23"/>
      <c r="I487" s="23"/>
      <c r="J487" s="23"/>
      <c r="K487" s="119"/>
      <c r="L487" s="23"/>
      <c r="M487" s="23"/>
      <c r="N487" s="23"/>
      <c r="O487" s="23"/>
      <c r="P487" s="23"/>
      <c r="Q487" s="23"/>
      <c r="R487" s="23"/>
      <c r="S487" s="23"/>
      <c r="T487" s="23"/>
      <c r="U487" s="23"/>
      <c r="V487" s="23"/>
      <c r="W487" s="23"/>
      <c r="X487" s="23"/>
      <c r="Y487" s="23"/>
    </row>
    <row r="488" customFormat="false" ht="12" hidden="false" customHeight="true" outlineLevel="0" collapsed="false">
      <c r="A488" s="110" t="str">
        <f aca="false" t="array" ref="A488:A488">IFERROR(INDEX('03.Muestra'!$B$8:$B$17,SMALL(IF("Página Web"='03.Muestra'!$D$8:$D$17,ROW('03.Muestra'!$B$8:$B$17)-MIN(ROW('03.Muestra'!$D$8:$D$17))+1,""),ROW()-480)),"")</f>
        <v/>
      </c>
      <c r="B488" s="141" t="str">
        <f aca="false" t="array" ref="B488:B488">IFERROR(INDEX('03.Muestra'!$C$8:$C$17,SMALL(IF("Página Web"='03.Muestra'!$D$8:$D$17,ROW('03.Muestra'!$C$8:$C$17)-MIN(ROW('03.Muestra'!$D$8:$D$17))+1,""),ROW()-480)),"")</f>
        <v/>
      </c>
      <c r="C488" s="141" t="str">
        <f aca="false" t="array" ref="C488:C488">IFERROR(INDEX('03.Muestra'!$F$8:$F$17,SMALL(IF("Página Web"='03.Muestra'!$D$8:$D$17,ROW('03.Muestra'!$F$8:$F$17)-MIN(ROW('03.Muestra'!$D$8:$D$17))+1,""),ROW()-480)),"")</f>
        <v/>
      </c>
      <c r="D488" s="114"/>
      <c r="E488" s="75" t="str">
        <f aca="false">IF(D488&lt;&gt;"",IF(AND(B488&lt;&gt;"",C488&lt;&gt;""),"","ERR"),"")</f>
        <v/>
      </c>
      <c r="F488" s="23"/>
      <c r="G488" s="23"/>
      <c r="H488" s="23"/>
      <c r="I488" s="23"/>
      <c r="J488" s="23"/>
      <c r="K488" s="119"/>
      <c r="L488" s="23"/>
      <c r="M488" s="23"/>
      <c r="N488" s="23"/>
      <c r="O488" s="23"/>
      <c r="P488" s="23"/>
      <c r="Q488" s="23"/>
      <c r="R488" s="23"/>
      <c r="S488" s="23"/>
      <c r="T488" s="23"/>
      <c r="U488" s="23"/>
      <c r="V488" s="23"/>
      <c r="W488" s="23"/>
      <c r="X488" s="23"/>
      <c r="Y488" s="23"/>
    </row>
    <row r="489" customFormat="false" ht="12" hidden="false" customHeight="true" outlineLevel="0" collapsed="false">
      <c r="A489" s="110" t="str">
        <f aca="false" t="array" ref="A489:A489">IFERROR(INDEX('03.Muestra'!$B$8:$B$17,SMALL(IF("Página Web"='03.Muestra'!$D$8:$D$17,ROW('03.Muestra'!$B$8:$B$17)-MIN(ROW('03.Muestra'!$D$8:$D$17))+1,""),ROW()-480)),"")</f>
        <v/>
      </c>
      <c r="B489" s="141" t="str">
        <f aca="false" t="array" ref="B489:B489">IFERROR(INDEX('03.Muestra'!$C$8:$C$17,SMALL(IF("Página Web"='03.Muestra'!$D$8:$D$17,ROW('03.Muestra'!$C$8:$C$17)-MIN(ROW('03.Muestra'!$D$8:$D$17))+1,""),ROW()-480)),"")</f>
        <v/>
      </c>
      <c r="C489" s="141" t="str">
        <f aca="false" t="array" ref="C489:C489">IFERROR(INDEX('03.Muestra'!$F$8:$F$17,SMALL(IF("Página Web"='03.Muestra'!$D$8:$D$17,ROW('03.Muestra'!$F$8:$F$17)-MIN(ROW('03.Muestra'!$D$8:$D$17))+1,""),ROW()-480)),"")</f>
        <v/>
      </c>
      <c r="D489" s="114"/>
      <c r="E489" s="75" t="str">
        <f aca="false">IF(D489&lt;&gt;"",IF(AND(B489&lt;&gt;"",C489&lt;&gt;""),"","ERR"),"")</f>
        <v/>
      </c>
      <c r="F489" s="23"/>
      <c r="G489" s="23"/>
      <c r="H489" s="23"/>
      <c r="I489" s="23"/>
      <c r="J489" s="23"/>
      <c r="K489" s="119"/>
      <c r="L489" s="23"/>
      <c r="M489" s="23"/>
      <c r="N489" s="23"/>
      <c r="O489" s="23"/>
      <c r="P489" s="23"/>
      <c r="Q489" s="23"/>
      <c r="R489" s="23"/>
      <c r="S489" s="23"/>
      <c r="T489" s="23"/>
      <c r="U489" s="23"/>
      <c r="V489" s="23"/>
      <c r="W489" s="23"/>
      <c r="X489" s="23"/>
      <c r="Y489" s="23"/>
    </row>
    <row r="490" customFormat="false" ht="12" hidden="false" customHeight="true" outlineLevel="0" collapsed="false">
      <c r="A490" s="110" t="str">
        <f aca="false" t="array" ref="A490:A490">IFERROR(INDEX('03.Muestra'!$B$8:$B$17,SMALL(IF("Página Web"='03.Muestra'!$D$8:$D$17,ROW('03.Muestra'!$B$8:$B$17)-MIN(ROW('03.Muestra'!$D$8:$D$17))+1,""),ROW()-480)),"")</f>
        <v/>
      </c>
      <c r="B490" s="141" t="str">
        <f aca="false" t="array" ref="B490:B490">IFERROR(INDEX('03.Muestra'!$C$8:$C$17,SMALL(IF("Página Web"='03.Muestra'!$D$8:$D$17,ROW('03.Muestra'!$C$8:$C$17)-MIN(ROW('03.Muestra'!$D$8:$D$17))+1,""),ROW()-480)),"")</f>
        <v/>
      </c>
      <c r="C490" s="141" t="str">
        <f aca="false" t="array" ref="C490:C490">IFERROR(INDEX('03.Muestra'!$F$8:$F$17,SMALL(IF("Página Web"='03.Muestra'!$D$8:$D$17,ROW('03.Muestra'!$F$8:$F$17)-MIN(ROW('03.Muestra'!$D$8:$D$17))+1,""),ROW()-480)),"")</f>
        <v/>
      </c>
      <c r="D490" s="114"/>
      <c r="E490" s="75" t="str">
        <f aca="false">IF(D490&lt;&gt;"",IF(AND(B490&lt;&gt;"",C490&lt;&gt;""),"","ERR"),"")</f>
        <v/>
      </c>
      <c r="F490" s="23"/>
      <c r="G490" s="23"/>
      <c r="H490" s="23"/>
      <c r="I490" s="23"/>
      <c r="J490" s="23"/>
      <c r="K490" s="119"/>
      <c r="L490" s="23"/>
      <c r="M490" s="23"/>
      <c r="N490" s="23"/>
      <c r="O490" s="23"/>
      <c r="P490" s="23"/>
      <c r="Q490" s="23"/>
      <c r="R490" s="23"/>
      <c r="S490" s="23"/>
      <c r="T490" s="23"/>
      <c r="U490" s="23"/>
      <c r="V490" s="23"/>
      <c r="W490" s="23"/>
      <c r="X490" s="23"/>
      <c r="Y490" s="23"/>
    </row>
    <row r="491" customFormat="false" ht="12" hidden="false" customHeight="true" outlineLevel="0" collapsed="false">
      <c r="A491" s="71"/>
      <c r="B491" s="144"/>
      <c r="C491" s="144"/>
      <c r="D491" s="145"/>
      <c r="E491" s="75"/>
      <c r="F491" s="23"/>
      <c r="G491" s="23"/>
      <c r="H491" s="23"/>
      <c r="I491" s="23"/>
      <c r="J491" s="23"/>
      <c r="K491" s="119"/>
      <c r="L491" s="23"/>
      <c r="M491" s="23"/>
      <c r="N491" s="23"/>
      <c r="O491" s="23"/>
      <c r="P491" s="23"/>
      <c r="Q491" s="23"/>
      <c r="R491" s="23"/>
      <c r="S491" s="23"/>
      <c r="T491" s="23"/>
      <c r="U491" s="23"/>
      <c r="V491" s="23"/>
      <c r="W491" s="23"/>
      <c r="X491" s="23"/>
      <c r="Y491" s="23"/>
    </row>
    <row r="492" customFormat="false" ht="12" hidden="false" customHeight="true" outlineLevel="0" collapsed="false">
      <c r="B492" s="23"/>
      <c r="C492" s="23"/>
      <c r="D492" s="137"/>
      <c r="E492" s="75"/>
      <c r="F492" s="23"/>
      <c r="G492" s="23"/>
      <c r="H492" s="23"/>
      <c r="I492" s="23"/>
      <c r="J492" s="23"/>
      <c r="K492" s="119"/>
      <c r="L492" s="23"/>
      <c r="M492" s="23"/>
      <c r="N492" s="23"/>
      <c r="O492" s="23"/>
      <c r="P492" s="23"/>
      <c r="Q492" s="23"/>
      <c r="R492" s="23"/>
      <c r="S492" s="23"/>
      <c r="T492" s="23"/>
      <c r="U492" s="23"/>
      <c r="V492" s="23"/>
      <c r="W492" s="23"/>
      <c r="X492" s="23"/>
      <c r="Y492" s="23"/>
    </row>
    <row r="493" customFormat="false" ht="31.5" hidden="false" customHeight="true" outlineLevel="0" collapsed="false">
      <c r="A493" s="122"/>
      <c r="B493" s="123"/>
      <c r="C493" s="122"/>
      <c r="D493" s="146"/>
      <c r="E493" s="112"/>
      <c r="F493" s="23"/>
      <c r="G493" s="23"/>
      <c r="H493" s="23"/>
      <c r="I493" s="23"/>
      <c r="J493" s="23"/>
      <c r="K493" s="119"/>
      <c r="L493" s="23"/>
      <c r="M493" s="23"/>
      <c r="N493" s="23"/>
      <c r="O493" s="23"/>
      <c r="P493" s="23"/>
      <c r="Q493" s="23"/>
      <c r="R493" s="23"/>
      <c r="S493" s="23"/>
      <c r="T493" s="23"/>
      <c r="U493" s="23"/>
      <c r="V493" s="23"/>
      <c r="W493" s="23"/>
      <c r="X493" s="23"/>
      <c r="Y493" s="23"/>
    </row>
    <row r="494" customFormat="false" ht="12" hidden="false" customHeight="true" outlineLevel="0" collapsed="false">
      <c r="A494" s="71"/>
      <c r="B494" s="71"/>
      <c r="C494" s="71"/>
      <c r="D494" s="147"/>
      <c r="E494" s="72"/>
      <c r="F494" s="103"/>
      <c r="G494" s="23"/>
      <c r="H494" s="23"/>
      <c r="I494" s="23"/>
      <c r="J494" s="23"/>
      <c r="K494" s="119"/>
      <c r="L494" s="23"/>
      <c r="M494" s="23"/>
      <c r="N494" s="23"/>
      <c r="O494" s="23"/>
      <c r="P494" s="23"/>
      <c r="Q494" s="23"/>
      <c r="R494" s="23"/>
      <c r="S494" s="23"/>
      <c r="T494" s="23"/>
      <c r="U494" s="23"/>
      <c r="V494" s="23"/>
      <c r="W494" s="23"/>
      <c r="X494" s="23"/>
      <c r="Y494" s="23"/>
    </row>
    <row r="495" customFormat="false" ht="12" hidden="false" customHeight="true" outlineLevel="0" collapsed="false">
      <c r="B495" s="23"/>
      <c r="C495" s="23"/>
      <c r="D495" s="137"/>
      <c r="E495" s="23"/>
      <c r="F495" s="23"/>
      <c r="G495" s="23"/>
      <c r="H495" s="23"/>
      <c r="I495" s="23"/>
      <c r="J495" s="23"/>
      <c r="K495" s="119"/>
      <c r="L495" s="23"/>
      <c r="M495" s="23"/>
      <c r="N495" s="23"/>
      <c r="O495" s="23"/>
      <c r="P495" s="23"/>
      <c r="Q495" s="23"/>
      <c r="R495" s="23"/>
      <c r="S495" s="23"/>
      <c r="T495" s="23"/>
      <c r="U495" s="23"/>
      <c r="V495" s="23"/>
      <c r="W495" s="23"/>
      <c r="X495" s="23"/>
      <c r="Y495" s="23"/>
    </row>
    <row r="496" customFormat="false" ht="12" hidden="false" customHeight="true" outlineLevel="0" collapsed="false">
      <c r="B496" s="158"/>
      <c r="C496" s="23"/>
      <c r="D496" s="137"/>
      <c r="E496" s="112"/>
      <c r="F496" s="23"/>
      <c r="G496" s="23"/>
      <c r="H496" s="23"/>
      <c r="I496" s="23"/>
      <c r="J496" s="23"/>
      <c r="K496" s="119"/>
      <c r="L496" s="23"/>
      <c r="M496" s="23"/>
      <c r="N496" s="23"/>
      <c r="O496" s="23"/>
      <c r="P496" s="23"/>
      <c r="Q496" s="23"/>
      <c r="R496" s="23"/>
      <c r="S496" s="23"/>
      <c r="T496" s="23"/>
      <c r="U496" s="23"/>
      <c r="V496" s="23"/>
      <c r="W496" s="23"/>
      <c r="X496" s="23"/>
      <c r="Y496" s="23"/>
    </row>
    <row r="497" customFormat="false" ht="29.25" hidden="false" customHeight="true" outlineLevel="0" collapsed="false">
      <c r="A497" s="105" t="s">
        <v>119</v>
      </c>
      <c r="B497" s="106" t="s">
        <v>105</v>
      </c>
      <c r="C497" s="107" t="s">
        <v>191</v>
      </c>
      <c r="D497" s="139" t="s">
        <v>125</v>
      </c>
      <c r="E497" s="124"/>
      <c r="K497" s="119"/>
      <c r="L497" s="23"/>
      <c r="M497" s="23"/>
      <c r="N497" s="23"/>
      <c r="O497" s="23"/>
      <c r="P497" s="23"/>
      <c r="Q497" s="23"/>
      <c r="R497" s="23"/>
      <c r="S497" s="23"/>
      <c r="T497" s="23"/>
      <c r="U497" s="23"/>
      <c r="V497" s="23"/>
      <c r="W497" s="23"/>
      <c r="X497" s="23"/>
      <c r="Y497" s="23"/>
    </row>
    <row r="498" customFormat="false" ht="12" hidden="false" customHeight="true" outlineLevel="0" collapsed="false">
      <c r="A498" s="110" t="n">
        <f aca="false" t="array" ref="A498:A498">IFERROR(INDEX('03.Muestra'!$B$8:$B$17,SMALL(IF("Página Web"='03.Muestra'!$D$8:$D$17,ROW('03.Muestra'!$B$8:$B$17)-MIN(ROW('03.Muestra'!$D$8:$D$17))+1,""),ROW()-497)),"")</f>
        <v>1</v>
      </c>
      <c r="B498" s="141" t="str">
        <f aca="false" t="array" ref="B498:B498">IFERROR(INDEX('03.Muestra'!$C$8:$C$17,SMALL(IF("Página Web"='03.Muestra'!$D$8:$D$17,ROW('03.Muestra'!$C$8:$C$17)-MIN(ROW('03.Muestra'!$D$8:$D$17))+1,""),ROW()-497)),"")</f>
        <v>Inicio</v>
      </c>
      <c r="C498" s="141" t="str">
        <f aca="false" t="array" ref="C498:C498">IFERROR(INDEX('03.Muestra'!$F$8:$F$17,SMALL(IF("Página Web"='03.Muestra'!$D$8:$D$17,ROW('03.Muestra'!$F$8:$F$17)-MIN(ROW('03.Muestra'!$D$8:$D$17))+1,""),ROW()-497)),"")</f>
        <v>https://institutodelpelo.com/</v>
      </c>
      <c r="D498" s="114" t="s">
        <v>110</v>
      </c>
      <c r="E498" s="75" t="str">
        <f aca="false">IF(D498&lt;&gt;"",IF(AND(B498&lt;&gt;"",C498&lt;&gt;""),"","ERR"),"")</f>
        <v/>
      </c>
      <c r="F498" s="115" t="s">
        <v>108</v>
      </c>
      <c r="G498" s="100" t="s">
        <v>117</v>
      </c>
      <c r="H498" s="95" t="s">
        <v>112</v>
      </c>
      <c r="I498" s="116" t="s">
        <v>110</v>
      </c>
      <c r="J498" s="117" t="s">
        <v>106</v>
      </c>
      <c r="K498" s="142" t="s">
        <v>116</v>
      </c>
      <c r="L498" s="23"/>
      <c r="M498" s="23"/>
      <c r="N498" s="23"/>
      <c r="O498" s="23"/>
      <c r="P498" s="23"/>
      <c r="Q498" s="23"/>
      <c r="R498" s="23"/>
      <c r="S498" s="23"/>
      <c r="T498" s="23"/>
      <c r="U498" s="23"/>
      <c r="V498" s="23"/>
      <c r="W498" s="23"/>
      <c r="X498" s="23"/>
      <c r="Y498" s="23"/>
    </row>
    <row r="499" customFormat="false" ht="12" hidden="false" customHeight="true" outlineLevel="0" collapsed="false">
      <c r="A499" s="110" t="n">
        <f aca="false" t="array" ref="A499:A499">IFERROR(INDEX('03.Muestra'!$B$8:$B$17,SMALL(IF("Página Web"='03.Muestra'!$D$8:$D$17,ROW('03.Muestra'!$B$8:$B$17)-MIN(ROW('03.Muestra'!$D$8:$D$17))+1,""),ROW()-497)),"")</f>
        <v>2</v>
      </c>
      <c r="B499" s="141" t="str">
        <f aca="false" t="array" ref="B499:B499">IFERROR(INDEX('03.Muestra'!$C$8:$C$17,SMALL(IF("Página Web"='03.Muestra'!$D$8:$D$17,ROW('03.Muestra'!$C$8:$C$17)-MIN(ROW('03.Muestra'!$D$8:$D$17))+1,""),ROW()-497)),"")</f>
        <v>Nuestro método</v>
      </c>
      <c r="C499" s="141" t="str">
        <f aca="false" t="array" ref="C499:C499">IFERROR(INDEX('03.Muestra'!$F$8:$F$17,SMALL(IF("Página Web"='03.Muestra'!$D$8:$D$17,ROW('03.Muestra'!$F$8:$F$17)-MIN(ROW('03.Muestra'!$D$8:$D$17))+1,""),ROW()-497)),"")</f>
        <v>https://institutodelpelo.com/nuestro-metodo/</v>
      </c>
      <c r="D499" s="114" t="s">
        <v>110</v>
      </c>
      <c r="E499" s="75" t="str">
        <f aca="false">IF(D499&lt;&gt;"",IF(AND(B499&lt;&gt;"",C499&lt;&gt;""),"","ERR"),"")</f>
        <v/>
      </c>
      <c r="F499" s="118" t="n">
        <f aca="true">COUNTIF($D498:INDIRECT("$D" &amp;  SUM(ROW()-1,'03.Muestra'!$D$20)-1),F498)</f>
        <v>0</v>
      </c>
      <c r="G499" s="118" t="n">
        <f aca="true">COUNTIF($D498:INDIRECT("$D" &amp;  SUM(ROW()-1,'03.Muestra'!$D$20)-1),G498)</f>
        <v>0</v>
      </c>
      <c r="H499" s="118" t="n">
        <f aca="true">COUNTIF($D498:INDIRECT("$D" &amp;  SUM(ROW()-1,'03.Muestra'!$D$20)-1),H498)</f>
        <v>0</v>
      </c>
      <c r="I499" s="118" t="n">
        <f aca="true">COUNTIF($D498:INDIRECT("$D" &amp;  SUM(ROW()-1,'03.Muestra'!$D$20)-1),I498)</f>
        <v>5</v>
      </c>
      <c r="J499" s="118" t="n">
        <f aca="true">COUNTIF($D498:INDIRECT("$D" &amp;  SUM(ROW()-1,'03.Muestra'!$D$20)-1),J498)</f>
        <v>0</v>
      </c>
      <c r="K499" s="143" t="n">
        <f aca="true">IF(COUNTIF('03.Muestra'!$D$8:$D$17,"Página Web")=0,0,COUNTBLANK($D498:INDIRECT("$D" &amp;  SUM(ROW()-1,COUNTIF('03.Muestra'!$D$8:$D$17,"Página Web"))-1)))</f>
        <v>1</v>
      </c>
      <c r="L499" s="23"/>
      <c r="M499" s="23"/>
      <c r="N499" s="23"/>
      <c r="O499" s="23"/>
      <c r="P499" s="23"/>
      <c r="Q499" s="23"/>
      <c r="R499" s="23"/>
      <c r="S499" s="23"/>
      <c r="T499" s="23"/>
      <c r="U499" s="23"/>
      <c r="V499" s="23"/>
      <c r="W499" s="23"/>
      <c r="X499" s="23"/>
      <c r="Y499" s="23"/>
    </row>
    <row r="500" customFormat="false" ht="12" hidden="false" customHeight="true" outlineLevel="0" collapsed="false">
      <c r="A500" s="110" t="n">
        <f aca="false" t="array" ref="A500:A500">IFERROR(INDEX('03.Muestra'!$B$8:$B$17,SMALL(IF("Página Web"='03.Muestra'!$D$8:$D$17,ROW('03.Muestra'!$B$8:$B$17)-MIN(ROW('03.Muestra'!$D$8:$D$17))+1,""),ROW()-497)),"")</f>
        <v>3</v>
      </c>
      <c r="B500" s="141" t="str">
        <f aca="false" t="array" ref="B500:B500">IFERROR(INDEX('03.Muestra'!$C$8:$C$17,SMALL(IF("Página Web"='03.Muestra'!$D$8:$D$17,ROW('03.Muestra'!$C$8:$C$17)-MIN(ROW('03.Muestra'!$D$8:$D$17))+1,""),ROW()-497)),"")</f>
        <v>Contacto</v>
      </c>
      <c r="C500" s="141" t="str">
        <f aca="false" t="array" ref="C500:C500">IFERROR(INDEX('03.Muestra'!$F$8:$F$17,SMALL(IF("Página Web"='03.Muestra'!$D$8:$D$17,ROW('03.Muestra'!$F$8:$F$17)-MIN(ROW('03.Muestra'!$D$8:$D$17))+1,""),ROW()-497)),"")</f>
        <v>https://institutodelpelo.com/contacto/</v>
      </c>
      <c r="D500" s="114" t="s">
        <v>110</v>
      </c>
      <c r="E500" s="75" t="str">
        <f aca="false">IF(D500&lt;&gt;"",IF(AND(B500&lt;&gt;"",C500&lt;&gt;""),"","ERR"),"")</f>
        <v/>
      </c>
      <c r="G500" s="23"/>
      <c r="H500" s="23"/>
      <c r="I500" s="23"/>
      <c r="J500" s="23"/>
      <c r="K500" s="119"/>
      <c r="L500" s="23"/>
      <c r="M500" s="23"/>
      <c r="N500" s="23"/>
      <c r="O500" s="23"/>
      <c r="P500" s="23"/>
      <c r="Q500" s="23"/>
      <c r="R500" s="23"/>
      <c r="S500" s="23"/>
      <c r="T500" s="23"/>
      <c r="U500" s="23"/>
      <c r="V500" s="23"/>
      <c r="W500" s="23"/>
      <c r="X500" s="23"/>
      <c r="Y500" s="23"/>
    </row>
    <row r="501" customFormat="false" ht="12" hidden="false" customHeight="true" outlineLevel="0" collapsed="false">
      <c r="A501" s="110" t="n">
        <f aca="false" t="array" ref="A501:A501">IFERROR(INDEX('03.Muestra'!$B$8:$B$17,SMALL(IF("Página Web"='03.Muestra'!$D$8:$D$17,ROW('03.Muestra'!$B$8:$B$17)-MIN(ROW('03.Muestra'!$D$8:$D$17))+1,""),ROW()-497)),"")</f>
        <v>4</v>
      </c>
      <c r="B501" s="141" t="str">
        <f aca="false" t="array" ref="B501:B501">IFERROR(INDEX('03.Muestra'!$C$8:$C$17,SMALL(IF("Página Web"='03.Muestra'!$D$8:$D$17,ROW('03.Muestra'!$C$8:$C$17)-MIN(ROW('03.Muestra'!$D$8:$D$17))+1,""),ROW()-497)),"")</f>
        <v>Aviso legal</v>
      </c>
      <c r="C501" s="141" t="str">
        <f aca="false" t="array" ref="C501:C501">IFERROR(INDEX('03.Muestra'!$F$8:$F$17,SMALL(IF("Página Web"='03.Muestra'!$D$8:$D$17,ROW('03.Muestra'!$F$8:$F$17)-MIN(ROW('03.Muestra'!$D$8:$D$17))+1,""),ROW()-497)),"")</f>
        <v>https://institutodelpelo.com/aviso-legal/</v>
      </c>
      <c r="D501" s="114" t="s">
        <v>110</v>
      </c>
      <c r="E501" s="75" t="str">
        <f aca="false">IF(D501&lt;&gt;"",IF(AND(B501&lt;&gt;"",C501&lt;&gt;""),"","ERR"),"")</f>
        <v/>
      </c>
      <c r="G501" s="23"/>
      <c r="H501" s="23"/>
      <c r="I501" s="23"/>
      <c r="J501" s="23"/>
      <c r="K501" s="119"/>
      <c r="L501" s="23"/>
      <c r="M501" s="23"/>
      <c r="N501" s="23"/>
      <c r="O501" s="23"/>
      <c r="P501" s="23"/>
      <c r="Q501" s="23"/>
      <c r="R501" s="23"/>
      <c r="S501" s="23"/>
      <c r="T501" s="23"/>
      <c r="U501" s="23"/>
      <c r="V501" s="23"/>
      <c r="W501" s="23"/>
      <c r="X501" s="23"/>
      <c r="Y501" s="23"/>
    </row>
    <row r="502" customFormat="false" ht="12" hidden="false" customHeight="true" outlineLevel="0" collapsed="false">
      <c r="A502" s="110" t="n">
        <f aca="false" t="array" ref="A502:A502">IFERROR(INDEX('03.Muestra'!$B$8:$B$17,SMALL(IF("Página Web"='03.Muestra'!$D$8:$D$17,ROW('03.Muestra'!$B$8:$B$17)-MIN(ROW('03.Muestra'!$D$8:$D$17))+1,""),ROW()-497)),"")</f>
        <v>5</v>
      </c>
      <c r="B502" s="141" t="str">
        <f aca="false" t="array" ref="B502:B502">IFERROR(INDEX('03.Muestra'!$C$8:$C$17,SMALL(IF("Página Web"='03.Muestra'!$D$8:$D$17,ROW('03.Muestra'!$C$8:$C$17)-MIN(ROW('03.Muestra'!$D$8:$D$17))+1,""),ROW()-497)),"")</f>
        <v>Política de privacidad</v>
      </c>
      <c r="C502" s="141" t="str">
        <f aca="false" t="array" ref="C502:C502">IFERROR(INDEX('03.Muestra'!$F$8:$F$17,SMALL(IF("Página Web"='03.Muestra'!$D$8:$D$17,ROW('03.Muestra'!$F$8:$F$17)-MIN(ROW('03.Muestra'!$D$8:$D$17))+1,""),ROW()-497)),"")</f>
        <v>https://institutodelpelo.com/politica-de-privacidad/</v>
      </c>
      <c r="D502" s="114" t="s">
        <v>110</v>
      </c>
      <c r="E502" s="75" t="str">
        <f aca="false">IF(D502&lt;&gt;"",IF(AND(B502&lt;&gt;"",C502&lt;&gt;""),"","ERR"),"")</f>
        <v/>
      </c>
      <c r="G502" s="23"/>
      <c r="H502" s="23"/>
      <c r="I502" s="23"/>
      <c r="J502" s="23"/>
      <c r="K502" s="119"/>
      <c r="L502" s="23"/>
      <c r="M502" s="23"/>
      <c r="N502" s="23"/>
      <c r="O502" s="23"/>
      <c r="P502" s="23"/>
      <c r="Q502" s="23"/>
      <c r="R502" s="23"/>
      <c r="S502" s="23"/>
      <c r="T502" s="23"/>
      <c r="U502" s="23"/>
      <c r="V502" s="23"/>
      <c r="W502" s="23"/>
      <c r="X502" s="23"/>
      <c r="Y502" s="23"/>
    </row>
    <row r="503" customFormat="false" ht="12" hidden="false" customHeight="true" outlineLevel="0" collapsed="false">
      <c r="A503" s="110" t="n">
        <f aca="false" t="array" ref="A503:A503">IFERROR(INDEX('03.Muestra'!$B$8:$B$17,SMALL(IF("Página Web"='03.Muestra'!$D$8:$D$17,ROW('03.Muestra'!$B$8:$B$17)-MIN(ROW('03.Muestra'!$D$8:$D$17))+1,""),ROW()-497)),"")</f>
        <v>6</v>
      </c>
      <c r="B503" s="141" t="str">
        <f aca="false" t="array" ref="B503:B503">IFERROR(INDEX('03.Muestra'!$C$8:$C$17,SMALL(IF("Página Web"='03.Muestra'!$D$8:$D$17,ROW('03.Muestra'!$C$8:$C$17)-MIN(ROW('03.Muestra'!$D$8:$D$17))+1,""),ROW()-497)),"")</f>
        <v>Informe de accesibilidad</v>
      </c>
      <c r="C503" s="141" t="str">
        <f aca="false" t="array" ref="C503:C503">IFERROR(INDEX('03.Muestra'!$F$8:$F$17,SMALL(IF("Página Web"='03.Muestra'!$D$8:$D$17,ROW('03.Muestra'!$F$8:$F$17)-MIN(ROW('03.Muestra'!$D$8:$D$17))+1,""),ROW()-497)),"")</f>
        <v>https://institutodelpelo.com/informe-de-accesibilidad/</v>
      </c>
      <c r="D503" s="114"/>
      <c r="E503" s="75" t="str">
        <f aca="false">IF(D503&lt;&gt;"",IF(AND(B503&lt;&gt;"",C503&lt;&gt;""),"","ERR"),"")</f>
        <v/>
      </c>
      <c r="G503" s="23"/>
      <c r="H503" s="23"/>
      <c r="I503" s="23"/>
      <c r="J503" s="23"/>
      <c r="K503" s="119"/>
      <c r="L503" s="23"/>
      <c r="M503" s="23"/>
      <c r="N503" s="23"/>
      <c r="O503" s="23"/>
      <c r="P503" s="23"/>
      <c r="Q503" s="23"/>
      <c r="R503" s="23"/>
      <c r="S503" s="23"/>
      <c r="T503" s="23"/>
      <c r="U503" s="23"/>
      <c r="V503" s="23"/>
      <c r="W503" s="23"/>
      <c r="X503" s="23"/>
      <c r="Y503" s="23"/>
    </row>
    <row r="504" customFormat="false" ht="12" hidden="false" customHeight="true" outlineLevel="0" collapsed="false">
      <c r="A504" s="110" t="str">
        <f aca="false" t="array" ref="A504:A504">IFERROR(INDEX('03.Muestra'!$B$8:$B$17,SMALL(IF("Página Web"='03.Muestra'!$D$8:$D$17,ROW('03.Muestra'!$B$8:$B$17)-MIN(ROW('03.Muestra'!$D$8:$D$17))+1,""),ROW()-497)),"")</f>
        <v/>
      </c>
      <c r="B504" s="141" t="str">
        <f aca="false" t="array" ref="B504:B504">IFERROR(INDEX('03.Muestra'!$C$8:$C$17,SMALL(IF("Página Web"='03.Muestra'!$D$8:$D$17,ROW('03.Muestra'!$C$8:$C$17)-MIN(ROW('03.Muestra'!$D$8:$D$17))+1,""),ROW()-497)),"")</f>
        <v/>
      </c>
      <c r="C504" s="141" t="str">
        <f aca="false" t="array" ref="C504:C504">IFERROR(INDEX('03.Muestra'!$F$8:$F$17,SMALL(IF("Página Web"='03.Muestra'!$D$8:$D$17,ROW('03.Muestra'!$F$8:$F$17)-MIN(ROW('03.Muestra'!$D$8:$D$17))+1,""),ROW()-497)),"")</f>
        <v/>
      </c>
      <c r="D504" s="114"/>
      <c r="E504" s="75" t="str">
        <f aca="false">IF(D504&lt;&gt;"",IF(AND(B504&lt;&gt;"",C504&lt;&gt;""),"","ERR"),"")</f>
        <v/>
      </c>
      <c r="F504" s="23"/>
      <c r="G504" s="23"/>
      <c r="H504" s="23"/>
      <c r="I504" s="23"/>
      <c r="J504" s="23"/>
      <c r="K504" s="119"/>
      <c r="L504" s="23"/>
      <c r="M504" s="23"/>
      <c r="N504" s="23"/>
      <c r="O504" s="23"/>
      <c r="P504" s="23"/>
      <c r="Q504" s="23"/>
      <c r="R504" s="23"/>
      <c r="S504" s="23"/>
      <c r="T504" s="23"/>
      <c r="U504" s="23"/>
      <c r="V504" s="23"/>
      <c r="W504" s="23"/>
      <c r="X504" s="23"/>
      <c r="Y504" s="23"/>
    </row>
    <row r="505" customFormat="false" ht="12" hidden="false" customHeight="true" outlineLevel="0" collapsed="false">
      <c r="A505" s="110" t="str">
        <f aca="false" t="array" ref="A505:A505">IFERROR(INDEX('03.Muestra'!$B$8:$B$17,SMALL(IF("Página Web"='03.Muestra'!$D$8:$D$17,ROW('03.Muestra'!$B$8:$B$17)-MIN(ROW('03.Muestra'!$D$8:$D$17))+1,""),ROW()-497)),"")</f>
        <v/>
      </c>
      <c r="B505" s="141" t="str">
        <f aca="false" t="array" ref="B505:B505">IFERROR(INDEX('03.Muestra'!$C$8:$C$17,SMALL(IF("Página Web"='03.Muestra'!$D$8:$D$17,ROW('03.Muestra'!$C$8:$C$17)-MIN(ROW('03.Muestra'!$D$8:$D$17))+1,""),ROW()-497)),"")</f>
        <v/>
      </c>
      <c r="C505" s="141" t="str">
        <f aca="false" t="array" ref="C505:C505">IFERROR(INDEX('03.Muestra'!$F$8:$F$17,SMALL(IF("Página Web"='03.Muestra'!$D$8:$D$17,ROW('03.Muestra'!$F$8:$F$17)-MIN(ROW('03.Muestra'!$D$8:$D$17))+1,""),ROW()-497)),"")</f>
        <v/>
      </c>
      <c r="D505" s="114"/>
      <c r="E505" s="75" t="str">
        <f aca="false">IF(D505&lt;&gt;"",IF(AND(B505&lt;&gt;"",C505&lt;&gt;""),"","ERR"),"")</f>
        <v/>
      </c>
      <c r="F505" s="23"/>
      <c r="G505" s="23"/>
      <c r="H505" s="23"/>
      <c r="I505" s="23"/>
      <c r="J505" s="23"/>
      <c r="K505" s="119"/>
      <c r="L505" s="23"/>
      <c r="M505" s="23"/>
      <c r="N505" s="23"/>
      <c r="O505" s="23"/>
      <c r="P505" s="23"/>
      <c r="Q505" s="23"/>
      <c r="R505" s="23"/>
      <c r="S505" s="23"/>
      <c r="T505" s="23"/>
      <c r="U505" s="23"/>
      <c r="V505" s="23"/>
      <c r="W505" s="23"/>
      <c r="X505" s="23"/>
      <c r="Y505" s="23"/>
    </row>
    <row r="506" customFormat="false" ht="12" hidden="false" customHeight="true" outlineLevel="0" collapsed="false">
      <c r="A506" s="110" t="str">
        <f aca="false" t="array" ref="A506:A506">IFERROR(INDEX('03.Muestra'!$B$8:$B$17,SMALL(IF("Página Web"='03.Muestra'!$D$8:$D$17,ROW('03.Muestra'!$B$8:$B$17)-MIN(ROW('03.Muestra'!$D$8:$D$17))+1,""),ROW()-497)),"")</f>
        <v/>
      </c>
      <c r="B506" s="141" t="str">
        <f aca="false" t="array" ref="B506:B506">IFERROR(INDEX('03.Muestra'!$C$8:$C$17,SMALL(IF("Página Web"='03.Muestra'!$D$8:$D$17,ROW('03.Muestra'!$C$8:$C$17)-MIN(ROW('03.Muestra'!$D$8:$D$17))+1,""),ROW()-497)),"")</f>
        <v/>
      </c>
      <c r="C506" s="141" t="str">
        <f aca="false" t="array" ref="C506:C506">IFERROR(INDEX('03.Muestra'!$F$8:$F$17,SMALL(IF("Página Web"='03.Muestra'!$D$8:$D$17,ROW('03.Muestra'!$F$8:$F$17)-MIN(ROW('03.Muestra'!$D$8:$D$17))+1,""),ROW()-497)),"")</f>
        <v/>
      </c>
      <c r="D506" s="114"/>
      <c r="E506" s="75" t="str">
        <f aca="false">IF(D506&lt;&gt;"",IF(AND(B506&lt;&gt;"",C506&lt;&gt;""),"","ERR"),"")</f>
        <v/>
      </c>
      <c r="F506" s="23"/>
      <c r="G506" s="23"/>
      <c r="H506" s="23"/>
      <c r="I506" s="23"/>
      <c r="J506" s="23"/>
      <c r="K506" s="119"/>
      <c r="L506" s="23"/>
      <c r="M506" s="23"/>
      <c r="N506" s="23"/>
      <c r="O506" s="23"/>
      <c r="P506" s="23"/>
      <c r="Q506" s="23"/>
      <c r="R506" s="23"/>
      <c r="S506" s="23"/>
      <c r="T506" s="23"/>
      <c r="U506" s="23"/>
      <c r="V506" s="23"/>
      <c r="W506" s="23"/>
      <c r="X506" s="23"/>
      <c r="Y506" s="23"/>
    </row>
    <row r="507" customFormat="false" ht="12" hidden="false" customHeight="true" outlineLevel="0" collapsed="false">
      <c r="A507" s="110" t="str">
        <f aca="false" t="array" ref="A507:A507">IFERROR(INDEX('03.Muestra'!$B$8:$B$17,SMALL(IF("Página Web"='03.Muestra'!$D$8:$D$17,ROW('03.Muestra'!$B$8:$B$17)-MIN(ROW('03.Muestra'!$D$8:$D$17))+1,""),ROW()-497)),"")</f>
        <v/>
      </c>
      <c r="B507" s="141" t="str">
        <f aca="false" t="array" ref="B507:B507">IFERROR(INDEX('03.Muestra'!$C$8:$C$17,SMALL(IF("Página Web"='03.Muestra'!$D$8:$D$17,ROW('03.Muestra'!$C$8:$C$17)-MIN(ROW('03.Muestra'!$D$8:$D$17))+1,""),ROW()-497)),"")</f>
        <v/>
      </c>
      <c r="C507" s="141" t="str">
        <f aca="false" t="array" ref="C507:C507">IFERROR(INDEX('03.Muestra'!$F$8:$F$17,SMALL(IF("Página Web"='03.Muestra'!$D$8:$D$17,ROW('03.Muestra'!$F$8:$F$17)-MIN(ROW('03.Muestra'!$D$8:$D$17))+1,""),ROW()-497)),"")</f>
        <v/>
      </c>
      <c r="D507" s="114"/>
      <c r="E507" s="75" t="str">
        <f aca="false">IF(D507&lt;&gt;"",IF(AND(B507&lt;&gt;"",C507&lt;&gt;""),"","ERR"),"")</f>
        <v/>
      </c>
      <c r="F507" s="23"/>
      <c r="G507" s="23"/>
      <c r="H507" s="23"/>
      <c r="I507" s="23"/>
      <c r="J507" s="23"/>
      <c r="K507" s="119"/>
      <c r="L507" s="23"/>
      <c r="M507" s="23"/>
      <c r="N507" s="23"/>
      <c r="O507" s="23"/>
      <c r="P507" s="23"/>
      <c r="Q507" s="23"/>
      <c r="R507" s="23"/>
      <c r="S507" s="23"/>
      <c r="T507" s="23"/>
      <c r="U507" s="23"/>
      <c r="V507" s="23"/>
      <c r="W507" s="23"/>
      <c r="X507" s="23"/>
      <c r="Y507" s="23"/>
    </row>
    <row r="508" customFormat="false" ht="12" hidden="false" customHeight="true" outlineLevel="0" collapsed="false">
      <c r="A508" s="71"/>
      <c r="B508" s="144"/>
      <c r="C508" s="144"/>
      <c r="D508" s="145"/>
      <c r="E508" s="75"/>
      <c r="F508" s="23"/>
      <c r="G508" s="23"/>
      <c r="H508" s="23"/>
      <c r="I508" s="23"/>
      <c r="J508" s="23"/>
      <c r="K508" s="119"/>
      <c r="L508" s="23"/>
      <c r="M508" s="23"/>
      <c r="N508" s="23"/>
      <c r="O508" s="23"/>
      <c r="P508" s="23"/>
      <c r="Q508" s="23"/>
      <c r="R508" s="23"/>
      <c r="S508" s="23"/>
      <c r="T508" s="23"/>
      <c r="U508" s="23"/>
      <c r="V508" s="23"/>
      <c r="W508" s="23"/>
      <c r="X508" s="23"/>
      <c r="Y508" s="23"/>
    </row>
    <row r="509" customFormat="false" ht="12" hidden="false" customHeight="true" outlineLevel="0" collapsed="false">
      <c r="B509" s="23"/>
      <c r="C509" s="23"/>
      <c r="D509" s="137"/>
      <c r="E509" s="75"/>
      <c r="F509" s="23"/>
      <c r="G509" s="23"/>
      <c r="H509" s="23"/>
      <c r="I509" s="23"/>
      <c r="J509" s="23"/>
      <c r="K509" s="119"/>
      <c r="L509" s="23"/>
      <c r="M509" s="23"/>
      <c r="N509" s="23"/>
      <c r="O509" s="23"/>
      <c r="P509" s="23"/>
      <c r="Q509" s="23"/>
      <c r="R509" s="23"/>
      <c r="S509" s="23"/>
      <c r="T509" s="23"/>
      <c r="U509" s="23"/>
      <c r="V509" s="23"/>
      <c r="W509" s="23"/>
      <c r="X509" s="23"/>
      <c r="Y509" s="23"/>
    </row>
    <row r="510" customFormat="false" ht="31.5" hidden="false" customHeight="true" outlineLevel="0" collapsed="false">
      <c r="A510" s="122"/>
      <c r="B510" s="123"/>
      <c r="C510" s="122"/>
      <c r="D510" s="146"/>
      <c r="E510" s="112"/>
      <c r="F510" s="23"/>
      <c r="G510" s="23"/>
      <c r="H510" s="23"/>
      <c r="I510" s="23"/>
      <c r="J510" s="23"/>
      <c r="K510" s="119"/>
      <c r="L510" s="23"/>
      <c r="M510" s="23"/>
      <c r="N510" s="23"/>
      <c r="O510" s="23"/>
      <c r="P510" s="23"/>
      <c r="Q510" s="23"/>
      <c r="R510" s="23"/>
      <c r="S510" s="23"/>
      <c r="T510" s="23"/>
      <c r="U510" s="23"/>
      <c r="V510" s="23"/>
      <c r="W510" s="23"/>
      <c r="X510" s="23"/>
      <c r="Y510" s="23"/>
    </row>
    <row r="511" customFormat="false" ht="12" hidden="false" customHeight="true" outlineLevel="0" collapsed="false">
      <c r="A511" s="71"/>
      <c r="B511" s="71"/>
      <c r="C511" s="71"/>
      <c r="D511" s="147"/>
      <c r="E511" s="72"/>
      <c r="F511" s="103"/>
      <c r="G511" s="23"/>
      <c r="H511" s="23"/>
      <c r="I511" s="23"/>
      <c r="J511" s="23"/>
      <c r="K511" s="119"/>
      <c r="L511" s="23"/>
      <c r="M511" s="23"/>
      <c r="N511" s="23"/>
      <c r="O511" s="23"/>
      <c r="P511" s="23"/>
      <c r="Q511" s="23"/>
      <c r="R511" s="23"/>
      <c r="S511" s="23"/>
      <c r="T511" s="23"/>
      <c r="U511" s="23"/>
      <c r="V511" s="23"/>
      <c r="W511" s="23"/>
      <c r="X511" s="23"/>
      <c r="Y511" s="23"/>
    </row>
    <row r="512" customFormat="false" ht="12" hidden="false" customHeight="true" outlineLevel="0" collapsed="false">
      <c r="B512" s="23"/>
      <c r="C512" s="23"/>
      <c r="D512" s="137"/>
      <c r="E512" s="23"/>
      <c r="F512" s="23"/>
      <c r="G512" s="23"/>
      <c r="H512" s="23"/>
      <c r="I512" s="23"/>
      <c r="J512" s="23"/>
      <c r="K512" s="119"/>
      <c r="L512" s="23"/>
      <c r="M512" s="23"/>
      <c r="N512" s="23"/>
      <c r="O512" s="23"/>
      <c r="P512" s="23"/>
      <c r="Q512" s="23"/>
      <c r="R512" s="23"/>
      <c r="S512" s="23"/>
      <c r="T512" s="23"/>
      <c r="U512" s="23"/>
      <c r="V512" s="23"/>
      <c r="W512" s="23"/>
      <c r="X512" s="23"/>
      <c r="Y512" s="23"/>
    </row>
    <row r="513" customFormat="false" ht="12" hidden="false" customHeight="true" outlineLevel="0" collapsed="false">
      <c r="B513" s="158"/>
      <c r="C513" s="23"/>
      <c r="D513" s="137"/>
      <c r="E513" s="112"/>
      <c r="F513" s="23"/>
      <c r="G513" s="23"/>
      <c r="H513" s="23"/>
      <c r="I513" s="23"/>
      <c r="J513" s="23"/>
      <c r="K513" s="119"/>
      <c r="L513" s="23"/>
      <c r="M513" s="23"/>
      <c r="N513" s="23"/>
      <c r="O513" s="23"/>
      <c r="P513" s="23"/>
      <c r="Q513" s="23"/>
      <c r="R513" s="23"/>
      <c r="S513" s="23"/>
      <c r="T513" s="23"/>
      <c r="U513" s="23"/>
      <c r="V513" s="23"/>
      <c r="W513" s="23"/>
      <c r="X513" s="23"/>
      <c r="Y513" s="23"/>
    </row>
    <row r="514" customFormat="false" ht="29.25" hidden="false" customHeight="true" outlineLevel="0" collapsed="false">
      <c r="A514" s="105" t="s">
        <v>119</v>
      </c>
      <c r="B514" s="106" t="s">
        <v>105</v>
      </c>
      <c r="C514" s="107" t="s">
        <v>192</v>
      </c>
      <c r="D514" s="139" t="s">
        <v>125</v>
      </c>
      <c r="E514" s="124"/>
      <c r="K514" s="119"/>
      <c r="L514" s="23"/>
      <c r="M514" s="23"/>
      <c r="N514" s="23"/>
      <c r="O514" s="23"/>
      <c r="P514" s="23"/>
      <c r="Q514" s="23"/>
      <c r="R514" s="23"/>
      <c r="S514" s="23"/>
      <c r="T514" s="23"/>
      <c r="U514" s="23"/>
      <c r="V514" s="23"/>
      <c r="W514" s="23"/>
      <c r="X514" s="23"/>
      <c r="Y514" s="23"/>
    </row>
    <row r="515" customFormat="false" ht="12" hidden="false" customHeight="true" outlineLevel="0" collapsed="false">
      <c r="A515" s="110" t="n">
        <f aca="false" t="array" ref="A515:A515">IFERROR(INDEX('03.Muestra'!$B$8:$B$17,SMALL(IF("Página Web"='03.Muestra'!$D$8:$D$17,ROW('03.Muestra'!$B$8:$B$17)-MIN(ROW('03.Muestra'!$D$8:$D$17))+1,""),ROW()-514)),"")</f>
        <v>1</v>
      </c>
      <c r="B515" s="141" t="str">
        <f aca="false" t="array" ref="B515:B515">IFERROR(INDEX('03.Muestra'!$C$8:$C$17,SMALL(IF("Página Web"='03.Muestra'!$D$8:$D$17,ROW('03.Muestra'!$C$8:$C$17)-MIN(ROW('03.Muestra'!$D$8:$D$17))+1,""),ROW()-514)),"")</f>
        <v>Inicio</v>
      </c>
      <c r="C515" s="141" t="str">
        <f aca="false" t="array" ref="C515:C515">IFERROR(INDEX('03.Muestra'!$F$8:$F$17,SMALL(IF("Página Web"='03.Muestra'!$D$8:$D$17,ROW('03.Muestra'!$F$8:$F$17)-MIN(ROW('03.Muestra'!$D$8:$D$17))+1,""),ROW()-514)),"")</f>
        <v>https://institutodelpelo.com/</v>
      </c>
      <c r="D515" s="114" t="s">
        <v>106</v>
      </c>
      <c r="E515" s="75" t="str">
        <f aca="false">IF(D515&lt;&gt;"",IF(AND(B515&lt;&gt;"",C515&lt;&gt;""),"","ERR"),"")</f>
        <v/>
      </c>
      <c r="F515" s="115" t="s">
        <v>108</v>
      </c>
      <c r="G515" s="100" t="s">
        <v>117</v>
      </c>
      <c r="H515" s="95" t="s">
        <v>112</v>
      </c>
      <c r="I515" s="116" t="s">
        <v>110</v>
      </c>
      <c r="J515" s="117" t="s">
        <v>106</v>
      </c>
      <c r="K515" s="142" t="s">
        <v>116</v>
      </c>
      <c r="L515" s="23"/>
      <c r="M515" s="23"/>
      <c r="N515" s="23"/>
      <c r="O515" s="23"/>
      <c r="P515" s="23"/>
      <c r="Q515" s="23"/>
      <c r="R515" s="23"/>
      <c r="S515" s="23"/>
      <c r="T515" s="23"/>
      <c r="U515" s="23"/>
      <c r="V515" s="23"/>
      <c r="W515" s="23"/>
      <c r="X515" s="23"/>
      <c r="Y515" s="23"/>
    </row>
    <row r="516" customFormat="false" ht="12" hidden="false" customHeight="true" outlineLevel="0" collapsed="false">
      <c r="A516" s="110" t="n">
        <f aca="false" t="array" ref="A516:A516">IFERROR(INDEX('03.Muestra'!$B$8:$B$17,SMALL(IF("Página Web"='03.Muestra'!$D$8:$D$17,ROW('03.Muestra'!$B$8:$B$17)-MIN(ROW('03.Muestra'!$D$8:$D$17))+1,""),ROW()-514)),"")</f>
        <v>2</v>
      </c>
      <c r="B516" s="141" t="str">
        <f aca="false" t="array" ref="B516:B516">IFERROR(INDEX('03.Muestra'!$C$8:$C$17,SMALL(IF("Página Web"='03.Muestra'!$D$8:$D$17,ROW('03.Muestra'!$C$8:$C$17)-MIN(ROW('03.Muestra'!$D$8:$D$17))+1,""),ROW()-514)),"")</f>
        <v>Nuestro método</v>
      </c>
      <c r="C516" s="141" t="str">
        <f aca="false" t="array" ref="C516:C516">IFERROR(INDEX('03.Muestra'!$F$8:$F$17,SMALL(IF("Página Web"='03.Muestra'!$D$8:$D$17,ROW('03.Muestra'!$F$8:$F$17)-MIN(ROW('03.Muestra'!$D$8:$D$17))+1,""),ROW()-514)),"")</f>
        <v>https://institutodelpelo.com/nuestro-metodo/</v>
      </c>
      <c r="D516" s="114" t="s">
        <v>106</v>
      </c>
      <c r="E516" s="75" t="str">
        <f aca="false">IF(D516&lt;&gt;"",IF(AND(B516&lt;&gt;"",C516&lt;&gt;""),"","ERR"),"")</f>
        <v/>
      </c>
      <c r="F516" s="118" t="n">
        <f aca="true">COUNTIF($D515:INDIRECT("$D" &amp;  SUM(ROW()-1,'03.Muestra'!$D$20)-1),F515)</f>
        <v>0</v>
      </c>
      <c r="G516" s="118" t="n">
        <f aca="true">COUNTIF($D515:INDIRECT("$D" &amp;  SUM(ROW()-1,'03.Muestra'!$D$20)-1),G515)</f>
        <v>0</v>
      </c>
      <c r="H516" s="118" t="n">
        <f aca="true">COUNTIF($D515:INDIRECT("$D" &amp;  SUM(ROW()-1,'03.Muestra'!$D$20)-1),H515)</f>
        <v>0</v>
      </c>
      <c r="I516" s="118" t="n">
        <f aca="true">COUNTIF($D515:INDIRECT("$D" &amp;  SUM(ROW()-1,'03.Muestra'!$D$20)-1),I515)</f>
        <v>0</v>
      </c>
      <c r="J516" s="118" t="n">
        <f aca="true">COUNTIF($D515:INDIRECT("$D" &amp;  SUM(ROW()-1,'03.Muestra'!$D$20)-1),J515)</f>
        <v>5</v>
      </c>
      <c r="K516" s="143" t="n">
        <f aca="true">IF(COUNTIF('03.Muestra'!$D$8:$D$17,"Página Web")=0,0,COUNTBLANK($D515:INDIRECT("$D" &amp;  SUM(ROW()-1,COUNTIF('03.Muestra'!$D$8:$D$17,"Página Web"))-1)))</f>
        <v>1</v>
      </c>
      <c r="L516" s="23"/>
      <c r="M516" s="23"/>
      <c r="N516" s="23"/>
      <c r="O516" s="23"/>
      <c r="P516" s="23"/>
      <c r="Q516" s="23"/>
      <c r="R516" s="23"/>
      <c r="S516" s="23"/>
      <c r="T516" s="23"/>
      <c r="U516" s="23"/>
      <c r="V516" s="23"/>
      <c r="W516" s="23"/>
      <c r="X516" s="23"/>
      <c r="Y516" s="23"/>
    </row>
    <row r="517" customFormat="false" ht="12" hidden="false" customHeight="true" outlineLevel="0" collapsed="false">
      <c r="A517" s="110" t="n">
        <f aca="false" t="array" ref="A517:A517">IFERROR(INDEX('03.Muestra'!$B$8:$B$17,SMALL(IF("Página Web"='03.Muestra'!$D$8:$D$17,ROW('03.Muestra'!$B$8:$B$17)-MIN(ROW('03.Muestra'!$D$8:$D$17))+1,""),ROW()-514)),"")</f>
        <v>3</v>
      </c>
      <c r="B517" s="141" t="str">
        <f aca="false" t="array" ref="B517:B517">IFERROR(INDEX('03.Muestra'!$C$8:$C$17,SMALL(IF("Página Web"='03.Muestra'!$D$8:$D$17,ROW('03.Muestra'!$C$8:$C$17)-MIN(ROW('03.Muestra'!$D$8:$D$17))+1,""),ROW()-514)),"")</f>
        <v>Contacto</v>
      </c>
      <c r="C517" s="141" t="str">
        <f aca="false" t="array" ref="C517:C517">IFERROR(INDEX('03.Muestra'!$F$8:$F$17,SMALL(IF("Página Web"='03.Muestra'!$D$8:$D$17,ROW('03.Muestra'!$F$8:$F$17)-MIN(ROW('03.Muestra'!$D$8:$D$17))+1,""),ROW()-514)),"")</f>
        <v>https://institutodelpelo.com/contacto/</v>
      </c>
      <c r="D517" s="114" t="s">
        <v>106</v>
      </c>
      <c r="E517" s="75" t="str">
        <f aca="false">IF(D517&lt;&gt;"",IF(AND(B517&lt;&gt;"",C517&lt;&gt;""),"","ERR"),"")</f>
        <v/>
      </c>
      <c r="G517" s="23"/>
      <c r="H517" s="23"/>
      <c r="I517" s="23"/>
      <c r="J517" s="23"/>
      <c r="K517" s="119"/>
      <c r="L517" s="23"/>
      <c r="M517" s="23"/>
      <c r="N517" s="23"/>
      <c r="O517" s="23"/>
      <c r="P517" s="23"/>
      <c r="Q517" s="23"/>
      <c r="R517" s="23"/>
      <c r="S517" s="23"/>
      <c r="T517" s="23"/>
      <c r="U517" s="23"/>
      <c r="V517" s="23"/>
      <c r="W517" s="23"/>
      <c r="X517" s="23"/>
      <c r="Y517" s="23"/>
    </row>
    <row r="518" customFormat="false" ht="12" hidden="false" customHeight="true" outlineLevel="0" collapsed="false">
      <c r="A518" s="110" t="n">
        <f aca="false" t="array" ref="A518:A518">IFERROR(INDEX('03.Muestra'!$B$8:$B$17,SMALL(IF("Página Web"='03.Muestra'!$D$8:$D$17,ROW('03.Muestra'!$B$8:$B$17)-MIN(ROW('03.Muestra'!$D$8:$D$17))+1,""),ROW()-514)),"")</f>
        <v>4</v>
      </c>
      <c r="B518" s="141" t="str">
        <f aca="false" t="array" ref="B518:B518">IFERROR(INDEX('03.Muestra'!$C$8:$C$17,SMALL(IF("Página Web"='03.Muestra'!$D$8:$D$17,ROW('03.Muestra'!$C$8:$C$17)-MIN(ROW('03.Muestra'!$D$8:$D$17))+1,""),ROW()-514)),"")</f>
        <v>Aviso legal</v>
      </c>
      <c r="C518" s="141" t="str">
        <f aca="false" t="array" ref="C518:C518">IFERROR(INDEX('03.Muestra'!$F$8:$F$17,SMALL(IF("Página Web"='03.Muestra'!$D$8:$D$17,ROW('03.Muestra'!$F$8:$F$17)-MIN(ROW('03.Muestra'!$D$8:$D$17))+1,""),ROW()-514)),"")</f>
        <v>https://institutodelpelo.com/aviso-legal/</v>
      </c>
      <c r="D518" s="114" t="s">
        <v>106</v>
      </c>
      <c r="E518" s="75" t="str">
        <f aca="false">IF(D518&lt;&gt;"",IF(AND(B518&lt;&gt;"",C518&lt;&gt;""),"","ERR"),"")</f>
        <v/>
      </c>
      <c r="G518" s="23"/>
      <c r="H518" s="23"/>
      <c r="I518" s="23"/>
      <c r="J518" s="23"/>
      <c r="K518" s="119"/>
      <c r="L518" s="23"/>
      <c r="M518" s="23"/>
      <c r="N518" s="23"/>
      <c r="O518" s="23"/>
      <c r="P518" s="23"/>
      <c r="Q518" s="23"/>
      <c r="R518" s="23"/>
      <c r="S518" s="23"/>
      <c r="T518" s="23"/>
      <c r="U518" s="23"/>
      <c r="V518" s="23"/>
      <c r="W518" s="23"/>
      <c r="X518" s="23"/>
      <c r="Y518" s="23"/>
    </row>
    <row r="519" customFormat="false" ht="12" hidden="false" customHeight="true" outlineLevel="0" collapsed="false">
      <c r="A519" s="110" t="n">
        <f aca="false" t="array" ref="A519:A519">IFERROR(INDEX('03.Muestra'!$B$8:$B$17,SMALL(IF("Página Web"='03.Muestra'!$D$8:$D$17,ROW('03.Muestra'!$B$8:$B$17)-MIN(ROW('03.Muestra'!$D$8:$D$17))+1,""),ROW()-514)),"")</f>
        <v>5</v>
      </c>
      <c r="B519" s="141" t="str">
        <f aca="false" t="array" ref="B519:B519">IFERROR(INDEX('03.Muestra'!$C$8:$C$17,SMALL(IF("Página Web"='03.Muestra'!$D$8:$D$17,ROW('03.Muestra'!$C$8:$C$17)-MIN(ROW('03.Muestra'!$D$8:$D$17))+1,""),ROW()-514)),"")</f>
        <v>Política de privacidad</v>
      </c>
      <c r="C519" s="141" t="str">
        <f aca="false" t="array" ref="C519:C519">IFERROR(INDEX('03.Muestra'!$F$8:$F$17,SMALL(IF("Página Web"='03.Muestra'!$D$8:$D$17,ROW('03.Muestra'!$F$8:$F$17)-MIN(ROW('03.Muestra'!$D$8:$D$17))+1,""),ROW()-514)),"")</f>
        <v>https://institutodelpelo.com/politica-de-privacidad/</v>
      </c>
      <c r="D519" s="114" t="s">
        <v>106</v>
      </c>
      <c r="E519" s="75" t="str">
        <f aca="false">IF(D519&lt;&gt;"",IF(AND(B519&lt;&gt;"",C519&lt;&gt;""),"","ERR"),"")</f>
        <v/>
      </c>
      <c r="G519" s="23"/>
      <c r="H519" s="23"/>
      <c r="I519" s="23"/>
      <c r="J519" s="23"/>
      <c r="K519" s="119"/>
      <c r="L519" s="23"/>
      <c r="M519" s="23"/>
      <c r="N519" s="23"/>
      <c r="O519" s="23"/>
      <c r="P519" s="23"/>
      <c r="Q519" s="23"/>
      <c r="R519" s="23"/>
      <c r="S519" s="23"/>
      <c r="T519" s="23"/>
      <c r="U519" s="23"/>
      <c r="V519" s="23"/>
      <c r="W519" s="23"/>
      <c r="X519" s="23"/>
      <c r="Y519" s="23"/>
    </row>
    <row r="520" customFormat="false" ht="12" hidden="false" customHeight="true" outlineLevel="0" collapsed="false">
      <c r="A520" s="110" t="n">
        <f aca="false" t="array" ref="A520:A520">IFERROR(INDEX('03.Muestra'!$B$8:$B$17,SMALL(IF("Página Web"='03.Muestra'!$D$8:$D$17,ROW('03.Muestra'!$B$8:$B$17)-MIN(ROW('03.Muestra'!$D$8:$D$17))+1,""),ROW()-514)),"")</f>
        <v>6</v>
      </c>
      <c r="B520" s="141" t="str">
        <f aca="false" t="array" ref="B520:B520">IFERROR(INDEX('03.Muestra'!$C$8:$C$17,SMALL(IF("Página Web"='03.Muestra'!$D$8:$D$17,ROW('03.Muestra'!$C$8:$C$17)-MIN(ROW('03.Muestra'!$D$8:$D$17))+1,""),ROW()-514)),"")</f>
        <v>Informe de accesibilidad</v>
      </c>
      <c r="C520" s="141" t="str">
        <f aca="false" t="array" ref="C520:C520">IFERROR(INDEX('03.Muestra'!$F$8:$F$17,SMALL(IF("Página Web"='03.Muestra'!$D$8:$D$17,ROW('03.Muestra'!$F$8:$F$17)-MIN(ROW('03.Muestra'!$D$8:$D$17))+1,""),ROW()-514)),"")</f>
        <v>https://institutodelpelo.com/informe-de-accesibilidad/</v>
      </c>
      <c r="D520" s="114"/>
      <c r="E520" s="75" t="str">
        <f aca="false">IF(D520&lt;&gt;"",IF(AND(B520&lt;&gt;"",C520&lt;&gt;""),"","ERR"),"")</f>
        <v/>
      </c>
      <c r="G520" s="23"/>
      <c r="H520" s="23"/>
      <c r="I520" s="23"/>
      <c r="J520" s="23"/>
      <c r="K520" s="119"/>
      <c r="L520" s="23"/>
      <c r="M520" s="23"/>
      <c r="N520" s="23"/>
      <c r="O520" s="23"/>
      <c r="P520" s="23"/>
      <c r="Q520" s="23"/>
      <c r="R520" s="23"/>
      <c r="S520" s="23"/>
      <c r="T520" s="23"/>
      <c r="U520" s="23"/>
      <c r="V520" s="23"/>
      <c r="W520" s="23"/>
      <c r="X520" s="23"/>
      <c r="Y520" s="23"/>
    </row>
    <row r="521" customFormat="false" ht="12" hidden="false" customHeight="true" outlineLevel="0" collapsed="false">
      <c r="A521" s="110" t="str">
        <f aca="false" t="array" ref="A521:A521">IFERROR(INDEX('03.Muestra'!$B$8:$B$17,SMALL(IF("Página Web"='03.Muestra'!$D$8:$D$17,ROW('03.Muestra'!$B$8:$B$17)-MIN(ROW('03.Muestra'!$D$8:$D$17))+1,""),ROW()-514)),"")</f>
        <v/>
      </c>
      <c r="B521" s="141" t="str">
        <f aca="false" t="array" ref="B521:B521">IFERROR(INDEX('03.Muestra'!$C$8:$C$17,SMALL(IF("Página Web"='03.Muestra'!$D$8:$D$17,ROW('03.Muestra'!$C$8:$C$17)-MIN(ROW('03.Muestra'!$D$8:$D$17))+1,""),ROW()-514)),"")</f>
        <v/>
      </c>
      <c r="C521" s="141" t="str">
        <f aca="false" t="array" ref="C521:C521">IFERROR(INDEX('03.Muestra'!$F$8:$F$17,SMALL(IF("Página Web"='03.Muestra'!$D$8:$D$17,ROW('03.Muestra'!$F$8:$F$17)-MIN(ROW('03.Muestra'!$D$8:$D$17))+1,""),ROW()-514)),"")</f>
        <v/>
      </c>
      <c r="D521" s="114"/>
      <c r="E521" s="75" t="str">
        <f aca="false">IF(D521&lt;&gt;"",IF(AND(B521&lt;&gt;"",C521&lt;&gt;""),"","ERR"),"")</f>
        <v/>
      </c>
      <c r="F521" s="23"/>
      <c r="G521" s="23"/>
      <c r="H521" s="23"/>
      <c r="I521" s="23"/>
      <c r="J521" s="23"/>
      <c r="K521" s="119"/>
      <c r="L521" s="23"/>
      <c r="M521" s="23"/>
      <c r="N521" s="23"/>
      <c r="O521" s="23"/>
      <c r="P521" s="23"/>
      <c r="Q521" s="23"/>
      <c r="R521" s="23"/>
      <c r="S521" s="23"/>
      <c r="T521" s="23"/>
      <c r="U521" s="23"/>
      <c r="V521" s="23"/>
      <c r="W521" s="23"/>
      <c r="X521" s="23"/>
      <c r="Y521" s="23"/>
    </row>
    <row r="522" customFormat="false" ht="12" hidden="false" customHeight="true" outlineLevel="0" collapsed="false">
      <c r="A522" s="110" t="str">
        <f aca="false" t="array" ref="A522:A522">IFERROR(INDEX('03.Muestra'!$B$8:$B$17,SMALL(IF("Página Web"='03.Muestra'!$D$8:$D$17,ROW('03.Muestra'!$B$8:$B$17)-MIN(ROW('03.Muestra'!$D$8:$D$17))+1,""),ROW()-514)),"")</f>
        <v/>
      </c>
      <c r="B522" s="141" t="str">
        <f aca="false" t="array" ref="B522:B522">IFERROR(INDEX('03.Muestra'!$C$8:$C$17,SMALL(IF("Página Web"='03.Muestra'!$D$8:$D$17,ROW('03.Muestra'!$C$8:$C$17)-MIN(ROW('03.Muestra'!$D$8:$D$17))+1,""),ROW()-514)),"")</f>
        <v/>
      </c>
      <c r="C522" s="141" t="str">
        <f aca="false" t="array" ref="C522:C522">IFERROR(INDEX('03.Muestra'!$F$8:$F$17,SMALL(IF("Página Web"='03.Muestra'!$D$8:$D$17,ROW('03.Muestra'!$F$8:$F$17)-MIN(ROW('03.Muestra'!$D$8:$D$17))+1,""),ROW()-514)),"")</f>
        <v/>
      </c>
      <c r="D522" s="114"/>
      <c r="E522" s="75" t="str">
        <f aca="false">IF(D522&lt;&gt;"",IF(AND(B522&lt;&gt;"",C522&lt;&gt;""),"","ERR"),"")</f>
        <v/>
      </c>
      <c r="F522" s="23"/>
      <c r="G522" s="23"/>
      <c r="H522" s="23"/>
      <c r="I522" s="23"/>
      <c r="J522" s="23"/>
      <c r="K522" s="119"/>
      <c r="L522" s="23"/>
      <c r="M522" s="23"/>
      <c r="N522" s="23"/>
      <c r="O522" s="23"/>
      <c r="P522" s="23"/>
      <c r="Q522" s="23"/>
      <c r="R522" s="23"/>
      <c r="S522" s="23"/>
      <c r="T522" s="23"/>
      <c r="U522" s="23"/>
      <c r="V522" s="23"/>
      <c r="W522" s="23"/>
      <c r="X522" s="23"/>
      <c r="Y522" s="23"/>
    </row>
    <row r="523" customFormat="false" ht="12" hidden="false" customHeight="true" outlineLevel="0" collapsed="false">
      <c r="A523" s="110" t="str">
        <f aca="false" t="array" ref="A523:A523">IFERROR(INDEX('03.Muestra'!$B$8:$B$17,SMALL(IF("Página Web"='03.Muestra'!$D$8:$D$17,ROW('03.Muestra'!$B$8:$B$17)-MIN(ROW('03.Muestra'!$D$8:$D$17))+1,""),ROW()-514)),"")</f>
        <v/>
      </c>
      <c r="B523" s="141" t="str">
        <f aca="false" t="array" ref="B523:B523">IFERROR(INDEX('03.Muestra'!$C$8:$C$17,SMALL(IF("Página Web"='03.Muestra'!$D$8:$D$17,ROW('03.Muestra'!$C$8:$C$17)-MIN(ROW('03.Muestra'!$D$8:$D$17))+1,""),ROW()-514)),"")</f>
        <v/>
      </c>
      <c r="C523" s="141" t="str">
        <f aca="false" t="array" ref="C523:C523">IFERROR(INDEX('03.Muestra'!$F$8:$F$17,SMALL(IF("Página Web"='03.Muestra'!$D$8:$D$17,ROW('03.Muestra'!$F$8:$F$17)-MIN(ROW('03.Muestra'!$D$8:$D$17))+1,""),ROW()-514)),"")</f>
        <v/>
      </c>
      <c r="D523" s="114"/>
      <c r="E523" s="75" t="str">
        <f aca="false">IF(D523&lt;&gt;"",IF(AND(B523&lt;&gt;"",C523&lt;&gt;""),"","ERR"),"")</f>
        <v/>
      </c>
      <c r="F523" s="23"/>
      <c r="G523" s="23"/>
      <c r="H523" s="23"/>
      <c r="I523" s="23"/>
      <c r="J523" s="23"/>
      <c r="K523" s="119"/>
      <c r="L523" s="23"/>
      <c r="M523" s="23"/>
      <c r="N523" s="23"/>
      <c r="O523" s="23"/>
      <c r="P523" s="23"/>
      <c r="Q523" s="23"/>
      <c r="R523" s="23"/>
      <c r="S523" s="23"/>
      <c r="T523" s="23"/>
      <c r="U523" s="23"/>
      <c r="V523" s="23"/>
      <c r="W523" s="23"/>
      <c r="X523" s="23"/>
      <c r="Y523" s="23"/>
    </row>
    <row r="524" customFormat="false" ht="12" hidden="false" customHeight="true" outlineLevel="0" collapsed="false">
      <c r="A524" s="110" t="str">
        <f aca="false" t="array" ref="A524:A524">IFERROR(INDEX('03.Muestra'!$B$8:$B$17,SMALL(IF("Página Web"='03.Muestra'!$D$8:$D$17,ROW('03.Muestra'!$B$8:$B$17)-MIN(ROW('03.Muestra'!$D$8:$D$17))+1,""),ROW()-514)),"")</f>
        <v/>
      </c>
      <c r="B524" s="141" t="str">
        <f aca="false" t="array" ref="B524:B524">IFERROR(INDEX('03.Muestra'!$C$8:$C$17,SMALL(IF("Página Web"='03.Muestra'!$D$8:$D$17,ROW('03.Muestra'!$C$8:$C$17)-MIN(ROW('03.Muestra'!$D$8:$D$17))+1,""),ROW()-514)),"")</f>
        <v/>
      </c>
      <c r="C524" s="141" t="str">
        <f aca="false" t="array" ref="C524:C524">IFERROR(INDEX('03.Muestra'!$F$8:$F$17,SMALL(IF("Página Web"='03.Muestra'!$D$8:$D$17,ROW('03.Muestra'!$F$8:$F$17)-MIN(ROW('03.Muestra'!$D$8:$D$17))+1,""),ROW()-514)),"")</f>
        <v/>
      </c>
      <c r="D524" s="114"/>
      <c r="E524" s="75" t="str">
        <f aca="false">IF(D524&lt;&gt;"",IF(AND(B524&lt;&gt;"",C524&lt;&gt;""),"","ERR"),"")</f>
        <v/>
      </c>
      <c r="F524" s="23"/>
      <c r="G524" s="23"/>
      <c r="H524" s="23"/>
      <c r="I524" s="23"/>
      <c r="J524" s="23"/>
      <c r="K524" s="119"/>
      <c r="L524" s="23"/>
      <c r="M524" s="23"/>
      <c r="N524" s="23"/>
      <c r="O524" s="23"/>
      <c r="P524" s="23"/>
      <c r="Q524" s="23"/>
      <c r="R524" s="23"/>
      <c r="S524" s="23"/>
      <c r="T524" s="23"/>
      <c r="U524" s="23"/>
      <c r="V524" s="23"/>
      <c r="W524" s="23"/>
      <c r="X524" s="23"/>
      <c r="Y524" s="23"/>
    </row>
    <row r="525" customFormat="false" ht="12" hidden="false" customHeight="true" outlineLevel="0" collapsed="false">
      <c r="A525" s="71"/>
      <c r="B525" s="144"/>
      <c r="C525" s="144"/>
      <c r="D525" s="145"/>
      <c r="E525" s="75"/>
      <c r="F525" s="23"/>
      <c r="G525" s="23"/>
      <c r="H525" s="23"/>
      <c r="I525" s="23"/>
      <c r="J525" s="23"/>
      <c r="K525" s="119"/>
      <c r="L525" s="23"/>
      <c r="M525" s="23"/>
      <c r="N525" s="23"/>
      <c r="O525" s="23"/>
      <c r="P525" s="23"/>
      <c r="Q525" s="23"/>
      <c r="R525" s="23"/>
      <c r="S525" s="23"/>
      <c r="T525" s="23"/>
      <c r="U525" s="23"/>
      <c r="V525" s="23"/>
      <c r="W525" s="23"/>
      <c r="X525" s="23"/>
      <c r="Y525" s="23"/>
    </row>
    <row r="526" customFormat="false" ht="12" hidden="false" customHeight="true" outlineLevel="0" collapsed="false">
      <c r="B526" s="23"/>
      <c r="C526" s="23"/>
      <c r="D526" s="137"/>
      <c r="E526" s="75"/>
      <c r="F526" s="23"/>
      <c r="G526" s="23"/>
      <c r="H526" s="23"/>
      <c r="I526" s="23"/>
      <c r="J526" s="23"/>
      <c r="K526" s="119"/>
      <c r="L526" s="23"/>
      <c r="M526" s="23"/>
      <c r="N526" s="23"/>
      <c r="O526" s="23"/>
      <c r="P526" s="23"/>
      <c r="Q526" s="23"/>
      <c r="R526" s="23"/>
      <c r="S526" s="23"/>
      <c r="T526" s="23"/>
      <c r="U526" s="23"/>
      <c r="V526" s="23"/>
      <c r="W526" s="23"/>
      <c r="X526" s="23"/>
      <c r="Y526" s="23"/>
    </row>
    <row r="527" customFormat="false" ht="31.5" hidden="false" customHeight="true" outlineLevel="0" collapsed="false">
      <c r="A527" s="122"/>
      <c r="B527" s="123"/>
      <c r="C527" s="122"/>
      <c r="D527" s="146"/>
      <c r="E527" s="112"/>
      <c r="F527" s="23"/>
      <c r="G527" s="23"/>
      <c r="H527" s="23"/>
      <c r="I527" s="23"/>
      <c r="J527" s="23"/>
      <c r="K527" s="119"/>
      <c r="L527" s="23"/>
      <c r="M527" s="23"/>
      <c r="N527" s="23"/>
      <c r="O527" s="23"/>
      <c r="P527" s="23"/>
      <c r="Q527" s="23"/>
      <c r="R527" s="23"/>
      <c r="S527" s="23"/>
      <c r="T527" s="23"/>
      <c r="U527" s="23"/>
      <c r="V527" s="23"/>
      <c r="W527" s="23"/>
      <c r="X527" s="23"/>
      <c r="Y527" s="23"/>
    </row>
    <row r="528" customFormat="false" ht="12" hidden="false" customHeight="true" outlineLevel="0" collapsed="false">
      <c r="A528" s="71"/>
      <c r="B528" s="71"/>
      <c r="C528" s="71"/>
      <c r="D528" s="147"/>
      <c r="E528" s="72"/>
      <c r="F528" s="103"/>
      <c r="G528" s="23"/>
      <c r="H528" s="23"/>
      <c r="I528" s="23"/>
      <c r="J528" s="23"/>
      <c r="K528" s="119"/>
      <c r="L528" s="23"/>
      <c r="M528" s="23"/>
      <c r="N528" s="23"/>
      <c r="O528" s="23"/>
      <c r="P528" s="23"/>
      <c r="Q528" s="23"/>
      <c r="R528" s="23"/>
      <c r="S528" s="23"/>
      <c r="T528" s="23"/>
      <c r="U528" s="23"/>
      <c r="V528" s="23"/>
      <c r="W528" s="23"/>
      <c r="X528" s="23"/>
      <c r="Y528" s="23"/>
    </row>
    <row r="529" customFormat="false" ht="12" hidden="false" customHeight="true" outlineLevel="0" collapsed="false">
      <c r="B529" s="23"/>
      <c r="C529" s="23"/>
      <c r="D529" s="137"/>
      <c r="E529" s="23"/>
      <c r="F529" s="23"/>
      <c r="G529" s="23"/>
      <c r="H529" s="23"/>
      <c r="I529" s="23"/>
      <c r="J529" s="23"/>
      <c r="K529" s="119"/>
      <c r="L529" s="23"/>
      <c r="M529" s="23"/>
      <c r="N529" s="23"/>
      <c r="O529" s="23"/>
      <c r="P529" s="23"/>
      <c r="Q529" s="23"/>
      <c r="R529" s="23"/>
      <c r="S529" s="23"/>
      <c r="T529" s="23"/>
      <c r="U529" s="23"/>
      <c r="V529" s="23"/>
      <c r="W529" s="23"/>
      <c r="X529" s="23"/>
      <c r="Y529" s="23"/>
    </row>
    <row r="530" customFormat="false" ht="12" hidden="false" customHeight="true" outlineLevel="0" collapsed="false">
      <c r="B530" s="158"/>
      <c r="C530" s="23"/>
      <c r="D530" s="137"/>
      <c r="E530" s="112"/>
      <c r="F530" s="23"/>
      <c r="G530" s="23"/>
      <c r="H530" s="23"/>
      <c r="I530" s="23"/>
      <c r="J530" s="23"/>
      <c r="K530" s="119"/>
      <c r="L530" s="23"/>
      <c r="M530" s="23"/>
      <c r="N530" s="23"/>
      <c r="O530" s="23"/>
      <c r="P530" s="23"/>
      <c r="Q530" s="23"/>
      <c r="R530" s="23"/>
      <c r="S530" s="23"/>
      <c r="T530" s="23"/>
      <c r="U530" s="23"/>
      <c r="V530" s="23"/>
      <c r="W530" s="23"/>
      <c r="X530" s="23"/>
      <c r="Y530" s="23"/>
    </row>
    <row r="531" customFormat="false" ht="29.25" hidden="false" customHeight="true" outlineLevel="0" collapsed="false">
      <c r="A531" s="105" t="s">
        <v>119</v>
      </c>
      <c r="B531" s="106" t="s">
        <v>105</v>
      </c>
      <c r="C531" s="107" t="s">
        <v>193</v>
      </c>
      <c r="D531" s="139" t="s">
        <v>125</v>
      </c>
      <c r="E531" s="124"/>
      <c r="K531" s="119"/>
      <c r="L531" s="23"/>
      <c r="M531" s="23"/>
      <c r="N531" s="23"/>
      <c r="O531" s="23"/>
      <c r="P531" s="23"/>
      <c r="Q531" s="23"/>
      <c r="R531" s="23"/>
      <c r="S531" s="23"/>
      <c r="T531" s="23"/>
      <c r="U531" s="23"/>
      <c r="V531" s="23"/>
      <c r="W531" s="23"/>
      <c r="X531" s="23"/>
      <c r="Y531" s="23"/>
    </row>
    <row r="532" customFormat="false" ht="12" hidden="false" customHeight="true" outlineLevel="0" collapsed="false">
      <c r="A532" s="110" t="n">
        <f aca="false" t="array" ref="A532:A532">IFERROR(INDEX('03.Muestra'!$B$8:$B$17,SMALL(IF("Página Web"='03.Muestra'!$D$8:$D$17,ROW('03.Muestra'!$B$8:$B$17)-MIN(ROW('03.Muestra'!$D$8:$D$17))+1,""),ROW()-531)),"")</f>
        <v>1</v>
      </c>
      <c r="B532" s="141" t="str">
        <f aca="false" t="array" ref="B532:B532">IFERROR(INDEX('03.Muestra'!$C$8:$C$17,SMALL(IF("Página Web"='03.Muestra'!$D$8:$D$17,ROW('03.Muestra'!$C$8:$C$17)-MIN(ROW('03.Muestra'!$D$8:$D$17))+1,""),ROW()-531)),"")</f>
        <v>Inicio</v>
      </c>
      <c r="C532" s="141" t="str">
        <f aca="false" t="array" ref="C532:C532">IFERROR(INDEX('03.Muestra'!$F$8:$F$17,SMALL(IF("Página Web"='03.Muestra'!$D$8:$D$17,ROW('03.Muestra'!$F$8:$F$17)-MIN(ROW('03.Muestra'!$D$8:$D$17))+1,""),ROW()-531)),"")</f>
        <v>https://institutodelpelo.com/</v>
      </c>
      <c r="D532" s="114" t="s">
        <v>106</v>
      </c>
      <c r="E532" s="75" t="str">
        <f aca="false">IF(D532&lt;&gt;"",IF(AND(B532&lt;&gt;"",C532&lt;&gt;""),"","ERR"),"")</f>
        <v/>
      </c>
      <c r="F532" s="115" t="s">
        <v>108</v>
      </c>
      <c r="G532" s="100" t="s">
        <v>117</v>
      </c>
      <c r="H532" s="95" t="s">
        <v>112</v>
      </c>
      <c r="I532" s="116" t="s">
        <v>110</v>
      </c>
      <c r="J532" s="117" t="s">
        <v>106</v>
      </c>
      <c r="K532" s="142" t="s">
        <v>116</v>
      </c>
      <c r="L532" s="23"/>
      <c r="M532" s="23"/>
      <c r="N532" s="23"/>
      <c r="O532" s="23"/>
      <c r="P532" s="23"/>
      <c r="Q532" s="23"/>
      <c r="R532" s="23"/>
      <c r="S532" s="23"/>
      <c r="T532" s="23"/>
      <c r="U532" s="23"/>
      <c r="V532" s="23"/>
      <c r="W532" s="23"/>
      <c r="X532" s="23"/>
      <c r="Y532" s="23"/>
    </row>
    <row r="533" customFormat="false" ht="12" hidden="false" customHeight="true" outlineLevel="0" collapsed="false">
      <c r="A533" s="110" t="n">
        <f aca="false" t="array" ref="A533:A533">IFERROR(INDEX('03.Muestra'!$B$8:$B$17,SMALL(IF("Página Web"='03.Muestra'!$D$8:$D$17,ROW('03.Muestra'!$B$8:$B$17)-MIN(ROW('03.Muestra'!$D$8:$D$17))+1,""),ROW()-531)),"")</f>
        <v>2</v>
      </c>
      <c r="B533" s="141" t="str">
        <f aca="false" t="array" ref="B533:B533">IFERROR(INDEX('03.Muestra'!$C$8:$C$17,SMALL(IF("Página Web"='03.Muestra'!$D$8:$D$17,ROW('03.Muestra'!$C$8:$C$17)-MIN(ROW('03.Muestra'!$D$8:$D$17))+1,""),ROW()-531)),"")</f>
        <v>Nuestro método</v>
      </c>
      <c r="C533" s="141" t="str">
        <f aca="false" t="array" ref="C533:C533">IFERROR(INDEX('03.Muestra'!$F$8:$F$17,SMALL(IF("Página Web"='03.Muestra'!$D$8:$D$17,ROW('03.Muestra'!$F$8:$F$17)-MIN(ROW('03.Muestra'!$D$8:$D$17))+1,""),ROW()-531)),"")</f>
        <v>https://institutodelpelo.com/nuestro-metodo/</v>
      </c>
      <c r="D533" s="114" t="s">
        <v>106</v>
      </c>
      <c r="E533" s="75" t="str">
        <f aca="false">IF(D533&lt;&gt;"",IF(AND(B533&lt;&gt;"",C533&lt;&gt;""),"","ERR"),"")</f>
        <v/>
      </c>
      <c r="F533" s="118" t="n">
        <f aca="true">COUNTIF($D532:INDIRECT("$D" &amp;  SUM(ROW()-1,'03.Muestra'!$D$20)-1),F532)</f>
        <v>0</v>
      </c>
      <c r="G533" s="118" t="n">
        <f aca="true">COUNTIF($D532:INDIRECT("$D" &amp;  SUM(ROW()-1,'03.Muestra'!$D$20)-1),G532)</f>
        <v>0</v>
      </c>
      <c r="H533" s="118" t="n">
        <f aca="true">COUNTIF($D532:INDIRECT("$D" &amp;  SUM(ROW()-1,'03.Muestra'!$D$20)-1),H532)</f>
        <v>0</v>
      </c>
      <c r="I533" s="118" t="n">
        <f aca="true">COUNTIF($D532:INDIRECT("$D" &amp;  SUM(ROW()-1,'03.Muestra'!$D$20)-1),I532)</f>
        <v>0</v>
      </c>
      <c r="J533" s="118" t="n">
        <f aca="true">COUNTIF($D532:INDIRECT("$D" &amp;  SUM(ROW()-1,'03.Muestra'!$D$20)-1),J532)</f>
        <v>5</v>
      </c>
      <c r="K533" s="143" t="n">
        <f aca="true">IF(COUNTIF('03.Muestra'!$D$8:$D$17,"Página Web")=0,0,COUNTBLANK($D532:INDIRECT("$D" &amp;  SUM(ROW()-1,COUNTIF('03.Muestra'!$D$8:$D$17,"Página Web"))-1)))</f>
        <v>1</v>
      </c>
      <c r="L533" s="23"/>
      <c r="M533" s="23"/>
      <c r="N533" s="23"/>
      <c r="O533" s="23"/>
      <c r="P533" s="23"/>
      <c r="Q533" s="23"/>
      <c r="R533" s="23"/>
      <c r="S533" s="23"/>
      <c r="T533" s="23"/>
      <c r="U533" s="23"/>
      <c r="V533" s="23"/>
      <c r="W533" s="23"/>
      <c r="X533" s="23"/>
      <c r="Y533" s="23"/>
    </row>
    <row r="534" customFormat="false" ht="12" hidden="false" customHeight="true" outlineLevel="0" collapsed="false">
      <c r="A534" s="110" t="n">
        <f aca="false" t="array" ref="A534:A534">IFERROR(INDEX('03.Muestra'!$B$8:$B$17,SMALL(IF("Página Web"='03.Muestra'!$D$8:$D$17,ROW('03.Muestra'!$B$8:$B$17)-MIN(ROW('03.Muestra'!$D$8:$D$17))+1,""),ROW()-531)),"")</f>
        <v>3</v>
      </c>
      <c r="B534" s="141" t="str">
        <f aca="false" t="array" ref="B534:B534">IFERROR(INDEX('03.Muestra'!$C$8:$C$17,SMALL(IF("Página Web"='03.Muestra'!$D$8:$D$17,ROW('03.Muestra'!$C$8:$C$17)-MIN(ROW('03.Muestra'!$D$8:$D$17))+1,""),ROW()-531)),"")</f>
        <v>Contacto</v>
      </c>
      <c r="C534" s="141" t="str">
        <f aca="false" t="array" ref="C534:C534">IFERROR(INDEX('03.Muestra'!$F$8:$F$17,SMALL(IF("Página Web"='03.Muestra'!$D$8:$D$17,ROW('03.Muestra'!$F$8:$F$17)-MIN(ROW('03.Muestra'!$D$8:$D$17))+1,""),ROW()-531)),"")</f>
        <v>https://institutodelpelo.com/contacto/</v>
      </c>
      <c r="D534" s="114" t="s">
        <v>106</v>
      </c>
      <c r="E534" s="75" t="str">
        <f aca="false">IF(D534&lt;&gt;"",IF(AND(B534&lt;&gt;"",C534&lt;&gt;""),"","ERR"),"")</f>
        <v/>
      </c>
      <c r="G534" s="23"/>
      <c r="H534" s="23"/>
      <c r="I534" s="23"/>
      <c r="J534" s="23"/>
      <c r="K534" s="119"/>
      <c r="L534" s="23"/>
      <c r="M534" s="23"/>
      <c r="N534" s="23"/>
      <c r="O534" s="23"/>
      <c r="P534" s="23"/>
      <c r="Q534" s="23"/>
      <c r="R534" s="23"/>
      <c r="S534" s="23"/>
      <c r="T534" s="23"/>
      <c r="U534" s="23"/>
      <c r="V534" s="23"/>
      <c r="W534" s="23"/>
      <c r="X534" s="23"/>
      <c r="Y534" s="23"/>
    </row>
    <row r="535" customFormat="false" ht="12" hidden="false" customHeight="true" outlineLevel="0" collapsed="false">
      <c r="A535" s="110" t="n">
        <f aca="false" t="array" ref="A535:A535">IFERROR(INDEX('03.Muestra'!$B$8:$B$17,SMALL(IF("Página Web"='03.Muestra'!$D$8:$D$17,ROW('03.Muestra'!$B$8:$B$17)-MIN(ROW('03.Muestra'!$D$8:$D$17))+1,""),ROW()-531)),"")</f>
        <v>4</v>
      </c>
      <c r="B535" s="141" t="str">
        <f aca="false" t="array" ref="B535:B535">IFERROR(INDEX('03.Muestra'!$C$8:$C$17,SMALL(IF("Página Web"='03.Muestra'!$D$8:$D$17,ROW('03.Muestra'!$C$8:$C$17)-MIN(ROW('03.Muestra'!$D$8:$D$17))+1,""),ROW()-531)),"")</f>
        <v>Aviso legal</v>
      </c>
      <c r="C535" s="141" t="str">
        <f aca="false" t="array" ref="C535:C535">IFERROR(INDEX('03.Muestra'!$F$8:$F$17,SMALL(IF("Página Web"='03.Muestra'!$D$8:$D$17,ROW('03.Muestra'!$F$8:$F$17)-MIN(ROW('03.Muestra'!$D$8:$D$17))+1,""),ROW()-531)),"")</f>
        <v>https://institutodelpelo.com/aviso-legal/</v>
      </c>
      <c r="D535" s="114" t="s">
        <v>106</v>
      </c>
      <c r="E535" s="75" t="str">
        <f aca="false">IF(D535&lt;&gt;"",IF(AND(B535&lt;&gt;"",C535&lt;&gt;""),"","ERR"),"")</f>
        <v/>
      </c>
      <c r="G535" s="23"/>
      <c r="H535" s="23"/>
      <c r="I535" s="23"/>
      <c r="J535" s="23"/>
      <c r="K535" s="119"/>
      <c r="L535" s="23"/>
      <c r="M535" s="23"/>
      <c r="N535" s="23"/>
      <c r="O535" s="23"/>
      <c r="P535" s="23"/>
      <c r="Q535" s="23"/>
      <c r="R535" s="23"/>
      <c r="S535" s="23"/>
      <c r="T535" s="23"/>
      <c r="U535" s="23"/>
      <c r="V535" s="23"/>
      <c r="W535" s="23"/>
      <c r="X535" s="23"/>
      <c r="Y535" s="23"/>
    </row>
    <row r="536" customFormat="false" ht="12" hidden="false" customHeight="true" outlineLevel="0" collapsed="false">
      <c r="A536" s="110" t="n">
        <f aca="false" t="array" ref="A536:A536">IFERROR(INDEX('03.Muestra'!$B$8:$B$17,SMALL(IF("Página Web"='03.Muestra'!$D$8:$D$17,ROW('03.Muestra'!$B$8:$B$17)-MIN(ROW('03.Muestra'!$D$8:$D$17))+1,""),ROW()-531)),"")</f>
        <v>5</v>
      </c>
      <c r="B536" s="141" t="str">
        <f aca="false" t="array" ref="B536:B536">IFERROR(INDEX('03.Muestra'!$C$8:$C$17,SMALL(IF("Página Web"='03.Muestra'!$D$8:$D$17,ROW('03.Muestra'!$C$8:$C$17)-MIN(ROW('03.Muestra'!$D$8:$D$17))+1,""),ROW()-531)),"")</f>
        <v>Política de privacidad</v>
      </c>
      <c r="C536" s="141" t="str">
        <f aca="false" t="array" ref="C536:C536">IFERROR(INDEX('03.Muestra'!$F$8:$F$17,SMALL(IF("Página Web"='03.Muestra'!$D$8:$D$17,ROW('03.Muestra'!$F$8:$F$17)-MIN(ROW('03.Muestra'!$D$8:$D$17))+1,""),ROW()-531)),"")</f>
        <v>https://institutodelpelo.com/politica-de-privacidad/</v>
      </c>
      <c r="D536" s="114" t="s">
        <v>106</v>
      </c>
      <c r="E536" s="75" t="str">
        <f aca="false">IF(D536&lt;&gt;"",IF(AND(B536&lt;&gt;"",C536&lt;&gt;""),"","ERR"),"")</f>
        <v/>
      </c>
      <c r="G536" s="23"/>
      <c r="H536" s="23"/>
      <c r="I536" s="23"/>
      <c r="J536" s="23"/>
      <c r="K536" s="119"/>
      <c r="L536" s="23"/>
      <c r="M536" s="23"/>
      <c r="N536" s="23"/>
      <c r="O536" s="23"/>
      <c r="P536" s="23"/>
      <c r="Q536" s="23"/>
      <c r="R536" s="23"/>
      <c r="S536" s="23"/>
      <c r="T536" s="23"/>
      <c r="U536" s="23"/>
      <c r="V536" s="23"/>
      <c r="W536" s="23"/>
      <c r="X536" s="23"/>
      <c r="Y536" s="23"/>
    </row>
    <row r="537" customFormat="false" ht="12" hidden="false" customHeight="true" outlineLevel="0" collapsed="false">
      <c r="A537" s="110" t="n">
        <f aca="false" t="array" ref="A537:A537">IFERROR(INDEX('03.Muestra'!$B$8:$B$17,SMALL(IF("Página Web"='03.Muestra'!$D$8:$D$17,ROW('03.Muestra'!$B$8:$B$17)-MIN(ROW('03.Muestra'!$D$8:$D$17))+1,""),ROW()-531)),"")</f>
        <v>6</v>
      </c>
      <c r="B537" s="141" t="str">
        <f aca="false" t="array" ref="B537:B537">IFERROR(INDEX('03.Muestra'!$C$8:$C$17,SMALL(IF("Página Web"='03.Muestra'!$D$8:$D$17,ROW('03.Muestra'!$C$8:$C$17)-MIN(ROW('03.Muestra'!$D$8:$D$17))+1,""),ROW()-531)),"")</f>
        <v>Informe de accesibilidad</v>
      </c>
      <c r="C537" s="141" t="str">
        <f aca="false" t="array" ref="C537:C537">IFERROR(INDEX('03.Muestra'!$F$8:$F$17,SMALL(IF("Página Web"='03.Muestra'!$D$8:$D$17,ROW('03.Muestra'!$F$8:$F$17)-MIN(ROW('03.Muestra'!$D$8:$D$17))+1,""),ROW()-531)),"")</f>
        <v>https://institutodelpelo.com/informe-de-accesibilidad/</v>
      </c>
      <c r="D537" s="114"/>
      <c r="E537" s="75" t="str">
        <f aca="false">IF(D537&lt;&gt;"",IF(AND(B537&lt;&gt;"",C537&lt;&gt;""),"","ERR"),"")</f>
        <v/>
      </c>
      <c r="G537" s="23"/>
      <c r="H537" s="23"/>
      <c r="I537" s="23"/>
      <c r="J537" s="23"/>
      <c r="K537" s="119"/>
      <c r="L537" s="23"/>
      <c r="M537" s="23"/>
      <c r="N537" s="23"/>
      <c r="O537" s="23"/>
      <c r="P537" s="23"/>
      <c r="Q537" s="23"/>
      <c r="R537" s="23"/>
      <c r="S537" s="23"/>
      <c r="T537" s="23"/>
      <c r="U537" s="23"/>
      <c r="V537" s="23"/>
      <c r="W537" s="23"/>
      <c r="X537" s="23"/>
      <c r="Y537" s="23"/>
    </row>
    <row r="538" customFormat="false" ht="12" hidden="false" customHeight="true" outlineLevel="0" collapsed="false">
      <c r="A538" s="110" t="str">
        <f aca="false" t="array" ref="A538:A538">IFERROR(INDEX('03.Muestra'!$B$8:$B$17,SMALL(IF("Página Web"='03.Muestra'!$D$8:$D$17,ROW('03.Muestra'!$B$8:$B$17)-MIN(ROW('03.Muestra'!$D$8:$D$17))+1,""),ROW()-531)),"")</f>
        <v/>
      </c>
      <c r="B538" s="141" t="str">
        <f aca="false" t="array" ref="B538:B538">IFERROR(INDEX('03.Muestra'!$C$8:$C$17,SMALL(IF("Página Web"='03.Muestra'!$D$8:$D$17,ROW('03.Muestra'!$C$8:$C$17)-MIN(ROW('03.Muestra'!$D$8:$D$17))+1,""),ROW()-531)),"")</f>
        <v/>
      </c>
      <c r="C538" s="141" t="str">
        <f aca="false" t="array" ref="C538:C538">IFERROR(INDEX('03.Muestra'!$F$8:$F$17,SMALL(IF("Página Web"='03.Muestra'!$D$8:$D$17,ROW('03.Muestra'!$F$8:$F$17)-MIN(ROW('03.Muestra'!$D$8:$D$17))+1,""),ROW()-531)),"")</f>
        <v/>
      </c>
      <c r="D538" s="114"/>
      <c r="E538" s="75" t="str">
        <f aca="false">IF(D538&lt;&gt;"",IF(AND(B538&lt;&gt;"",C538&lt;&gt;""),"","ERR"),"")</f>
        <v/>
      </c>
      <c r="F538" s="23"/>
      <c r="G538" s="23"/>
      <c r="H538" s="23"/>
      <c r="I538" s="23"/>
      <c r="J538" s="23"/>
      <c r="K538" s="119"/>
      <c r="L538" s="23"/>
      <c r="M538" s="23"/>
      <c r="N538" s="23"/>
      <c r="O538" s="23"/>
      <c r="P538" s="23"/>
      <c r="Q538" s="23"/>
      <c r="R538" s="23"/>
      <c r="S538" s="23"/>
      <c r="T538" s="23"/>
      <c r="U538" s="23"/>
      <c r="V538" s="23"/>
      <c r="W538" s="23"/>
      <c r="X538" s="23"/>
      <c r="Y538" s="23"/>
    </row>
    <row r="539" customFormat="false" ht="12" hidden="false" customHeight="true" outlineLevel="0" collapsed="false">
      <c r="A539" s="110" t="str">
        <f aca="false" t="array" ref="A539:A539">IFERROR(INDEX('03.Muestra'!$B$8:$B$17,SMALL(IF("Página Web"='03.Muestra'!$D$8:$D$17,ROW('03.Muestra'!$B$8:$B$17)-MIN(ROW('03.Muestra'!$D$8:$D$17))+1,""),ROW()-531)),"")</f>
        <v/>
      </c>
      <c r="B539" s="141" t="str">
        <f aca="false" t="array" ref="B539:B539">IFERROR(INDEX('03.Muestra'!$C$8:$C$17,SMALL(IF("Página Web"='03.Muestra'!$D$8:$D$17,ROW('03.Muestra'!$C$8:$C$17)-MIN(ROW('03.Muestra'!$D$8:$D$17))+1,""),ROW()-531)),"")</f>
        <v/>
      </c>
      <c r="C539" s="141" t="str">
        <f aca="false" t="array" ref="C539:C539">IFERROR(INDEX('03.Muestra'!$F$8:$F$17,SMALL(IF("Página Web"='03.Muestra'!$D$8:$D$17,ROW('03.Muestra'!$F$8:$F$17)-MIN(ROW('03.Muestra'!$D$8:$D$17))+1,""),ROW()-531)),"")</f>
        <v/>
      </c>
      <c r="D539" s="114"/>
      <c r="E539" s="75" t="str">
        <f aca="false">IF(D539&lt;&gt;"",IF(AND(B539&lt;&gt;"",C539&lt;&gt;""),"","ERR"),"")</f>
        <v/>
      </c>
      <c r="F539" s="23"/>
      <c r="G539" s="23"/>
      <c r="H539" s="23"/>
      <c r="I539" s="23"/>
      <c r="J539" s="23"/>
      <c r="K539" s="119"/>
      <c r="L539" s="23"/>
      <c r="M539" s="23"/>
      <c r="N539" s="23"/>
      <c r="O539" s="23"/>
      <c r="P539" s="23"/>
      <c r="Q539" s="23"/>
      <c r="R539" s="23"/>
      <c r="S539" s="23"/>
      <c r="T539" s="23"/>
      <c r="U539" s="23"/>
      <c r="V539" s="23"/>
      <c r="W539" s="23"/>
      <c r="X539" s="23"/>
      <c r="Y539" s="23"/>
    </row>
    <row r="540" customFormat="false" ht="12" hidden="false" customHeight="true" outlineLevel="0" collapsed="false">
      <c r="A540" s="110" t="str">
        <f aca="false" t="array" ref="A540:A540">IFERROR(INDEX('03.Muestra'!$B$8:$B$17,SMALL(IF("Página Web"='03.Muestra'!$D$8:$D$17,ROW('03.Muestra'!$B$8:$B$17)-MIN(ROW('03.Muestra'!$D$8:$D$17))+1,""),ROW()-531)),"")</f>
        <v/>
      </c>
      <c r="B540" s="141" t="str">
        <f aca="false" t="array" ref="B540:B540">IFERROR(INDEX('03.Muestra'!$C$8:$C$17,SMALL(IF("Página Web"='03.Muestra'!$D$8:$D$17,ROW('03.Muestra'!$C$8:$C$17)-MIN(ROW('03.Muestra'!$D$8:$D$17))+1,""),ROW()-531)),"")</f>
        <v/>
      </c>
      <c r="C540" s="141" t="str">
        <f aca="false" t="array" ref="C540:C540">IFERROR(INDEX('03.Muestra'!$F$8:$F$17,SMALL(IF("Página Web"='03.Muestra'!$D$8:$D$17,ROW('03.Muestra'!$F$8:$F$17)-MIN(ROW('03.Muestra'!$D$8:$D$17))+1,""),ROW()-531)),"")</f>
        <v/>
      </c>
      <c r="D540" s="114"/>
      <c r="E540" s="75" t="str">
        <f aca="false">IF(D540&lt;&gt;"",IF(AND(B540&lt;&gt;"",C540&lt;&gt;""),"","ERR"),"")</f>
        <v/>
      </c>
      <c r="F540" s="23"/>
      <c r="G540" s="23"/>
      <c r="H540" s="23"/>
      <c r="I540" s="23"/>
      <c r="J540" s="23"/>
      <c r="K540" s="119"/>
      <c r="L540" s="23"/>
      <c r="M540" s="23"/>
      <c r="N540" s="23"/>
      <c r="O540" s="23"/>
      <c r="P540" s="23"/>
      <c r="Q540" s="23"/>
      <c r="R540" s="23"/>
      <c r="S540" s="23"/>
      <c r="T540" s="23"/>
      <c r="U540" s="23"/>
      <c r="V540" s="23"/>
      <c r="W540" s="23"/>
      <c r="X540" s="23"/>
      <c r="Y540" s="23"/>
    </row>
    <row r="541" customFormat="false" ht="12" hidden="false" customHeight="true" outlineLevel="0" collapsed="false">
      <c r="A541" s="110" t="str">
        <f aca="false" t="array" ref="A541:A541">IFERROR(INDEX('03.Muestra'!$B$8:$B$17,SMALL(IF("Página Web"='03.Muestra'!$D$8:$D$17,ROW('03.Muestra'!$B$8:$B$17)-MIN(ROW('03.Muestra'!$D$8:$D$17))+1,""),ROW()-531)),"")</f>
        <v/>
      </c>
      <c r="B541" s="141" t="str">
        <f aca="false" t="array" ref="B541:B541">IFERROR(INDEX('03.Muestra'!$C$8:$C$17,SMALL(IF("Página Web"='03.Muestra'!$D$8:$D$17,ROW('03.Muestra'!$C$8:$C$17)-MIN(ROW('03.Muestra'!$D$8:$D$17))+1,""),ROW()-531)),"")</f>
        <v/>
      </c>
      <c r="C541" s="141" t="str">
        <f aca="false" t="array" ref="C541:C541">IFERROR(INDEX('03.Muestra'!$F$8:$F$17,SMALL(IF("Página Web"='03.Muestra'!$D$8:$D$17,ROW('03.Muestra'!$F$8:$F$17)-MIN(ROW('03.Muestra'!$D$8:$D$17))+1,""),ROW()-531)),"")</f>
        <v/>
      </c>
      <c r="D541" s="114"/>
      <c r="E541" s="75" t="str">
        <f aca="false">IF(D541&lt;&gt;"",IF(AND(B541&lt;&gt;"",C541&lt;&gt;""),"","ERR"),"")</f>
        <v/>
      </c>
      <c r="F541" s="23"/>
      <c r="G541" s="23"/>
      <c r="H541" s="23"/>
      <c r="I541" s="23"/>
      <c r="J541" s="23"/>
      <c r="K541" s="119"/>
      <c r="L541" s="23"/>
      <c r="M541" s="23"/>
      <c r="N541" s="23"/>
      <c r="O541" s="23"/>
      <c r="P541" s="23"/>
      <c r="Q541" s="23"/>
      <c r="R541" s="23"/>
      <c r="S541" s="23"/>
      <c r="T541" s="23"/>
      <c r="U541" s="23"/>
      <c r="V541" s="23"/>
      <c r="W541" s="23"/>
      <c r="X541" s="23"/>
      <c r="Y541" s="23"/>
    </row>
    <row r="542" customFormat="false" ht="12" hidden="false" customHeight="true" outlineLevel="0" collapsed="false">
      <c r="A542" s="71"/>
      <c r="B542" s="144"/>
      <c r="C542" s="144"/>
      <c r="D542" s="145"/>
      <c r="E542" s="75"/>
      <c r="F542" s="23"/>
      <c r="G542" s="23"/>
      <c r="H542" s="23"/>
      <c r="I542" s="23"/>
      <c r="J542" s="23"/>
      <c r="K542" s="119"/>
      <c r="L542" s="23"/>
      <c r="M542" s="23"/>
      <c r="N542" s="23"/>
      <c r="O542" s="23"/>
      <c r="P542" s="23"/>
      <c r="Q542" s="23"/>
      <c r="R542" s="23"/>
      <c r="S542" s="23"/>
      <c r="T542" s="23"/>
      <c r="U542" s="23"/>
      <c r="V542" s="23"/>
      <c r="W542" s="23"/>
      <c r="X542" s="23"/>
      <c r="Y542" s="23"/>
    </row>
    <row r="543" customFormat="false" ht="12" hidden="false" customHeight="true" outlineLevel="0" collapsed="false">
      <c r="B543" s="23"/>
      <c r="C543" s="23"/>
      <c r="D543" s="137"/>
      <c r="E543" s="75"/>
      <c r="F543" s="23"/>
      <c r="G543" s="23"/>
      <c r="H543" s="23"/>
      <c r="I543" s="23"/>
      <c r="J543" s="23"/>
      <c r="K543" s="119"/>
      <c r="L543" s="23"/>
      <c r="M543" s="23"/>
      <c r="N543" s="23"/>
      <c r="O543" s="23"/>
      <c r="P543" s="23"/>
      <c r="Q543" s="23"/>
      <c r="R543" s="23"/>
      <c r="S543" s="23"/>
      <c r="T543" s="23"/>
      <c r="U543" s="23"/>
      <c r="V543" s="23"/>
      <c r="W543" s="23"/>
      <c r="X543" s="23"/>
      <c r="Y543" s="23"/>
    </row>
    <row r="544" customFormat="false" ht="31.5" hidden="false" customHeight="true" outlineLevel="0" collapsed="false">
      <c r="A544" s="122"/>
      <c r="B544" s="123"/>
      <c r="C544" s="122"/>
      <c r="D544" s="146"/>
      <c r="E544" s="112"/>
      <c r="F544" s="23"/>
      <c r="G544" s="23"/>
      <c r="H544" s="23"/>
      <c r="I544" s="23"/>
      <c r="J544" s="23"/>
      <c r="K544" s="119"/>
      <c r="L544" s="23"/>
      <c r="M544" s="23"/>
      <c r="N544" s="23"/>
      <c r="O544" s="23"/>
      <c r="P544" s="23"/>
      <c r="Q544" s="23"/>
      <c r="R544" s="23"/>
      <c r="S544" s="23"/>
      <c r="T544" s="23"/>
      <c r="U544" s="23"/>
      <c r="V544" s="23"/>
      <c r="W544" s="23"/>
      <c r="X544" s="23"/>
      <c r="Y544" s="23"/>
    </row>
    <row r="545" customFormat="false" ht="12" hidden="false" customHeight="true" outlineLevel="0" collapsed="false">
      <c r="A545" s="71"/>
      <c r="B545" s="71"/>
      <c r="C545" s="71"/>
      <c r="D545" s="147"/>
      <c r="E545" s="72"/>
      <c r="F545" s="103"/>
      <c r="G545" s="23"/>
      <c r="H545" s="23"/>
      <c r="I545" s="23"/>
      <c r="J545" s="23"/>
      <c r="K545" s="119"/>
      <c r="L545" s="23"/>
      <c r="M545" s="23"/>
      <c r="N545" s="23"/>
      <c r="O545" s="23"/>
      <c r="P545" s="23"/>
      <c r="Q545" s="23"/>
      <c r="R545" s="23"/>
      <c r="S545" s="23"/>
      <c r="T545" s="23"/>
      <c r="U545" s="23"/>
      <c r="V545" s="23"/>
      <c r="W545" s="23"/>
      <c r="X545" s="23"/>
      <c r="Y545" s="23"/>
    </row>
    <row r="546" customFormat="false" ht="12" hidden="false" customHeight="true" outlineLevel="0" collapsed="false">
      <c r="B546" s="23"/>
      <c r="C546" s="23"/>
      <c r="D546" s="137"/>
      <c r="E546" s="23"/>
      <c r="F546" s="23"/>
      <c r="G546" s="23"/>
      <c r="H546" s="23"/>
      <c r="I546" s="23"/>
      <c r="J546" s="23"/>
      <c r="K546" s="119"/>
      <c r="L546" s="23"/>
    </row>
    <row r="547" customFormat="false" ht="12" hidden="false" customHeight="true" outlineLevel="0" collapsed="false">
      <c r="B547" s="158"/>
      <c r="C547" s="23"/>
      <c r="D547" s="137"/>
      <c r="E547" s="112"/>
      <c r="F547" s="23"/>
      <c r="G547" s="23"/>
      <c r="H547" s="23"/>
      <c r="I547" s="23"/>
      <c r="J547" s="23"/>
      <c r="K547" s="119"/>
      <c r="L547" s="23"/>
    </row>
    <row r="548" customFormat="false" ht="29.25" hidden="false" customHeight="true" outlineLevel="0" collapsed="false">
      <c r="A548" s="105" t="s">
        <v>119</v>
      </c>
      <c r="B548" s="106" t="s">
        <v>105</v>
      </c>
      <c r="C548" s="107" t="s">
        <v>194</v>
      </c>
      <c r="D548" s="139" t="s">
        <v>125</v>
      </c>
      <c r="E548" s="124"/>
      <c r="K548" s="119"/>
      <c r="L548" s="23"/>
    </row>
    <row r="549" customFormat="false" ht="12" hidden="false" customHeight="true" outlineLevel="0" collapsed="false">
      <c r="A549" s="110" t="n">
        <f aca="false" t="array" ref="A549:A549">IFERROR(INDEX('03.Muestra'!$B$8:$B$17,SMALL(IF("Página Web"='03.Muestra'!$D$8:$D$17,ROW('03.Muestra'!$B$8:$B$17)-MIN(ROW('03.Muestra'!$D$8:$D$17))+1,""),ROW()-548)),"")</f>
        <v>1</v>
      </c>
      <c r="B549" s="141" t="str">
        <f aca="false" t="array" ref="B549:B549">IFERROR(INDEX('03.Muestra'!$C$8:$C$17,SMALL(IF("Página Web"='03.Muestra'!$D$8:$D$17,ROW('03.Muestra'!$C$8:$C$17)-MIN(ROW('03.Muestra'!$D$8:$D$17))+1,""),ROW()-548)),"")</f>
        <v>Inicio</v>
      </c>
      <c r="C549" s="141" t="str">
        <f aca="false" t="array" ref="C549:C549">IFERROR(INDEX('03.Muestra'!$F$8:$F$17,SMALL(IF("Página Web"='03.Muestra'!$D$8:$D$17,ROW('03.Muestra'!$F$8:$F$17)-MIN(ROW('03.Muestra'!$D$8:$D$17))+1,""),ROW()-548)),"")</f>
        <v>https://institutodelpelo.com/</v>
      </c>
      <c r="D549" s="114" t="s">
        <v>106</v>
      </c>
      <c r="E549" s="75" t="str">
        <f aca="false">IF(D549&lt;&gt;"",IF(AND(B549&lt;&gt;"",C549&lt;&gt;""),"","ERR"),"")</f>
        <v/>
      </c>
      <c r="F549" s="115" t="s">
        <v>108</v>
      </c>
      <c r="G549" s="100" t="s">
        <v>117</v>
      </c>
      <c r="H549" s="95" t="s">
        <v>112</v>
      </c>
      <c r="I549" s="116" t="s">
        <v>110</v>
      </c>
      <c r="J549" s="117" t="s">
        <v>106</v>
      </c>
      <c r="K549" s="142" t="s">
        <v>116</v>
      </c>
      <c r="L549" s="23"/>
    </row>
    <row r="550" customFormat="false" ht="12" hidden="false" customHeight="true" outlineLevel="0" collapsed="false">
      <c r="A550" s="110" t="n">
        <f aca="false" t="array" ref="A550:A550">IFERROR(INDEX('03.Muestra'!$B$8:$B$17,SMALL(IF("Página Web"='03.Muestra'!$D$8:$D$17,ROW('03.Muestra'!$B$8:$B$17)-MIN(ROW('03.Muestra'!$D$8:$D$17))+1,""),ROW()-548)),"")</f>
        <v>2</v>
      </c>
      <c r="B550" s="141" t="str">
        <f aca="false" t="array" ref="B550:B550">IFERROR(INDEX('03.Muestra'!$C$8:$C$17,SMALL(IF("Página Web"='03.Muestra'!$D$8:$D$17,ROW('03.Muestra'!$C$8:$C$17)-MIN(ROW('03.Muestra'!$D$8:$D$17))+1,""),ROW()-548)),"")</f>
        <v>Nuestro método</v>
      </c>
      <c r="C550" s="141" t="str">
        <f aca="false" t="array" ref="C550:C550">IFERROR(INDEX('03.Muestra'!$F$8:$F$17,SMALL(IF("Página Web"='03.Muestra'!$D$8:$D$17,ROW('03.Muestra'!$F$8:$F$17)-MIN(ROW('03.Muestra'!$D$8:$D$17))+1,""),ROW()-548)),"")</f>
        <v>https://institutodelpelo.com/nuestro-metodo/</v>
      </c>
      <c r="D550" s="114" t="s">
        <v>106</v>
      </c>
      <c r="E550" s="75" t="str">
        <f aca="false">IF(D550&lt;&gt;"",IF(AND(B550&lt;&gt;"",C550&lt;&gt;""),"","ERR"),"")</f>
        <v/>
      </c>
      <c r="F550" s="118" t="n">
        <f aca="true">COUNTIF($D549:INDIRECT("$D" &amp;  SUM(ROW()-1,'03.Muestra'!$D$20)-1),F549)</f>
        <v>0</v>
      </c>
      <c r="G550" s="118" t="n">
        <f aca="true">COUNTIF($D549:INDIRECT("$D" &amp;  SUM(ROW()-1,'03.Muestra'!$D$20)-1),G549)</f>
        <v>0</v>
      </c>
      <c r="H550" s="118" t="n">
        <f aca="true">COUNTIF($D549:INDIRECT("$D" &amp;  SUM(ROW()-1,'03.Muestra'!$D$20)-1),H549)</f>
        <v>0</v>
      </c>
      <c r="I550" s="118" t="n">
        <f aca="true">COUNTIF($D549:INDIRECT("$D" &amp;  SUM(ROW()-1,'03.Muestra'!$D$20)-1),I549)</f>
        <v>0</v>
      </c>
      <c r="J550" s="118" t="n">
        <f aca="true">COUNTIF($D549:INDIRECT("$D" &amp;  SUM(ROW()-1,'03.Muestra'!$D$20)-1),J549)</f>
        <v>5</v>
      </c>
      <c r="K550" s="143" t="n">
        <f aca="true">IF(COUNTIF('03.Muestra'!$D$8:$D$17,"Página Web")=0,0,COUNTBLANK($D549:INDIRECT("$D" &amp;  SUM(ROW()-1,COUNTIF('03.Muestra'!$D$8:$D$17,"Página Web"))-1)))</f>
        <v>1</v>
      </c>
      <c r="L550" s="23"/>
    </row>
    <row r="551" customFormat="false" ht="12" hidden="false" customHeight="true" outlineLevel="0" collapsed="false">
      <c r="A551" s="110" t="n">
        <f aca="false" t="array" ref="A551:A551">IFERROR(INDEX('03.Muestra'!$B$8:$B$17,SMALL(IF("Página Web"='03.Muestra'!$D$8:$D$17,ROW('03.Muestra'!$B$8:$B$17)-MIN(ROW('03.Muestra'!$D$8:$D$17))+1,""),ROW()-548)),"")</f>
        <v>3</v>
      </c>
      <c r="B551" s="141" t="str">
        <f aca="false" t="array" ref="B551:B551">IFERROR(INDEX('03.Muestra'!$C$8:$C$17,SMALL(IF("Página Web"='03.Muestra'!$D$8:$D$17,ROW('03.Muestra'!$C$8:$C$17)-MIN(ROW('03.Muestra'!$D$8:$D$17))+1,""),ROW()-548)),"")</f>
        <v>Contacto</v>
      </c>
      <c r="C551" s="141" t="str">
        <f aca="false" t="array" ref="C551:C551">IFERROR(INDEX('03.Muestra'!$F$8:$F$17,SMALL(IF("Página Web"='03.Muestra'!$D$8:$D$17,ROW('03.Muestra'!$F$8:$F$17)-MIN(ROW('03.Muestra'!$D$8:$D$17))+1,""),ROW()-548)),"")</f>
        <v>https://institutodelpelo.com/contacto/</v>
      </c>
      <c r="D551" s="114" t="s">
        <v>106</v>
      </c>
      <c r="E551" s="75" t="str">
        <f aca="false">IF(D551&lt;&gt;"",IF(AND(B551&lt;&gt;"",C551&lt;&gt;""),"","ERR"),"")</f>
        <v/>
      </c>
      <c r="G551" s="23"/>
      <c r="H551" s="23"/>
      <c r="I551" s="23"/>
      <c r="J551" s="23"/>
      <c r="K551" s="119"/>
      <c r="L551" s="23"/>
    </row>
    <row r="552" customFormat="false" ht="12" hidden="false" customHeight="true" outlineLevel="0" collapsed="false">
      <c r="A552" s="110" t="n">
        <f aca="false" t="array" ref="A552:A552">IFERROR(INDEX('03.Muestra'!$B$8:$B$17,SMALL(IF("Página Web"='03.Muestra'!$D$8:$D$17,ROW('03.Muestra'!$B$8:$B$17)-MIN(ROW('03.Muestra'!$D$8:$D$17))+1,""),ROW()-548)),"")</f>
        <v>4</v>
      </c>
      <c r="B552" s="141" t="str">
        <f aca="false" t="array" ref="B552:B552">IFERROR(INDEX('03.Muestra'!$C$8:$C$17,SMALL(IF("Página Web"='03.Muestra'!$D$8:$D$17,ROW('03.Muestra'!$C$8:$C$17)-MIN(ROW('03.Muestra'!$D$8:$D$17))+1,""),ROW()-548)),"")</f>
        <v>Aviso legal</v>
      </c>
      <c r="C552" s="141" t="str">
        <f aca="false" t="array" ref="C552:C552">IFERROR(INDEX('03.Muestra'!$F$8:$F$17,SMALL(IF("Página Web"='03.Muestra'!$D$8:$D$17,ROW('03.Muestra'!$F$8:$F$17)-MIN(ROW('03.Muestra'!$D$8:$D$17))+1,""),ROW()-548)),"")</f>
        <v>https://institutodelpelo.com/aviso-legal/</v>
      </c>
      <c r="D552" s="114" t="s">
        <v>106</v>
      </c>
      <c r="E552" s="75" t="str">
        <f aca="false">IF(D552&lt;&gt;"",IF(AND(B552&lt;&gt;"",C552&lt;&gt;""),"","ERR"),"")</f>
        <v/>
      </c>
      <c r="G552" s="23"/>
      <c r="H552" s="23"/>
      <c r="I552" s="23"/>
      <c r="J552" s="23"/>
      <c r="K552" s="119"/>
      <c r="L552" s="23"/>
    </row>
    <row r="553" customFormat="false" ht="12" hidden="false" customHeight="true" outlineLevel="0" collapsed="false">
      <c r="A553" s="110" t="n">
        <f aca="false" t="array" ref="A553:A553">IFERROR(INDEX('03.Muestra'!$B$8:$B$17,SMALL(IF("Página Web"='03.Muestra'!$D$8:$D$17,ROW('03.Muestra'!$B$8:$B$17)-MIN(ROW('03.Muestra'!$D$8:$D$17))+1,""),ROW()-548)),"")</f>
        <v>5</v>
      </c>
      <c r="B553" s="141" t="str">
        <f aca="false" t="array" ref="B553:B553">IFERROR(INDEX('03.Muestra'!$C$8:$C$17,SMALL(IF("Página Web"='03.Muestra'!$D$8:$D$17,ROW('03.Muestra'!$C$8:$C$17)-MIN(ROW('03.Muestra'!$D$8:$D$17))+1,""),ROW()-548)),"")</f>
        <v>Política de privacidad</v>
      </c>
      <c r="C553" s="141" t="str">
        <f aca="false" t="array" ref="C553:C553">IFERROR(INDEX('03.Muestra'!$F$8:$F$17,SMALL(IF("Página Web"='03.Muestra'!$D$8:$D$17,ROW('03.Muestra'!$F$8:$F$17)-MIN(ROW('03.Muestra'!$D$8:$D$17))+1,""),ROW()-548)),"")</f>
        <v>https://institutodelpelo.com/politica-de-privacidad/</v>
      </c>
      <c r="D553" s="114" t="s">
        <v>106</v>
      </c>
      <c r="E553" s="75" t="str">
        <f aca="false">IF(D553&lt;&gt;"",IF(AND(B553&lt;&gt;"",C553&lt;&gt;""),"","ERR"),"")</f>
        <v/>
      </c>
      <c r="G553" s="23"/>
      <c r="H553" s="23"/>
      <c r="I553" s="23"/>
      <c r="J553" s="23"/>
      <c r="K553" s="119"/>
      <c r="L553" s="23"/>
    </row>
    <row r="554" customFormat="false" ht="12" hidden="false" customHeight="true" outlineLevel="0" collapsed="false">
      <c r="A554" s="110" t="n">
        <f aca="false" t="array" ref="A554:A554">IFERROR(INDEX('03.Muestra'!$B$8:$B$17,SMALL(IF("Página Web"='03.Muestra'!$D$8:$D$17,ROW('03.Muestra'!$B$8:$B$17)-MIN(ROW('03.Muestra'!$D$8:$D$17))+1,""),ROW()-548)),"")</f>
        <v>6</v>
      </c>
      <c r="B554" s="141" t="str">
        <f aca="false" t="array" ref="B554:B554">IFERROR(INDEX('03.Muestra'!$C$8:$C$17,SMALL(IF("Página Web"='03.Muestra'!$D$8:$D$17,ROW('03.Muestra'!$C$8:$C$17)-MIN(ROW('03.Muestra'!$D$8:$D$17))+1,""),ROW()-548)),"")</f>
        <v>Informe de accesibilidad</v>
      </c>
      <c r="C554" s="141" t="str">
        <f aca="false" t="array" ref="C554:C554">IFERROR(INDEX('03.Muestra'!$F$8:$F$17,SMALL(IF("Página Web"='03.Muestra'!$D$8:$D$17,ROW('03.Muestra'!$F$8:$F$17)-MIN(ROW('03.Muestra'!$D$8:$D$17))+1,""),ROW()-548)),"")</f>
        <v>https://institutodelpelo.com/informe-de-accesibilidad/</v>
      </c>
      <c r="D554" s="114"/>
      <c r="E554" s="75" t="str">
        <f aca="false">IF(D554&lt;&gt;"",IF(AND(B554&lt;&gt;"",C554&lt;&gt;""),"","ERR"),"")</f>
        <v/>
      </c>
      <c r="G554" s="23"/>
      <c r="H554" s="23"/>
      <c r="I554" s="23"/>
      <c r="J554" s="23"/>
      <c r="K554" s="119"/>
      <c r="L554" s="23"/>
    </row>
    <row r="555" customFormat="false" ht="12" hidden="false" customHeight="true" outlineLevel="0" collapsed="false">
      <c r="A555" s="110" t="str">
        <f aca="false" t="array" ref="A555:A555">IFERROR(INDEX('03.Muestra'!$B$8:$B$17,SMALL(IF("Página Web"='03.Muestra'!$D$8:$D$17,ROW('03.Muestra'!$B$8:$B$17)-MIN(ROW('03.Muestra'!$D$8:$D$17))+1,""),ROW()-548)),"")</f>
        <v/>
      </c>
      <c r="B555" s="141" t="str">
        <f aca="false" t="array" ref="B555:B555">IFERROR(INDEX('03.Muestra'!$C$8:$C$17,SMALL(IF("Página Web"='03.Muestra'!$D$8:$D$17,ROW('03.Muestra'!$C$8:$C$17)-MIN(ROW('03.Muestra'!$D$8:$D$17))+1,""),ROW()-548)),"")</f>
        <v/>
      </c>
      <c r="C555" s="141" t="str">
        <f aca="false" t="array" ref="C555:C555">IFERROR(INDEX('03.Muestra'!$F$8:$F$17,SMALL(IF("Página Web"='03.Muestra'!$D$8:$D$17,ROW('03.Muestra'!$F$8:$F$17)-MIN(ROW('03.Muestra'!$D$8:$D$17))+1,""),ROW()-548)),"")</f>
        <v/>
      </c>
      <c r="D555" s="114"/>
      <c r="E555" s="75" t="str">
        <f aca="false">IF(D555&lt;&gt;"",IF(AND(B555&lt;&gt;"",C555&lt;&gt;""),"","ERR"),"")</f>
        <v/>
      </c>
      <c r="F555" s="23"/>
      <c r="G555" s="23"/>
      <c r="H555" s="23"/>
      <c r="I555" s="23"/>
      <c r="J555" s="23"/>
      <c r="K555" s="119"/>
      <c r="L555" s="23"/>
    </row>
    <row r="556" customFormat="false" ht="12" hidden="false" customHeight="true" outlineLevel="0" collapsed="false">
      <c r="A556" s="110" t="str">
        <f aca="false" t="array" ref="A556:A556">IFERROR(INDEX('03.Muestra'!$B$8:$B$17,SMALL(IF("Página Web"='03.Muestra'!$D$8:$D$17,ROW('03.Muestra'!$B$8:$B$17)-MIN(ROW('03.Muestra'!$D$8:$D$17))+1,""),ROW()-548)),"")</f>
        <v/>
      </c>
      <c r="B556" s="141" t="str">
        <f aca="false" t="array" ref="B556:B556">IFERROR(INDEX('03.Muestra'!$C$8:$C$17,SMALL(IF("Página Web"='03.Muestra'!$D$8:$D$17,ROW('03.Muestra'!$C$8:$C$17)-MIN(ROW('03.Muestra'!$D$8:$D$17))+1,""),ROW()-548)),"")</f>
        <v/>
      </c>
      <c r="C556" s="141" t="str">
        <f aca="false" t="array" ref="C556:C556">IFERROR(INDEX('03.Muestra'!$F$8:$F$17,SMALL(IF("Página Web"='03.Muestra'!$D$8:$D$17,ROW('03.Muestra'!$F$8:$F$17)-MIN(ROW('03.Muestra'!$D$8:$D$17))+1,""),ROW()-548)),"")</f>
        <v/>
      </c>
      <c r="D556" s="114"/>
      <c r="E556" s="75" t="str">
        <f aca="false">IF(D556&lt;&gt;"",IF(AND(B556&lt;&gt;"",C556&lt;&gt;""),"","ERR"),"")</f>
        <v/>
      </c>
      <c r="F556" s="23"/>
      <c r="G556" s="23"/>
      <c r="H556" s="23"/>
      <c r="I556" s="23"/>
      <c r="J556" s="23"/>
      <c r="K556" s="119"/>
      <c r="L556" s="23"/>
    </row>
    <row r="557" customFormat="false" ht="12" hidden="false" customHeight="true" outlineLevel="0" collapsed="false">
      <c r="A557" s="110" t="str">
        <f aca="false" t="array" ref="A557:A557">IFERROR(INDEX('03.Muestra'!$B$8:$B$17,SMALL(IF("Página Web"='03.Muestra'!$D$8:$D$17,ROW('03.Muestra'!$B$8:$B$17)-MIN(ROW('03.Muestra'!$D$8:$D$17))+1,""),ROW()-548)),"")</f>
        <v/>
      </c>
      <c r="B557" s="141" t="str">
        <f aca="false" t="array" ref="B557:B557">IFERROR(INDEX('03.Muestra'!$C$8:$C$17,SMALL(IF("Página Web"='03.Muestra'!$D$8:$D$17,ROW('03.Muestra'!$C$8:$C$17)-MIN(ROW('03.Muestra'!$D$8:$D$17))+1,""),ROW()-548)),"")</f>
        <v/>
      </c>
      <c r="C557" s="141" t="str">
        <f aca="false" t="array" ref="C557:C557">IFERROR(INDEX('03.Muestra'!$F$8:$F$17,SMALL(IF("Página Web"='03.Muestra'!$D$8:$D$17,ROW('03.Muestra'!$F$8:$F$17)-MIN(ROW('03.Muestra'!$D$8:$D$17))+1,""),ROW()-548)),"")</f>
        <v/>
      </c>
      <c r="D557" s="114"/>
      <c r="E557" s="75" t="str">
        <f aca="false">IF(D557&lt;&gt;"",IF(AND(B557&lt;&gt;"",C557&lt;&gt;""),"","ERR"),"")</f>
        <v/>
      </c>
      <c r="F557" s="23"/>
      <c r="G557" s="23"/>
      <c r="H557" s="23"/>
      <c r="I557" s="23"/>
      <c r="J557" s="23"/>
      <c r="K557" s="119"/>
      <c r="L557" s="23"/>
    </row>
    <row r="558" customFormat="false" ht="12" hidden="false" customHeight="true" outlineLevel="0" collapsed="false">
      <c r="A558" s="110" t="str">
        <f aca="false" t="array" ref="A558:A558">IFERROR(INDEX('03.Muestra'!$B$8:$B$17,SMALL(IF("Página Web"='03.Muestra'!$D$8:$D$17,ROW('03.Muestra'!$B$8:$B$17)-MIN(ROW('03.Muestra'!$D$8:$D$17))+1,""),ROW()-548)),"")</f>
        <v/>
      </c>
      <c r="B558" s="141" t="str">
        <f aca="false" t="array" ref="B558:B558">IFERROR(INDEX('03.Muestra'!$C$8:$C$17,SMALL(IF("Página Web"='03.Muestra'!$D$8:$D$17,ROW('03.Muestra'!$C$8:$C$17)-MIN(ROW('03.Muestra'!$D$8:$D$17))+1,""),ROW()-548)),"")</f>
        <v/>
      </c>
      <c r="C558" s="141" t="str">
        <f aca="false" t="array" ref="C558:C558">IFERROR(INDEX('03.Muestra'!$F$8:$F$17,SMALL(IF("Página Web"='03.Muestra'!$D$8:$D$17,ROW('03.Muestra'!$F$8:$F$17)-MIN(ROW('03.Muestra'!$D$8:$D$17))+1,""),ROW()-548)),"")</f>
        <v/>
      </c>
      <c r="D558" s="114"/>
      <c r="E558" s="75" t="str">
        <f aca="false">IF(D558&lt;&gt;"",IF(AND(B558&lt;&gt;"",C558&lt;&gt;""),"","ERR"),"")</f>
        <v/>
      </c>
      <c r="F558" s="23"/>
      <c r="G558" s="23"/>
      <c r="H558" s="23"/>
      <c r="I558" s="23"/>
      <c r="J558" s="23"/>
      <c r="K558" s="119"/>
      <c r="L558" s="23"/>
    </row>
    <row r="559" customFormat="false" ht="12" hidden="false" customHeight="true" outlineLevel="0" collapsed="false">
      <c r="A559" s="71"/>
      <c r="B559" s="144"/>
      <c r="C559" s="144"/>
      <c r="D559" s="145"/>
      <c r="E559" s="75"/>
      <c r="F559" s="23"/>
      <c r="G559" s="23"/>
      <c r="H559" s="23"/>
      <c r="I559" s="23"/>
      <c r="J559" s="23"/>
      <c r="K559" s="119"/>
      <c r="L559" s="23"/>
      <c r="M559" s="23"/>
      <c r="N559" s="23"/>
      <c r="O559" s="23"/>
      <c r="P559" s="23"/>
      <c r="Q559" s="23"/>
      <c r="R559" s="23"/>
      <c r="S559" s="23"/>
      <c r="T559" s="23"/>
      <c r="U559" s="23"/>
      <c r="V559" s="23"/>
      <c r="W559" s="23"/>
      <c r="X559" s="23"/>
      <c r="Y559" s="23"/>
    </row>
    <row r="560" customFormat="false" ht="12" hidden="false" customHeight="true" outlineLevel="0" collapsed="false">
      <c r="B560" s="23"/>
      <c r="C560" s="23"/>
      <c r="D560" s="137"/>
      <c r="E560" s="75"/>
      <c r="F560" s="23"/>
      <c r="G560" s="23"/>
      <c r="H560" s="23"/>
      <c r="I560" s="23"/>
      <c r="J560" s="23"/>
      <c r="K560" s="119"/>
      <c r="L560" s="23"/>
      <c r="M560" s="23"/>
      <c r="N560" s="23"/>
      <c r="O560" s="23"/>
      <c r="P560" s="23"/>
      <c r="Q560" s="23"/>
      <c r="R560" s="23"/>
      <c r="S560" s="23"/>
      <c r="T560" s="23"/>
      <c r="U560" s="23"/>
      <c r="V560" s="23"/>
      <c r="W560" s="23"/>
      <c r="X560" s="23"/>
      <c r="Y560" s="23"/>
    </row>
    <row r="561" customFormat="false" ht="31.5" hidden="false" customHeight="true" outlineLevel="0" collapsed="false">
      <c r="A561" s="122"/>
      <c r="B561" s="123"/>
      <c r="C561" s="122"/>
      <c r="D561" s="146"/>
      <c r="E561" s="112"/>
      <c r="F561" s="23"/>
      <c r="G561" s="23"/>
      <c r="H561" s="23"/>
      <c r="I561" s="23"/>
      <c r="J561" s="23"/>
      <c r="K561" s="119"/>
      <c r="L561" s="23"/>
      <c r="M561" s="23"/>
      <c r="N561" s="23"/>
      <c r="O561" s="23"/>
      <c r="P561" s="23"/>
      <c r="Q561" s="23"/>
      <c r="R561" s="23"/>
      <c r="S561" s="23"/>
      <c r="T561" s="23"/>
      <c r="U561" s="23"/>
      <c r="V561" s="23"/>
      <c r="W561" s="23"/>
      <c r="X561" s="23"/>
      <c r="Y561" s="23"/>
    </row>
    <row r="562" customFormat="false" ht="12" hidden="false" customHeight="true" outlineLevel="0" collapsed="false">
      <c r="A562" s="71"/>
      <c r="B562" s="71"/>
      <c r="C562" s="71"/>
      <c r="D562" s="147"/>
      <c r="E562" s="72"/>
      <c r="F562" s="103"/>
      <c r="G562" s="23"/>
      <c r="H562" s="23"/>
      <c r="I562" s="23"/>
      <c r="J562" s="23"/>
      <c r="K562" s="119"/>
      <c r="L562" s="23"/>
      <c r="M562" s="23"/>
      <c r="N562" s="23"/>
      <c r="O562" s="23"/>
      <c r="P562" s="23"/>
      <c r="Q562" s="23"/>
      <c r="R562" s="23"/>
      <c r="S562" s="23"/>
      <c r="T562" s="23"/>
      <c r="U562" s="23"/>
      <c r="V562" s="23"/>
      <c r="W562" s="23"/>
      <c r="X562" s="23"/>
      <c r="Y562" s="23"/>
    </row>
    <row r="563" customFormat="false" ht="12" hidden="false" customHeight="true" outlineLevel="0" collapsed="false">
      <c r="B563" s="23"/>
      <c r="C563" s="23"/>
      <c r="D563" s="137"/>
      <c r="E563" s="112"/>
      <c r="F563" s="23"/>
      <c r="G563" s="23"/>
      <c r="H563" s="23"/>
      <c r="I563" s="23"/>
      <c r="J563" s="23"/>
      <c r="K563" s="119"/>
      <c r="L563" s="23"/>
    </row>
    <row r="564" customFormat="false" ht="12" hidden="false" customHeight="true" outlineLevel="0" collapsed="false">
      <c r="B564" s="158"/>
      <c r="C564" s="23"/>
      <c r="D564" s="137"/>
      <c r="E564" s="112"/>
      <c r="F564" s="23"/>
      <c r="G564" s="23"/>
      <c r="H564" s="23"/>
      <c r="I564" s="23"/>
      <c r="J564" s="23"/>
      <c r="K564" s="119"/>
      <c r="L564" s="23"/>
    </row>
    <row r="565" customFormat="false" ht="29.25" hidden="false" customHeight="true" outlineLevel="0" collapsed="false">
      <c r="A565" s="105" t="s">
        <v>119</v>
      </c>
      <c r="B565" s="106" t="s">
        <v>105</v>
      </c>
      <c r="C565" s="107" t="s">
        <v>195</v>
      </c>
      <c r="D565" s="139" t="s">
        <v>125</v>
      </c>
      <c r="E565" s="124"/>
      <c r="K565" s="119"/>
      <c r="L565" s="23"/>
    </row>
    <row r="566" customFormat="false" ht="12" hidden="false" customHeight="true" outlineLevel="0" collapsed="false">
      <c r="A566" s="110" t="n">
        <f aca="false" t="array" ref="A566:A566">IFERROR(INDEX('03.Muestra'!$B$8:$B$17,SMALL(IF("Página Web"='03.Muestra'!$D$8:$D$17,ROW('03.Muestra'!$B$8:$B$17)-MIN(ROW('03.Muestra'!$D$8:$D$17))+1,""),ROW()-565)),"")</f>
        <v>1</v>
      </c>
      <c r="B566" s="141" t="str">
        <f aca="false" t="array" ref="B566:B566">IFERROR(INDEX('03.Muestra'!$C$8:$C$17,SMALL(IF("Página Web"='03.Muestra'!$D$8:$D$17,ROW('03.Muestra'!$C$8:$C$17)-MIN(ROW('03.Muestra'!$D$8:$D$17))+1,""),ROW()-565)),"")</f>
        <v>Inicio</v>
      </c>
      <c r="C566" s="141" t="str">
        <f aca="false" t="array" ref="C566:C566">IFERROR(INDEX('03.Muestra'!$F$8:$F$17,SMALL(IF("Página Web"='03.Muestra'!$D$8:$D$17,ROW('03.Muestra'!$F$8:$F$17)-MIN(ROW('03.Muestra'!$D$8:$D$17))+1,""),ROW()-565)),"")</f>
        <v>https://institutodelpelo.com/</v>
      </c>
      <c r="D566" s="114" t="s">
        <v>112</v>
      </c>
      <c r="E566" s="75" t="str">
        <f aca="false">IF(D566&lt;&gt;"",IF(AND(B566&lt;&gt;"",C566&lt;&gt;""),"","ERR"),"")</f>
        <v/>
      </c>
      <c r="F566" s="115" t="s">
        <v>108</v>
      </c>
      <c r="G566" s="100" t="s">
        <v>117</v>
      </c>
      <c r="H566" s="95" t="s">
        <v>112</v>
      </c>
      <c r="I566" s="116" t="s">
        <v>110</v>
      </c>
      <c r="J566" s="117" t="s">
        <v>106</v>
      </c>
      <c r="K566" s="142" t="s">
        <v>116</v>
      </c>
      <c r="L566" s="23"/>
    </row>
    <row r="567" customFormat="false" ht="12" hidden="false" customHeight="true" outlineLevel="0" collapsed="false">
      <c r="A567" s="110" t="n">
        <f aca="false" t="array" ref="A567:A567">IFERROR(INDEX('03.Muestra'!$B$8:$B$17,SMALL(IF("Página Web"='03.Muestra'!$D$8:$D$17,ROW('03.Muestra'!$B$8:$B$17)-MIN(ROW('03.Muestra'!$D$8:$D$17))+1,""),ROW()-565)),"")</f>
        <v>2</v>
      </c>
      <c r="B567" s="141" t="str">
        <f aca="false" t="array" ref="B567:B567">IFERROR(INDEX('03.Muestra'!$C$8:$C$17,SMALL(IF("Página Web"='03.Muestra'!$D$8:$D$17,ROW('03.Muestra'!$C$8:$C$17)-MIN(ROW('03.Muestra'!$D$8:$D$17))+1,""),ROW()-565)),"")</f>
        <v>Nuestro método</v>
      </c>
      <c r="C567" s="141" t="str">
        <f aca="false" t="array" ref="C567:C567">IFERROR(INDEX('03.Muestra'!$F$8:$F$17,SMALL(IF("Página Web"='03.Muestra'!$D$8:$D$17,ROW('03.Muestra'!$F$8:$F$17)-MIN(ROW('03.Muestra'!$D$8:$D$17))+1,""),ROW()-565)),"")</f>
        <v>https://institutodelpelo.com/nuestro-metodo/</v>
      </c>
      <c r="D567" s="114" t="s">
        <v>112</v>
      </c>
      <c r="E567" s="75" t="str">
        <f aca="false">IF(D567&lt;&gt;"",IF(AND(B567&lt;&gt;"",C567&lt;&gt;""),"","ERR"),"")</f>
        <v/>
      </c>
      <c r="F567" s="118" t="n">
        <f aca="true">COUNTIF($D566:INDIRECT("$D" &amp;  SUM(ROW()-1,'03.Muestra'!$D$20)-1),F566)</f>
        <v>0</v>
      </c>
      <c r="G567" s="118" t="n">
        <f aca="true">COUNTIF($D566:INDIRECT("$D" &amp;  SUM(ROW()-1,'03.Muestra'!$D$20)-1),G566)</f>
        <v>0</v>
      </c>
      <c r="H567" s="118" t="n">
        <f aca="true">COUNTIF($D566:INDIRECT("$D" &amp;  SUM(ROW()-1,'03.Muestra'!$D$20)-1),H566)</f>
        <v>5</v>
      </c>
      <c r="I567" s="118" t="n">
        <f aca="true">COUNTIF($D566:INDIRECT("$D" &amp;  SUM(ROW()-1,'03.Muestra'!$D$20)-1),I566)</f>
        <v>0</v>
      </c>
      <c r="J567" s="118" t="n">
        <f aca="true">COUNTIF($D566:INDIRECT("$D" &amp;  SUM(ROW()-1,'03.Muestra'!$D$20)-1),J566)</f>
        <v>0</v>
      </c>
      <c r="K567" s="143" t="n">
        <f aca="true">IF(COUNTIF('03.Muestra'!$D$8:$D$17,"Página Web")=0,0,COUNTBLANK($D566:INDIRECT("$D" &amp;  SUM(ROW()-1,COUNTIF('03.Muestra'!$D$8:$D$17,"Página Web"))-1)))</f>
        <v>1</v>
      </c>
      <c r="L567" s="23"/>
    </row>
    <row r="568" customFormat="false" ht="12" hidden="false" customHeight="true" outlineLevel="0" collapsed="false">
      <c r="A568" s="110" t="n">
        <f aca="false" t="array" ref="A568:A568">IFERROR(INDEX('03.Muestra'!$B$8:$B$17,SMALL(IF("Página Web"='03.Muestra'!$D$8:$D$17,ROW('03.Muestra'!$B$8:$B$17)-MIN(ROW('03.Muestra'!$D$8:$D$17))+1,""),ROW()-565)),"")</f>
        <v>3</v>
      </c>
      <c r="B568" s="141" t="str">
        <f aca="false" t="array" ref="B568:B568">IFERROR(INDEX('03.Muestra'!$C$8:$C$17,SMALL(IF("Página Web"='03.Muestra'!$D$8:$D$17,ROW('03.Muestra'!$C$8:$C$17)-MIN(ROW('03.Muestra'!$D$8:$D$17))+1,""),ROW()-565)),"")</f>
        <v>Contacto</v>
      </c>
      <c r="C568" s="141" t="str">
        <f aca="false" t="array" ref="C568:C568">IFERROR(INDEX('03.Muestra'!$F$8:$F$17,SMALL(IF("Página Web"='03.Muestra'!$D$8:$D$17,ROW('03.Muestra'!$F$8:$F$17)-MIN(ROW('03.Muestra'!$D$8:$D$17))+1,""),ROW()-565)),"")</f>
        <v>https://institutodelpelo.com/contacto/</v>
      </c>
      <c r="D568" s="114" t="s">
        <v>112</v>
      </c>
      <c r="E568" s="75" t="str">
        <f aca="false">IF(D568&lt;&gt;"",IF(AND(B568&lt;&gt;"",C568&lt;&gt;""),"","ERR"),"")</f>
        <v/>
      </c>
      <c r="G568" s="23"/>
      <c r="H568" s="23"/>
      <c r="I568" s="23"/>
      <c r="J568" s="23"/>
      <c r="K568" s="119"/>
      <c r="L568" s="23"/>
    </row>
    <row r="569" customFormat="false" ht="12" hidden="false" customHeight="true" outlineLevel="0" collapsed="false">
      <c r="A569" s="110" t="n">
        <f aca="false" t="array" ref="A569:A569">IFERROR(INDEX('03.Muestra'!$B$8:$B$17,SMALL(IF("Página Web"='03.Muestra'!$D$8:$D$17,ROW('03.Muestra'!$B$8:$B$17)-MIN(ROW('03.Muestra'!$D$8:$D$17))+1,""),ROW()-565)),"")</f>
        <v>4</v>
      </c>
      <c r="B569" s="141" t="str">
        <f aca="false" t="array" ref="B569:B569">IFERROR(INDEX('03.Muestra'!$C$8:$C$17,SMALL(IF("Página Web"='03.Muestra'!$D$8:$D$17,ROW('03.Muestra'!$C$8:$C$17)-MIN(ROW('03.Muestra'!$D$8:$D$17))+1,""),ROW()-565)),"")</f>
        <v>Aviso legal</v>
      </c>
      <c r="C569" s="141" t="str">
        <f aca="false" t="array" ref="C569:C569">IFERROR(INDEX('03.Muestra'!$F$8:$F$17,SMALL(IF("Página Web"='03.Muestra'!$D$8:$D$17,ROW('03.Muestra'!$F$8:$F$17)-MIN(ROW('03.Muestra'!$D$8:$D$17))+1,""),ROW()-565)),"")</f>
        <v>https://institutodelpelo.com/aviso-legal/</v>
      </c>
      <c r="D569" s="114" t="s">
        <v>112</v>
      </c>
      <c r="E569" s="75" t="str">
        <f aca="false">IF(D569&lt;&gt;"",IF(AND(B569&lt;&gt;"",C569&lt;&gt;""),"","ERR"),"")</f>
        <v/>
      </c>
      <c r="G569" s="23"/>
      <c r="H569" s="23"/>
      <c r="I569" s="23"/>
      <c r="J569" s="23"/>
      <c r="K569" s="119"/>
      <c r="L569" s="23"/>
    </row>
    <row r="570" customFormat="false" ht="12" hidden="false" customHeight="true" outlineLevel="0" collapsed="false">
      <c r="A570" s="110" t="n">
        <f aca="false" t="array" ref="A570:A570">IFERROR(INDEX('03.Muestra'!$B$8:$B$17,SMALL(IF("Página Web"='03.Muestra'!$D$8:$D$17,ROW('03.Muestra'!$B$8:$B$17)-MIN(ROW('03.Muestra'!$D$8:$D$17))+1,""),ROW()-565)),"")</f>
        <v>5</v>
      </c>
      <c r="B570" s="141" t="str">
        <f aca="false" t="array" ref="B570:B570">IFERROR(INDEX('03.Muestra'!$C$8:$C$17,SMALL(IF("Página Web"='03.Muestra'!$D$8:$D$17,ROW('03.Muestra'!$C$8:$C$17)-MIN(ROW('03.Muestra'!$D$8:$D$17))+1,""),ROW()-565)),"")</f>
        <v>Política de privacidad</v>
      </c>
      <c r="C570" s="141" t="str">
        <f aca="false" t="array" ref="C570:C570">IFERROR(INDEX('03.Muestra'!$F$8:$F$17,SMALL(IF("Página Web"='03.Muestra'!$D$8:$D$17,ROW('03.Muestra'!$F$8:$F$17)-MIN(ROW('03.Muestra'!$D$8:$D$17))+1,""),ROW()-565)),"")</f>
        <v>https://institutodelpelo.com/politica-de-privacidad/</v>
      </c>
      <c r="D570" s="114" t="s">
        <v>112</v>
      </c>
      <c r="E570" s="75" t="str">
        <f aca="false">IF(D570&lt;&gt;"",IF(AND(B570&lt;&gt;"",C570&lt;&gt;""),"","ERR"),"")</f>
        <v/>
      </c>
      <c r="G570" s="23"/>
      <c r="H570" s="23"/>
      <c r="I570" s="23"/>
      <c r="J570" s="23"/>
      <c r="K570" s="119"/>
      <c r="L570" s="23"/>
    </row>
    <row r="571" customFormat="false" ht="12" hidden="false" customHeight="true" outlineLevel="0" collapsed="false">
      <c r="A571" s="110" t="n">
        <f aca="false" t="array" ref="A571:A571">IFERROR(INDEX('03.Muestra'!$B$8:$B$17,SMALL(IF("Página Web"='03.Muestra'!$D$8:$D$17,ROW('03.Muestra'!$B$8:$B$17)-MIN(ROW('03.Muestra'!$D$8:$D$17))+1,""),ROW()-565)),"")</f>
        <v>6</v>
      </c>
      <c r="B571" s="141" t="str">
        <f aca="false" t="array" ref="B571:B571">IFERROR(INDEX('03.Muestra'!$C$8:$C$17,SMALL(IF("Página Web"='03.Muestra'!$D$8:$D$17,ROW('03.Muestra'!$C$8:$C$17)-MIN(ROW('03.Muestra'!$D$8:$D$17))+1,""),ROW()-565)),"")</f>
        <v>Informe de accesibilidad</v>
      </c>
      <c r="C571" s="141" t="str">
        <f aca="false" t="array" ref="C571:C571">IFERROR(INDEX('03.Muestra'!$F$8:$F$17,SMALL(IF("Página Web"='03.Muestra'!$D$8:$D$17,ROW('03.Muestra'!$F$8:$F$17)-MIN(ROW('03.Muestra'!$D$8:$D$17))+1,""),ROW()-565)),"")</f>
        <v>https://institutodelpelo.com/informe-de-accesibilidad/</v>
      </c>
      <c r="D571" s="114"/>
      <c r="E571" s="75" t="str">
        <f aca="false">IF(D571&lt;&gt;"",IF(AND(B571&lt;&gt;"",C571&lt;&gt;""),"","ERR"),"")</f>
        <v/>
      </c>
      <c r="G571" s="23"/>
      <c r="H571" s="23"/>
      <c r="I571" s="23"/>
      <c r="J571" s="23"/>
      <c r="K571" s="119"/>
      <c r="L571" s="23"/>
    </row>
    <row r="572" customFormat="false" ht="12" hidden="false" customHeight="true" outlineLevel="0" collapsed="false">
      <c r="A572" s="110" t="str">
        <f aca="false" t="array" ref="A572:A572">IFERROR(INDEX('03.Muestra'!$B$8:$B$17,SMALL(IF("Página Web"='03.Muestra'!$D$8:$D$17,ROW('03.Muestra'!$B$8:$B$17)-MIN(ROW('03.Muestra'!$D$8:$D$17))+1,""),ROW()-565)),"")</f>
        <v/>
      </c>
      <c r="B572" s="141" t="str">
        <f aca="false" t="array" ref="B572:B572">IFERROR(INDEX('03.Muestra'!$C$8:$C$17,SMALL(IF("Página Web"='03.Muestra'!$D$8:$D$17,ROW('03.Muestra'!$C$8:$C$17)-MIN(ROW('03.Muestra'!$D$8:$D$17))+1,""),ROW()-565)),"")</f>
        <v/>
      </c>
      <c r="C572" s="141" t="str">
        <f aca="false" t="array" ref="C572:C572">IFERROR(INDEX('03.Muestra'!$F$8:$F$17,SMALL(IF("Página Web"='03.Muestra'!$D$8:$D$17,ROW('03.Muestra'!$F$8:$F$17)-MIN(ROW('03.Muestra'!$D$8:$D$17))+1,""),ROW()-565)),"")</f>
        <v/>
      </c>
      <c r="D572" s="114"/>
      <c r="E572" s="75" t="str">
        <f aca="false">IF(D572&lt;&gt;"",IF(AND(B572&lt;&gt;"",C572&lt;&gt;""),"","ERR"),"")</f>
        <v/>
      </c>
      <c r="F572" s="23"/>
      <c r="G572" s="23"/>
      <c r="H572" s="23"/>
      <c r="I572" s="23"/>
      <c r="J572" s="23"/>
      <c r="K572" s="119"/>
      <c r="L572" s="23"/>
    </row>
    <row r="573" customFormat="false" ht="12" hidden="false" customHeight="true" outlineLevel="0" collapsed="false">
      <c r="A573" s="110" t="str">
        <f aca="false" t="array" ref="A573:A573">IFERROR(INDEX('03.Muestra'!$B$8:$B$17,SMALL(IF("Página Web"='03.Muestra'!$D$8:$D$17,ROW('03.Muestra'!$B$8:$B$17)-MIN(ROW('03.Muestra'!$D$8:$D$17))+1,""),ROW()-565)),"")</f>
        <v/>
      </c>
      <c r="B573" s="141" t="str">
        <f aca="false" t="array" ref="B573:B573">IFERROR(INDEX('03.Muestra'!$C$8:$C$17,SMALL(IF("Página Web"='03.Muestra'!$D$8:$D$17,ROW('03.Muestra'!$C$8:$C$17)-MIN(ROW('03.Muestra'!$D$8:$D$17))+1,""),ROW()-565)),"")</f>
        <v/>
      </c>
      <c r="C573" s="141" t="str">
        <f aca="false" t="array" ref="C573:C573">IFERROR(INDEX('03.Muestra'!$F$8:$F$17,SMALL(IF("Página Web"='03.Muestra'!$D$8:$D$17,ROW('03.Muestra'!$F$8:$F$17)-MIN(ROW('03.Muestra'!$D$8:$D$17))+1,""),ROW()-565)),"")</f>
        <v/>
      </c>
      <c r="D573" s="114"/>
      <c r="E573" s="75" t="str">
        <f aca="false">IF(D573&lt;&gt;"",IF(AND(B573&lt;&gt;"",C573&lt;&gt;""),"","ERR"),"")</f>
        <v/>
      </c>
      <c r="F573" s="23"/>
      <c r="G573" s="23"/>
      <c r="H573" s="23"/>
      <c r="I573" s="23"/>
      <c r="J573" s="23"/>
      <c r="K573" s="119"/>
      <c r="L573" s="23"/>
    </row>
    <row r="574" customFormat="false" ht="12" hidden="false" customHeight="true" outlineLevel="0" collapsed="false">
      <c r="A574" s="110" t="str">
        <f aca="false" t="array" ref="A574:A574">IFERROR(INDEX('03.Muestra'!$B$8:$B$17,SMALL(IF("Página Web"='03.Muestra'!$D$8:$D$17,ROW('03.Muestra'!$B$8:$B$17)-MIN(ROW('03.Muestra'!$D$8:$D$17))+1,""),ROW()-565)),"")</f>
        <v/>
      </c>
      <c r="B574" s="141" t="str">
        <f aca="false" t="array" ref="B574:B574">IFERROR(INDEX('03.Muestra'!$C$8:$C$17,SMALL(IF("Página Web"='03.Muestra'!$D$8:$D$17,ROW('03.Muestra'!$C$8:$C$17)-MIN(ROW('03.Muestra'!$D$8:$D$17))+1,""),ROW()-565)),"")</f>
        <v/>
      </c>
      <c r="C574" s="141" t="str">
        <f aca="false" t="array" ref="C574:C574">IFERROR(INDEX('03.Muestra'!$F$8:$F$17,SMALL(IF("Página Web"='03.Muestra'!$D$8:$D$17,ROW('03.Muestra'!$F$8:$F$17)-MIN(ROW('03.Muestra'!$D$8:$D$17))+1,""),ROW()-565)),"")</f>
        <v/>
      </c>
      <c r="D574" s="114"/>
      <c r="E574" s="75" t="str">
        <f aca="false">IF(D574&lt;&gt;"",IF(AND(B574&lt;&gt;"",C574&lt;&gt;""),"","ERR"),"")</f>
        <v/>
      </c>
      <c r="F574" s="23"/>
      <c r="G574" s="23"/>
      <c r="H574" s="23"/>
      <c r="I574" s="23"/>
      <c r="J574" s="23"/>
      <c r="K574" s="119"/>
      <c r="L574" s="23"/>
    </row>
    <row r="575" customFormat="false" ht="12" hidden="false" customHeight="true" outlineLevel="0" collapsed="false">
      <c r="A575" s="110" t="str">
        <f aca="false" t="array" ref="A575:A575">IFERROR(INDEX('03.Muestra'!$B$8:$B$17,SMALL(IF("Página Web"='03.Muestra'!$D$8:$D$17,ROW('03.Muestra'!$B$8:$B$17)-MIN(ROW('03.Muestra'!$D$8:$D$17))+1,""),ROW()-565)),"")</f>
        <v/>
      </c>
      <c r="B575" s="141" t="str">
        <f aca="false" t="array" ref="B575:B575">IFERROR(INDEX('03.Muestra'!$C$8:$C$17,SMALL(IF("Página Web"='03.Muestra'!$D$8:$D$17,ROW('03.Muestra'!$C$8:$C$17)-MIN(ROW('03.Muestra'!$D$8:$D$17))+1,""),ROW()-565)),"")</f>
        <v/>
      </c>
      <c r="C575" s="141" t="str">
        <f aca="false" t="array" ref="C575:C575">IFERROR(INDEX('03.Muestra'!$F$8:$F$17,SMALL(IF("Página Web"='03.Muestra'!$D$8:$D$17,ROW('03.Muestra'!$F$8:$F$17)-MIN(ROW('03.Muestra'!$D$8:$D$17))+1,""),ROW()-565)),"")</f>
        <v/>
      </c>
      <c r="D575" s="114"/>
      <c r="E575" s="75" t="str">
        <f aca="false">IF(D575&lt;&gt;"",IF(AND(B575&lt;&gt;"",C575&lt;&gt;""),"","ERR"),"")</f>
        <v/>
      </c>
      <c r="F575" s="23"/>
      <c r="G575" s="23"/>
      <c r="H575" s="23"/>
      <c r="I575" s="23"/>
      <c r="J575" s="23"/>
      <c r="K575" s="119"/>
      <c r="L575" s="23"/>
    </row>
    <row r="576" customFormat="false" ht="12" hidden="false" customHeight="true" outlineLevel="0" collapsed="false">
      <c r="A576" s="71"/>
      <c r="B576" s="144"/>
      <c r="C576" s="144"/>
      <c r="D576" s="145"/>
      <c r="E576" s="75"/>
      <c r="F576" s="23"/>
      <c r="G576" s="23"/>
      <c r="H576" s="23"/>
      <c r="I576" s="23"/>
      <c r="J576" s="23"/>
      <c r="K576" s="119"/>
      <c r="L576" s="23"/>
      <c r="M576" s="23"/>
      <c r="N576" s="23"/>
      <c r="O576" s="23"/>
      <c r="P576" s="23"/>
      <c r="Q576" s="23"/>
      <c r="R576" s="23"/>
      <c r="S576" s="23"/>
      <c r="T576" s="23"/>
      <c r="U576" s="23"/>
      <c r="V576" s="23"/>
      <c r="W576" s="23"/>
      <c r="X576" s="23"/>
      <c r="Y576" s="23"/>
    </row>
    <row r="577" customFormat="false" ht="12" hidden="false" customHeight="true" outlineLevel="0" collapsed="false">
      <c r="B577" s="23"/>
      <c r="C577" s="23"/>
      <c r="D577" s="137"/>
      <c r="E577" s="75"/>
      <c r="F577" s="23"/>
      <c r="G577" s="23"/>
      <c r="H577" s="23"/>
      <c r="I577" s="23"/>
      <c r="J577" s="23"/>
      <c r="K577" s="119"/>
      <c r="L577" s="23"/>
      <c r="M577" s="23"/>
      <c r="N577" s="23"/>
      <c r="O577" s="23"/>
      <c r="P577" s="23"/>
      <c r="Q577" s="23"/>
      <c r="R577" s="23"/>
      <c r="S577" s="23"/>
      <c r="T577" s="23"/>
      <c r="U577" s="23"/>
      <c r="V577" s="23"/>
      <c r="W577" s="23"/>
      <c r="X577" s="23"/>
      <c r="Y577" s="23"/>
    </row>
    <row r="578" customFormat="false" ht="31.5" hidden="false" customHeight="true" outlineLevel="0" collapsed="false">
      <c r="A578" s="122"/>
      <c r="B578" s="123"/>
      <c r="C578" s="122"/>
      <c r="D578" s="146"/>
      <c r="E578" s="112"/>
      <c r="F578" s="23"/>
      <c r="G578" s="23"/>
      <c r="H578" s="23"/>
      <c r="I578" s="23"/>
      <c r="J578" s="23"/>
      <c r="K578" s="119"/>
      <c r="L578" s="23"/>
      <c r="M578" s="23"/>
      <c r="N578" s="23"/>
      <c r="O578" s="23"/>
      <c r="P578" s="23"/>
      <c r="Q578" s="23"/>
      <c r="R578" s="23"/>
      <c r="S578" s="23"/>
      <c r="T578" s="23"/>
      <c r="U578" s="23"/>
      <c r="V578" s="23"/>
      <c r="W578" s="23"/>
      <c r="X578" s="23"/>
      <c r="Y578" s="23"/>
    </row>
    <row r="579" customFormat="false" ht="12" hidden="false" customHeight="true" outlineLevel="0" collapsed="false">
      <c r="A579" s="71"/>
      <c r="B579" s="71"/>
      <c r="C579" s="71"/>
      <c r="D579" s="147"/>
      <c r="E579" s="72"/>
      <c r="F579" s="103"/>
      <c r="G579" s="23"/>
      <c r="H579" s="23"/>
      <c r="I579" s="23"/>
      <c r="J579" s="23"/>
      <c r="K579" s="119"/>
      <c r="L579" s="23"/>
      <c r="M579" s="23"/>
      <c r="N579" s="23"/>
      <c r="O579" s="23"/>
      <c r="P579" s="23"/>
      <c r="Q579" s="23"/>
      <c r="R579" s="23"/>
      <c r="S579" s="23"/>
      <c r="T579" s="23"/>
      <c r="U579" s="23"/>
      <c r="V579" s="23"/>
      <c r="W579" s="23"/>
      <c r="X579" s="23"/>
      <c r="Y579" s="23"/>
    </row>
    <row r="580" customFormat="false" ht="12" hidden="false" customHeight="true" outlineLevel="0" collapsed="false">
      <c r="B580" s="23"/>
      <c r="C580" s="23"/>
      <c r="D580" s="137"/>
      <c r="E580" s="23"/>
      <c r="F580" s="23"/>
      <c r="G580" s="23"/>
      <c r="H580" s="23"/>
      <c r="I580" s="23"/>
      <c r="J580" s="23"/>
      <c r="K580" s="119"/>
      <c r="L580" s="23"/>
    </row>
    <row r="581" customFormat="false" ht="12" hidden="false" customHeight="true" outlineLevel="0" collapsed="false">
      <c r="B581" s="158"/>
      <c r="C581" s="23"/>
      <c r="D581" s="137"/>
      <c r="E581" s="112"/>
      <c r="F581" s="23"/>
      <c r="G581" s="23"/>
      <c r="H581" s="23"/>
      <c r="I581" s="23"/>
      <c r="J581" s="23"/>
      <c r="K581" s="119"/>
      <c r="L581" s="23"/>
    </row>
    <row r="582" customFormat="false" ht="29.25" hidden="false" customHeight="true" outlineLevel="0" collapsed="false">
      <c r="A582" s="105" t="s">
        <v>119</v>
      </c>
      <c r="B582" s="106" t="s">
        <v>105</v>
      </c>
      <c r="C582" s="107" t="s">
        <v>196</v>
      </c>
      <c r="D582" s="139" t="s">
        <v>125</v>
      </c>
      <c r="E582" s="124"/>
      <c r="K582" s="119"/>
      <c r="L582" s="23"/>
    </row>
    <row r="583" customFormat="false" ht="12" hidden="false" customHeight="true" outlineLevel="0" collapsed="false">
      <c r="A583" s="110" t="n">
        <f aca="false" t="array" ref="A583:A583">IFERROR(INDEX('03.Muestra'!$B$8:$B$17,SMALL(IF("Página Web"='03.Muestra'!$D$8:$D$17,ROW('03.Muestra'!$B$8:$B$17)-MIN(ROW('03.Muestra'!$D$8:$D$17))+1,""),ROW()-582)),"")</f>
        <v>1</v>
      </c>
      <c r="B583" s="141" t="str">
        <f aca="false" t="array" ref="B583:B583">IFERROR(INDEX('03.Muestra'!$C$8:$C$17,SMALL(IF("Página Web"='03.Muestra'!$D$8:$D$17,ROW('03.Muestra'!$C$8:$C$17)-MIN(ROW('03.Muestra'!$D$8:$D$17))+1,""),ROW()-582)),"")</f>
        <v>Inicio</v>
      </c>
      <c r="C583" s="141" t="str">
        <f aca="false" t="array" ref="C583:C583">IFERROR(INDEX('03.Muestra'!$F$8:$F$17,SMALL(IF("Página Web"='03.Muestra'!$D$8:$D$17,ROW('03.Muestra'!$F$8:$F$17)-MIN(ROW('03.Muestra'!$D$8:$D$17))+1,""),ROW()-582)),"")</f>
        <v>https://institutodelpelo.com/</v>
      </c>
      <c r="D583" s="114" t="s">
        <v>112</v>
      </c>
      <c r="E583" s="75" t="str">
        <f aca="false">IF(D583&lt;&gt;"",IF(AND(B583&lt;&gt;"",C583&lt;&gt;""),"","ERR"),"")</f>
        <v/>
      </c>
      <c r="F583" s="115" t="s">
        <v>108</v>
      </c>
      <c r="G583" s="100" t="s">
        <v>117</v>
      </c>
      <c r="H583" s="95" t="s">
        <v>112</v>
      </c>
      <c r="I583" s="116" t="s">
        <v>110</v>
      </c>
      <c r="J583" s="117" t="s">
        <v>106</v>
      </c>
      <c r="K583" s="142" t="s">
        <v>116</v>
      </c>
      <c r="L583" s="23"/>
    </row>
    <row r="584" customFormat="false" ht="12" hidden="false" customHeight="true" outlineLevel="0" collapsed="false">
      <c r="A584" s="110" t="n">
        <f aca="false" t="array" ref="A584:A584">IFERROR(INDEX('03.Muestra'!$B$8:$B$17,SMALL(IF("Página Web"='03.Muestra'!$D$8:$D$17,ROW('03.Muestra'!$B$8:$B$17)-MIN(ROW('03.Muestra'!$D$8:$D$17))+1,""),ROW()-582)),"")</f>
        <v>2</v>
      </c>
      <c r="B584" s="141" t="str">
        <f aca="false" t="array" ref="B584:B584">IFERROR(INDEX('03.Muestra'!$C$8:$C$17,SMALL(IF("Página Web"='03.Muestra'!$D$8:$D$17,ROW('03.Muestra'!$C$8:$C$17)-MIN(ROW('03.Muestra'!$D$8:$D$17))+1,""),ROW()-582)),"")</f>
        <v>Nuestro método</v>
      </c>
      <c r="C584" s="141" t="str">
        <f aca="false" t="array" ref="C584:C584">IFERROR(INDEX('03.Muestra'!$F$8:$F$17,SMALL(IF("Página Web"='03.Muestra'!$D$8:$D$17,ROW('03.Muestra'!$F$8:$F$17)-MIN(ROW('03.Muestra'!$D$8:$D$17))+1,""),ROW()-582)),"")</f>
        <v>https://institutodelpelo.com/nuestro-metodo/</v>
      </c>
      <c r="D584" s="114" t="s">
        <v>112</v>
      </c>
      <c r="E584" s="75" t="str">
        <f aca="false">IF(D584&lt;&gt;"",IF(AND(B584&lt;&gt;"",C584&lt;&gt;""),"","ERR"),"")</f>
        <v/>
      </c>
      <c r="F584" s="118" t="n">
        <f aca="true">COUNTIF($D583:INDIRECT("$D" &amp;  SUM(ROW()-1,'03.Muestra'!$D$20)-1),F583)</f>
        <v>0</v>
      </c>
      <c r="G584" s="118" t="n">
        <f aca="true">COUNTIF($D583:INDIRECT("$D" &amp;  SUM(ROW()-1,'03.Muestra'!$D$20)-1),G583)</f>
        <v>0</v>
      </c>
      <c r="H584" s="118" t="n">
        <f aca="true">COUNTIF($D583:INDIRECT("$D" &amp;  SUM(ROW()-1,'03.Muestra'!$D$20)-1),H583)</f>
        <v>5</v>
      </c>
      <c r="I584" s="118" t="n">
        <f aca="true">COUNTIF($D583:INDIRECT("$D" &amp;  SUM(ROW()-1,'03.Muestra'!$D$20)-1),I583)</f>
        <v>0</v>
      </c>
      <c r="J584" s="118" t="n">
        <f aca="true">COUNTIF($D583:INDIRECT("$D" &amp;  SUM(ROW()-1,'03.Muestra'!$D$20)-1),J583)</f>
        <v>0</v>
      </c>
      <c r="K584" s="143" t="n">
        <f aca="true">IF(COUNTIF('03.Muestra'!$D$8:$D$17,"Página Web")=0,0,COUNTBLANK($D583:INDIRECT("$D" &amp;  SUM(ROW()-1,COUNTIF('03.Muestra'!$D$8:$D$17,"Página Web"))-1)))</f>
        <v>1</v>
      </c>
    </row>
    <row r="585" customFormat="false" ht="12" hidden="false" customHeight="true" outlineLevel="0" collapsed="false">
      <c r="A585" s="110" t="n">
        <f aca="false" t="array" ref="A585:A585">IFERROR(INDEX('03.Muestra'!$B$8:$B$17,SMALL(IF("Página Web"='03.Muestra'!$D$8:$D$17,ROW('03.Muestra'!$B$8:$B$17)-MIN(ROW('03.Muestra'!$D$8:$D$17))+1,""),ROW()-582)),"")</f>
        <v>3</v>
      </c>
      <c r="B585" s="141" t="str">
        <f aca="false" t="array" ref="B585:B585">IFERROR(INDEX('03.Muestra'!$C$8:$C$17,SMALL(IF("Página Web"='03.Muestra'!$D$8:$D$17,ROW('03.Muestra'!$C$8:$C$17)-MIN(ROW('03.Muestra'!$D$8:$D$17))+1,""),ROW()-582)),"")</f>
        <v>Contacto</v>
      </c>
      <c r="C585" s="141" t="str">
        <f aca="false" t="array" ref="C585:C585">IFERROR(INDEX('03.Muestra'!$F$8:$F$17,SMALL(IF("Página Web"='03.Muestra'!$D$8:$D$17,ROW('03.Muestra'!$F$8:$F$17)-MIN(ROW('03.Muestra'!$D$8:$D$17))+1,""),ROW()-582)),"")</f>
        <v>https://institutodelpelo.com/contacto/</v>
      </c>
      <c r="D585" s="114" t="s">
        <v>112</v>
      </c>
      <c r="E585" s="75" t="str">
        <f aca="false">IF(D585&lt;&gt;"",IF(AND(B585&lt;&gt;"",C585&lt;&gt;""),"","ERR"),"")</f>
        <v/>
      </c>
      <c r="G585" s="23"/>
      <c r="H585" s="23"/>
      <c r="I585" s="23"/>
      <c r="J585" s="23"/>
      <c r="K585" s="119"/>
    </row>
    <row r="586" customFormat="false" ht="12" hidden="false" customHeight="true" outlineLevel="0" collapsed="false">
      <c r="A586" s="110" t="n">
        <f aca="false" t="array" ref="A586:A586">IFERROR(INDEX('03.Muestra'!$B$8:$B$17,SMALL(IF("Página Web"='03.Muestra'!$D$8:$D$17,ROW('03.Muestra'!$B$8:$B$17)-MIN(ROW('03.Muestra'!$D$8:$D$17))+1,""),ROW()-582)),"")</f>
        <v>4</v>
      </c>
      <c r="B586" s="141" t="str">
        <f aca="false" t="array" ref="B586:B586">IFERROR(INDEX('03.Muestra'!$C$8:$C$17,SMALL(IF("Página Web"='03.Muestra'!$D$8:$D$17,ROW('03.Muestra'!$C$8:$C$17)-MIN(ROW('03.Muestra'!$D$8:$D$17))+1,""),ROW()-582)),"")</f>
        <v>Aviso legal</v>
      </c>
      <c r="C586" s="141" t="str">
        <f aca="false" t="array" ref="C586:C586">IFERROR(INDEX('03.Muestra'!$F$8:$F$17,SMALL(IF("Página Web"='03.Muestra'!$D$8:$D$17,ROW('03.Muestra'!$F$8:$F$17)-MIN(ROW('03.Muestra'!$D$8:$D$17))+1,""),ROW()-582)),"")</f>
        <v>https://institutodelpelo.com/aviso-legal/</v>
      </c>
      <c r="D586" s="114" t="s">
        <v>112</v>
      </c>
      <c r="E586" s="75" t="str">
        <f aca="false">IF(D586&lt;&gt;"",IF(AND(B586&lt;&gt;"",C586&lt;&gt;""),"","ERR"),"")</f>
        <v/>
      </c>
      <c r="G586" s="23"/>
      <c r="H586" s="23"/>
      <c r="I586" s="23"/>
      <c r="J586" s="23"/>
      <c r="K586" s="119"/>
    </row>
    <row r="587" customFormat="false" ht="12" hidden="false" customHeight="true" outlineLevel="0" collapsed="false">
      <c r="A587" s="110" t="n">
        <f aca="false" t="array" ref="A587:A587">IFERROR(INDEX('03.Muestra'!$B$8:$B$17,SMALL(IF("Página Web"='03.Muestra'!$D$8:$D$17,ROW('03.Muestra'!$B$8:$B$17)-MIN(ROW('03.Muestra'!$D$8:$D$17))+1,""),ROW()-582)),"")</f>
        <v>5</v>
      </c>
      <c r="B587" s="141" t="str">
        <f aca="false" t="array" ref="B587:B587">IFERROR(INDEX('03.Muestra'!$C$8:$C$17,SMALL(IF("Página Web"='03.Muestra'!$D$8:$D$17,ROW('03.Muestra'!$C$8:$C$17)-MIN(ROW('03.Muestra'!$D$8:$D$17))+1,""),ROW()-582)),"")</f>
        <v>Política de privacidad</v>
      </c>
      <c r="C587" s="141" t="str">
        <f aca="false" t="array" ref="C587:C587">IFERROR(INDEX('03.Muestra'!$F$8:$F$17,SMALL(IF("Página Web"='03.Muestra'!$D$8:$D$17,ROW('03.Muestra'!$F$8:$F$17)-MIN(ROW('03.Muestra'!$D$8:$D$17))+1,""),ROW()-582)),"")</f>
        <v>https://institutodelpelo.com/politica-de-privacidad/</v>
      </c>
      <c r="D587" s="114" t="s">
        <v>112</v>
      </c>
      <c r="E587" s="75" t="str">
        <f aca="false">IF(D587&lt;&gt;"",IF(AND(B587&lt;&gt;"",C587&lt;&gt;""),"","ERR"),"")</f>
        <v/>
      </c>
      <c r="G587" s="23"/>
      <c r="H587" s="23"/>
      <c r="I587" s="23"/>
      <c r="J587" s="23"/>
      <c r="K587" s="119"/>
    </row>
    <row r="588" customFormat="false" ht="12" hidden="false" customHeight="true" outlineLevel="0" collapsed="false">
      <c r="A588" s="110" t="n">
        <f aca="false" t="array" ref="A588:A588">IFERROR(INDEX('03.Muestra'!$B$8:$B$17,SMALL(IF("Página Web"='03.Muestra'!$D$8:$D$17,ROW('03.Muestra'!$B$8:$B$17)-MIN(ROW('03.Muestra'!$D$8:$D$17))+1,""),ROW()-582)),"")</f>
        <v>6</v>
      </c>
      <c r="B588" s="141" t="str">
        <f aca="false" t="array" ref="B588:B588">IFERROR(INDEX('03.Muestra'!$C$8:$C$17,SMALL(IF("Página Web"='03.Muestra'!$D$8:$D$17,ROW('03.Muestra'!$C$8:$C$17)-MIN(ROW('03.Muestra'!$D$8:$D$17))+1,""),ROW()-582)),"")</f>
        <v>Informe de accesibilidad</v>
      </c>
      <c r="C588" s="141" t="str">
        <f aca="false" t="array" ref="C588:C588">IFERROR(INDEX('03.Muestra'!$F$8:$F$17,SMALL(IF("Página Web"='03.Muestra'!$D$8:$D$17,ROW('03.Muestra'!$F$8:$F$17)-MIN(ROW('03.Muestra'!$D$8:$D$17))+1,""),ROW()-582)),"")</f>
        <v>https://institutodelpelo.com/informe-de-accesibilidad/</v>
      </c>
      <c r="D588" s="114"/>
      <c r="E588" s="75" t="str">
        <f aca="false">IF(D588&lt;&gt;"",IF(AND(B588&lt;&gt;"",C588&lt;&gt;""),"","ERR"),"")</f>
        <v/>
      </c>
      <c r="G588" s="23"/>
      <c r="H588" s="23"/>
      <c r="I588" s="23"/>
      <c r="J588" s="23"/>
      <c r="K588" s="119"/>
    </row>
    <row r="589" customFormat="false" ht="12" hidden="false" customHeight="true" outlineLevel="0" collapsed="false">
      <c r="A589" s="110" t="str">
        <f aca="false" t="array" ref="A589:A589">IFERROR(INDEX('03.Muestra'!$B$8:$B$17,SMALL(IF("Página Web"='03.Muestra'!$D$8:$D$17,ROW('03.Muestra'!$B$8:$B$17)-MIN(ROW('03.Muestra'!$D$8:$D$17))+1,""),ROW()-582)),"")</f>
        <v/>
      </c>
      <c r="B589" s="141" t="str">
        <f aca="false" t="array" ref="B589:B589">IFERROR(INDEX('03.Muestra'!$C$8:$C$17,SMALL(IF("Página Web"='03.Muestra'!$D$8:$D$17,ROW('03.Muestra'!$C$8:$C$17)-MIN(ROW('03.Muestra'!$D$8:$D$17))+1,""),ROW()-582)),"")</f>
        <v/>
      </c>
      <c r="C589" s="141" t="str">
        <f aca="false" t="array" ref="C589:C589">IFERROR(INDEX('03.Muestra'!$F$8:$F$17,SMALL(IF("Página Web"='03.Muestra'!$D$8:$D$17,ROW('03.Muestra'!$F$8:$F$17)-MIN(ROW('03.Muestra'!$D$8:$D$17))+1,""),ROW()-582)),"")</f>
        <v/>
      </c>
      <c r="D589" s="114"/>
      <c r="E589" s="75" t="str">
        <f aca="false">IF(D589&lt;&gt;"",IF(AND(B589&lt;&gt;"",C589&lt;&gt;""),"","ERR"),"")</f>
        <v/>
      </c>
      <c r="F589" s="23"/>
      <c r="G589" s="23"/>
      <c r="H589" s="23"/>
      <c r="I589" s="23"/>
      <c r="J589" s="23"/>
      <c r="K589" s="119"/>
    </row>
    <row r="590" customFormat="false" ht="12" hidden="false" customHeight="true" outlineLevel="0" collapsed="false">
      <c r="A590" s="110" t="str">
        <f aca="false" t="array" ref="A590:A590">IFERROR(INDEX('03.Muestra'!$B$8:$B$17,SMALL(IF("Página Web"='03.Muestra'!$D$8:$D$17,ROW('03.Muestra'!$B$8:$B$17)-MIN(ROW('03.Muestra'!$D$8:$D$17))+1,""),ROW()-582)),"")</f>
        <v/>
      </c>
      <c r="B590" s="141" t="str">
        <f aca="false" t="array" ref="B590:B590">IFERROR(INDEX('03.Muestra'!$C$8:$C$17,SMALL(IF("Página Web"='03.Muestra'!$D$8:$D$17,ROW('03.Muestra'!$C$8:$C$17)-MIN(ROW('03.Muestra'!$D$8:$D$17))+1,""),ROW()-582)),"")</f>
        <v/>
      </c>
      <c r="C590" s="141" t="str">
        <f aca="false" t="array" ref="C590:C590">IFERROR(INDEX('03.Muestra'!$F$8:$F$17,SMALL(IF("Página Web"='03.Muestra'!$D$8:$D$17,ROW('03.Muestra'!$F$8:$F$17)-MIN(ROW('03.Muestra'!$D$8:$D$17))+1,""),ROW()-582)),"")</f>
        <v/>
      </c>
      <c r="D590" s="114"/>
      <c r="E590" s="75" t="str">
        <f aca="false">IF(D590&lt;&gt;"",IF(AND(B590&lt;&gt;"",C590&lt;&gt;""),"","ERR"),"")</f>
        <v/>
      </c>
      <c r="F590" s="23"/>
      <c r="G590" s="23"/>
      <c r="H590" s="23"/>
      <c r="I590" s="23"/>
      <c r="J590" s="23"/>
      <c r="K590" s="119"/>
    </row>
    <row r="591" customFormat="false" ht="12" hidden="false" customHeight="true" outlineLevel="0" collapsed="false">
      <c r="A591" s="110" t="str">
        <f aca="false" t="array" ref="A591:A591">IFERROR(INDEX('03.Muestra'!$B$8:$B$17,SMALL(IF("Página Web"='03.Muestra'!$D$8:$D$17,ROW('03.Muestra'!$B$8:$B$17)-MIN(ROW('03.Muestra'!$D$8:$D$17))+1,""),ROW()-582)),"")</f>
        <v/>
      </c>
      <c r="B591" s="141" t="str">
        <f aca="false" t="array" ref="B591:B591">IFERROR(INDEX('03.Muestra'!$C$8:$C$17,SMALL(IF("Página Web"='03.Muestra'!$D$8:$D$17,ROW('03.Muestra'!$C$8:$C$17)-MIN(ROW('03.Muestra'!$D$8:$D$17))+1,""),ROW()-582)),"")</f>
        <v/>
      </c>
      <c r="C591" s="141" t="str">
        <f aca="false" t="array" ref="C591:C591">IFERROR(INDEX('03.Muestra'!$F$8:$F$17,SMALL(IF("Página Web"='03.Muestra'!$D$8:$D$17,ROW('03.Muestra'!$F$8:$F$17)-MIN(ROW('03.Muestra'!$D$8:$D$17))+1,""),ROW()-582)),"")</f>
        <v/>
      </c>
      <c r="D591" s="114"/>
      <c r="E591" s="75" t="str">
        <f aca="false">IF(D591&lt;&gt;"",IF(AND(B591&lt;&gt;"",C591&lt;&gt;""),"","ERR"),"")</f>
        <v/>
      </c>
      <c r="F591" s="23"/>
      <c r="G591" s="23"/>
      <c r="H591" s="23"/>
      <c r="I591" s="23"/>
      <c r="J591" s="23"/>
      <c r="K591" s="119"/>
      <c r="L591" s="23"/>
    </row>
    <row r="592" customFormat="false" ht="12" hidden="false" customHeight="true" outlineLevel="0" collapsed="false">
      <c r="A592" s="110" t="str">
        <f aca="false" t="array" ref="A592:A592">IFERROR(INDEX('03.Muestra'!$B$8:$B$17,SMALL(IF("Página Web"='03.Muestra'!$D$8:$D$17,ROW('03.Muestra'!$B$8:$B$17)-MIN(ROW('03.Muestra'!$D$8:$D$17))+1,""),ROW()-582)),"")</f>
        <v/>
      </c>
      <c r="B592" s="141" t="str">
        <f aca="false" t="array" ref="B592:B592">IFERROR(INDEX('03.Muestra'!$C$8:$C$17,SMALL(IF("Página Web"='03.Muestra'!$D$8:$D$17,ROW('03.Muestra'!$C$8:$C$17)-MIN(ROW('03.Muestra'!$D$8:$D$17))+1,""),ROW()-582)),"")</f>
        <v/>
      </c>
      <c r="C592" s="141" t="str">
        <f aca="false" t="array" ref="C592:C592">IFERROR(INDEX('03.Muestra'!$F$8:$F$17,SMALL(IF("Página Web"='03.Muestra'!$D$8:$D$17,ROW('03.Muestra'!$F$8:$F$17)-MIN(ROW('03.Muestra'!$D$8:$D$17))+1,""),ROW()-582)),"")</f>
        <v/>
      </c>
      <c r="D592" s="114"/>
      <c r="E592" s="75" t="str">
        <f aca="false">IF(D592&lt;&gt;"",IF(AND(B592&lt;&gt;"",C592&lt;&gt;""),"","ERR"),"")</f>
        <v/>
      </c>
      <c r="F592" s="23"/>
      <c r="G592" s="23"/>
      <c r="H592" s="23"/>
      <c r="I592" s="23"/>
      <c r="J592" s="23"/>
      <c r="K592" s="119"/>
      <c r="L592" s="23"/>
    </row>
    <row r="593" customFormat="false" ht="12" hidden="false" customHeight="true" outlineLevel="0" collapsed="false">
      <c r="A593" s="71"/>
      <c r="B593" s="144"/>
      <c r="C593" s="144"/>
      <c r="D593" s="145"/>
      <c r="E593" s="75"/>
      <c r="F593" s="23"/>
      <c r="G593" s="23"/>
      <c r="H593" s="23"/>
      <c r="I593" s="23"/>
      <c r="J593" s="23"/>
      <c r="K593" s="119"/>
      <c r="L593" s="23"/>
      <c r="M593" s="23"/>
      <c r="N593" s="23"/>
      <c r="O593" s="23"/>
      <c r="P593" s="23"/>
      <c r="Q593" s="23"/>
      <c r="R593" s="23"/>
      <c r="S593" s="23"/>
      <c r="T593" s="23"/>
      <c r="U593" s="23"/>
      <c r="V593" s="23"/>
      <c r="W593" s="23"/>
      <c r="X593" s="23"/>
      <c r="Y593" s="23"/>
    </row>
    <row r="594" customFormat="false" ht="12" hidden="false" customHeight="true" outlineLevel="0" collapsed="false">
      <c r="B594" s="23"/>
      <c r="C594" s="23"/>
      <c r="D594" s="137"/>
      <c r="E594" s="75"/>
      <c r="F594" s="23"/>
      <c r="G594" s="23"/>
      <c r="H594" s="23"/>
      <c r="I594" s="23"/>
      <c r="J594" s="23"/>
      <c r="K594" s="119"/>
      <c r="L594" s="23"/>
      <c r="M594" s="23"/>
      <c r="N594" s="23"/>
      <c r="O594" s="23"/>
      <c r="P594" s="23"/>
      <c r="Q594" s="23"/>
      <c r="R594" s="23"/>
      <c r="S594" s="23"/>
      <c r="T594" s="23"/>
      <c r="U594" s="23"/>
      <c r="V594" s="23"/>
      <c r="W594" s="23"/>
      <c r="X594" s="23"/>
      <c r="Y594" s="23"/>
    </row>
    <row r="595" customFormat="false" ht="31.5" hidden="false" customHeight="true" outlineLevel="0" collapsed="false">
      <c r="A595" s="122"/>
      <c r="B595" s="123"/>
      <c r="C595" s="122"/>
      <c r="D595" s="146"/>
      <c r="E595" s="112"/>
      <c r="F595" s="23"/>
      <c r="G595" s="23"/>
      <c r="H595" s="23"/>
      <c r="I595" s="23"/>
      <c r="J595" s="23"/>
      <c r="K595" s="119"/>
      <c r="L595" s="23"/>
      <c r="M595" s="23"/>
      <c r="N595" s="23"/>
      <c r="O595" s="23"/>
      <c r="P595" s="23"/>
      <c r="Q595" s="23"/>
      <c r="R595" s="23"/>
      <c r="S595" s="23"/>
      <c r="T595" s="23"/>
      <c r="U595" s="23"/>
      <c r="V595" s="23"/>
      <c r="W595" s="23"/>
      <c r="X595" s="23"/>
      <c r="Y595" s="23"/>
    </row>
    <row r="596" customFormat="false" ht="12" hidden="false" customHeight="true" outlineLevel="0" collapsed="false">
      <c r="A596" s="71"/>
      <c r="B596" s="71"/>
      <c r="C596" s="71"/>
      <c r="D596" s="147"/>
      <c r="E596" s="72"/>
      <c r="F596" s="103"/>
      <c r="G596" s="23"/>
      <c r="H596" s="23"/>
      <c r="I596" s="23"/>
      <c r="J596" s="23"/>
      <c r="K596" s="119"/>
      <c r="L596" s="23"/>
      <c r="M596" s="23"/>
      <c r="N596" s="23"/>
      <c r="O596" s="23"/>
      <c r="P596" s="23"/>
      <c r="Q596" s="23"/>
      <c r="R596" s="23"/>
      <c r="S596" s="23"/>
      <c r="T596" s="23"/>
      <c r="U596" s="23"/>
      <c r="V596" s="23"/>
      <c r="W596" s="23"/>
      <c r="X596" s="23"/>
      <c r="Y596" s="23"/>
    </row>
    <row r="597" customFormat="false" ht="12" hidden="false" customHeight="true" outlineLevel="0" collapsed="false">
      <c r="B597" s="23"/>
      <c r="C597" s="23"/>
      <c r="D597" s="137"/>
      <c r="E597" s="23"/>
      <c r="F597" s="23"/>
      <c r="G597" s="23"/>
      <c r="H597" s="23"/>
      <c r="I597" s="23"/>
      <c r="J597" s="23"/>
      <c r="K597" s="119"/>
      <c r="L597" s="23"/>
    </row>
    <row r="598" customFormat="false" ht="12" hidden="false" customHeight="true" outlineLevel="0" collapsed="false">
      <c r="B598" s="158"/>
      <c r="C598" s="23"/>
      <c r="D598" s="137"/>
      <c r="E598" s="23"/>
      <c r="F598" s="23"/>
      <c r="G598" s="23"/>
      <c r="H598" s="23"/>
      <c r="I598" s="23"/>
      <c r="J598" s="23"/>
      <c r="K598" s="119"/>
      <c r="L598" s="23"/>
    </row>
    <row r="599" customFormat="false" ht="29.25" hidden="false" customHeight="true" outlineLevel="0" collapsed="false">
      <c r="A599" s="105" t="s">
        <v>119</v>
      </c>
      <c r="B599" s="106" t="s">
        <v>105</v>
      </c>
      <c r="C599" s="107" t="s">
        <v>197</v>
      </c>
      <c r="D599" s="139" t="s">
        <v>125</v>
      </c>
      <c r="E599" s="124"/>
      <c r="K599" s="119"/>
      <c r="L599" s="23"/>
    </row>
    <row r="600" customFormat="false" ht="12" hidden="false" customHeight="true" outlineLevel="0" collapsed="false">
      <c r="A600" s="110" t="n">
        <f aca="false" t="array" ref="A600:A600">IFERROR(INDEX('03.Muestra'!$B$8:$B$17,SMALL(IF("Página Web"='03.Muestra'!$D$8:$D$17,ROW('03.Muestra'!$B$8:$B$17)-MIN(ROW('03.Muestra'!$D$8:$D$17))+1,""),ROW()-599)),"")</f>
        <v>1</v>
      </c>
      <c r="B600" s="141" t="str">
        <f aca="false" t="array" ref="B600:B600">IFERROR(INDEX('03.Muestra'!$C$8:$C$17,SMALL(IF("Página Web"='03.Muestra'!$D$8:$D$17,ROW('03.Muestra'!$C$8:$C$17)-MIN(ROW('03.Muestra'!$D$8:$D$17))+1,""),ROW()-599)),"")</f>
        <v>Inicio</v>
      </c>
      <c r="C600" s="141" t="str">
        <f aca="false" t="array" ref="C600:C600">IFERROR(INDEX('03.Muestra'!$F$8:$F$17,SMALL(IF("Página Web"='03.Muestra'!$D$8:$D$17,ROW('03.Muestra'!$F$8:$F$17)-MIN(ROW('03.Muestra'!$D$8:$D$17))+1,""),ROW()-599)),"")</f>
        <v>https://institutodelpelo.com/</v>
      </c>
      <c r="D600" s="114" t="s">
        <v>106</v>
      </c>
      <c r="E600" s="75" t="str">
        <f aca="false">IF(D600&lt;&gt;"",IF(AND(B600&lt;&gt;"",C600&lt;&gt;""),"","ERR"),"")</f>
        <v/>
      </c>
      <c r="F600" s="115" t="s">
        <v>108</v>
      </c>
      <c r="G600" s="100" t="s">
        <v>117</v>
      </c>
      <c r="H600" s="95" t="s">
        <v>112</v>
      </c>
      <c r="I600" s="116" t="s">
        <v>110</v>
      </c>
      <c r="J600" s="117" t="s">
        <v>106</v>
      </c>
      <c r="K600" s="142" t="s">
        <v>116</v>
      </c>
      <c r="L600" s="23"/>
    </row>
    <row r="601" customFormat="false" ht="12" hidden="false" customHeight="true" outlineLevel="0" collapsed="false">
      <c r="A601" s="110" t="n">
        <f aca="false" t="array" ref="A601:A601">IFERROR(INDEX('03.Muestra'!$B$8:$B$17,SMALL(IF("Página Web"='03.Muestra'!$D$8:$D$17,ROW('03.Muestra'!$B$8:$B$17)-MIN(ROW('03.Muestra'!$D$8:$D$17))+1,""),ROW()-599)),"")</f>
        <v>2</v>
      </c>
      <c r="B601" s="141" t="str">
        <f aca="false" t="array" ref="B601:B601">IFERROR(INDEX('03.Muestra'!$C$8:$C$17,SMALL(IF("Página Web"='03.Muestra'!$D$8:$D$17,ROW('03.Muestra'!$C$8:$C$17)-MIN(ROW('03.Muestra'!$D$8:$D$17))+1,""),ROW()-599)),"")</f>
        <v>Nuestro método</v>
      </c>
      <c r="C601" s="141" t="str">
        <f aca="false" t="array" ref="C601:C601">IFERROR(INDEX('03.Muestra'!$F$8:$F$17,SMALL(IF("Página Web"='03.Muestra'!$D$8:$D$17,ROW('03.Muestra'!$F$8:$F$17)-MIN(ROW('03.Muestra'!$D$8:$D$17))+1,""),ROW()-599)),"")</f>
        <v>https://institutodelpelo.com/nuestro-metodo/</v>
      </c>
      <c r="D601" s="114" t="s">
        <v>106</v>
      </c>
      <c r="E601" s="75" t="str">
        <f aca="false">IF(D601&lt;&gt;"",IF(AND(B601&lt;&gt;"",C601&lt;&gt;""),"","ERR"),"")</f>
        <v/>
      </c>
      <c r="F601" s="118" t="n">
        <f aca="true">COUNTIF($D600:INDIRECT("$D" &amp;  SUM(ROW()-1,'03.Muestra'!$D$20)-1),F600)</f>
        <v>0</v>
      </c>
      <c r="G601" s="118" t="n">
        <f aca="true">COUNTIF($D600:INDIRECT("$D" &amp;  SUM(ROW()-1,'03.Muestra'!$D$20)-1),G600)</f>
        <v>0</v>
      </c>
      <c r="H601" s="118" t="n">
        <f aca="true">COUNTIF($D600:INDIRECT("$D" &amp;  SUM(ROW()-1,'03.Muestra'!$D$20)-1),H600)</f>
        <v>0</v>
      </c>
      <c r="I601" s="118" t="n">
        <f aca="true">COUNTIF($D600:INDIRECT("$D" &amp;  SUM(ROW()-1,'03.Muestra'!$D$20)-1),I600)</f>
        <v>0</v>
      </c>
      <c r="J601" s="118" t="n">
        <f aca="true">COUNTIF($D600:INDIRECT("$D" &amp;  SUM(ROW()-1,'03.Muestra'!$D$20)-1),J600)</f>
        <v>5</v>
      </c>
      <c r="K601" s="143" t="n">
        <f aca="true">IF(COUNTIF('03.Muestra'!$D$8:$D$17,"Página Web")=0,0,COUNTBLANK($D600:INDIRECT("$D" &amp;  SUM(ROW()-1,COUNTIF('03.Muestra'!$D$8:$D$17,"Página Web"))-1)))</f>
        <v>1</v>
      </c>
      <c r="L601" s="23"/>
    </row>
    <row r="602" customFormat="false" ht="12" hidden="false" customHeight="true" outlineLevel="0" collapsed="false">
      <c r="A602" s="110" t="n">
        <f aca="false" t="array" ref="A602:A602">IFERROR(INDEX('03.Muestra'!$B$8:$B$17,SMALL(IF("Página Web"='03.Muestra'!$D$8:$D$17,ROW('03.Muestra'!$B$8:$B$17)-MIN(ROW('03.Muestra'!$D$8:$D$17))+1,""),ROW()-599)),"")</f>
        <v>3</v>
      </c>
      <c r="B602" s="141" t="str">
        <f aca="false" t="array" ref="B602:B602">IFERROR(INDEX('03.Muestra'!$C$8:$C$17,SMALL(IF("Página Web"='03.Muestra'!$D$8:$D$17,ROW('03.Muestra'!$C$8:$C$17)-MIN(ROW('03.Muestra'!$D$8:$D$17))+1,""),ROW()-599)),"")</f>
        <v>Contacto</v>
      </c>
      <c r="C602" s="141" t="str">
        <f aca="false" t="array" ref="C602:C602">IFERROR(INDEX('03.Muestra'!$F$8:$F$17,SMALL(IF("Página Web"='03.Muestra'!$D$8:$D$17,ROW('03.Muestra'!$F$8:$F$17)-MIN(ROW('03.Muestra'!$D$8:$D$17))+1,""),ROW()-599)),"")</f>
        <v>https://institutodelpelo.com/contacto/</v>
      </c>
      <c r="D602" s="114" t="s">
        <v>106</v>
      </c>
      <c r="E602" s="75" t="str">
        <f aca="false">IF(D602&lt;&gt;"",IF(AND(B602&lt;&gt;"",C602&lt;&gt;""),"","ERR"),"")</f>
        <v/>
      </c>
      <c r="G602" s="23"/>
      <c r="H602" s="23"/>
      <c r="I602" s="23"/>
      <c r="J602" s="23"/>
      <c r="K602" s="119"/>
      <c r="L602" s="23"/>
    </row>
    <row r="603" customFormat="false" ht="12" hidden="false" customHeight="true" outlineLevel="0" collapsed="false">
      <c r="A603" s="110" t="n">
        <f aca="false" t="array" ref="A603:A603">IFERROR(INDEX('03.Muestra'!$B$8:$B$17,SMALL(IF("Página Web"='03.Muestra'!$D$8:$D$17,ROW('03.Muestra'!$B$8:$B$17)-MIN(ROW('03.Muestra'!$D$8:$D$17))+1,""),ROW()-599)),"")</f>
        <v>4</v>
      </c>
      <c r="B603" s="141" t="str">
        <f aca="false" t="array" ref="B603:B603">IFERROR(INDEX('03.Muestra'!$C$8:$C$17,SMALL(IF("Página Web"='03.Muestra'!$D$8:$D$17,ROW('03.Muestra'!$C$8:$C$17)-MIN(ROW('03.Muestra'!$D$8:$D$17))+1,""),ROW()-599)),"")</f>
        <v>Aviso legal</v>
      </c>
      <c r="C603" s="141" t="str">
        <f aca="false" t="array" ref="C603:C603">IFERROR(INDEX('03.Muestra'!$F$8:$F$17,SMALL(IF("Página Web"='03.Muestra'!$D$8:$D$17,ROW('03.Muestra'!$F$8:$F$17)-MIN(ROW('03.Muestra'!$D$8:$D$17))+1,""),ROW()-599)),"")</f>
        <v>https://institutodelpelo.com/aviso-legal/</v>
      </c>
      <c r="D603" s="114" t="s">
        <v>106</v>
      </c>
      <c r="E603" s="75" t="str">
        <f aca="false">IF(D603&lt;&gt;"",IF(AND(B603&lt;&gt;"",C603&lt;&gt;""),"","ERR"),"")</f>
        <v/>
      </c>
      <c r="G603" s="23"/>
      <c r="H603" s="23"/>
      <c r="I603" s="23"/>
      <c r="J603" s="23"/>
      <c r="K603" s="119"/>
      <c r="L603" s="23"/>
    </row>
    <row r="604" customFormat="false" ht="12" hidden="false" customHeight="true" outlineLevel="0" collapsed="false">
      <c r="A604" s="110" t="n">
        <f aca="false" t="array" ref="A604:A604">IFERROR(INDEX('03.Muestra'!$B$8:$B$17,SMALL(IF("Página Web"='03.Muestra'!$D$8:$D$17,ROW('03.Muestra'!$B$8:$B$17)-MIN(ROW('03.Muestra'!$D$8:$D$17))+1,""),ROW()-599)),"")</f>
        <v>5</v>
      </c>
      <c r="B604" s="141" t="str">
        <f aca="false" t="array" ref="B604:B604">IFERROR(INDEX('03.Muestra'!$C$8:$C$17,SMALL(IF("Página Web"='03.Muestra'!$D$8:$D$17,ROW('03.Muestra'!$C$8:$C$17)-MIN(ROW('03.Muestra'!$D$8:$D$17))+1,""),ROW()-599)),"")</f>
        <v>Política de privacidad</v>
      </c>
      <c r="C604" s="141" t="str">
        <f aca="false" t="array" ref="C604:C604">IFERROR(INDEX('03.Muestra'!$F$8:$F$17,SMALL(IF("Página Web"='03.Muestra'!$D$8:$D$17,ROW('03.Muestra'!$F$8:$F$17)-MIN(ROW('03.Muestra'!$D$8:$D$17))+1,""),ROW()-599)),"")</f>
        <v>https://institutodelpelo.com/politica-de-privacidad/</v>
      </c>
      <c r="D604" s="114" t="s">
        <v>106</v>
      </c>
      <c r="E604" s="75" t="str">
        <f aca="false">IF(D604&lt;&gt;"",IF(AND(B604&lt;&gt;"",C604&lt;&gt;""),"","ERR"),"")</f>
        <v/>
      </c>
      <c r="G604" s="23"/>
      <c r="H604" s="23"/>
      <c r="I604" s="23"/>
      <c r="J604" s="23"/>
      <c r="K604" s="119"/>
      <c r="L604" s="23"/>
    </row>
    <row r="605" customFormat="false" ht="12" hidden="false" customHeight="true" outlineLevel="0" collapsed="false">
      <c r="A605" s="110" t="n">
        <f aca="false" t="array" ref="A605:A605">IFERROR(INDEX('03.Muestra'!$B$8:$B$17,SMALL(IF("Página Web"='03.Muestra'!$D$8:$D$17,ROW('03.Muestra'!$B$8:$B$17)-MIN(ROW('03.Muestra'!$D$8:$D$17))+1,""),ROW()-599)),"")</f>
        <v>6</v>
      </c>
      <c r="B605" s="141" t="str">
        <f aca="false" t="array" ref="B605:B605">IFERROR(INDEX('03.Muestra'!$C$8:$C$17,SMALL(IF("Página Web"='03.Muestra'!$D$8:$D$17,ROW('03.Muestra'!$C$8:$C$17)-MIN(ROW('03.Muestra'!$D$8:$D$17))+1,""),ROW()-599)),"")</f>
        <v>Informe de accesibilidad</v>
      </c>
      <c r="C605" s="141" t="str">
        <f aca="false" t="array" ref="C605:C605">IFERROR(INDEX('03.Muestra'!$F$8:$F$17,SMALL(IF("Página Web"='03.Muestra'!$D$8:$D$17,ROW('03.Muestra'!$F$8:$F$17)-MIN(ROW('03.Muestra'!$D$8:$D$17))+1,""),ROW()-599)),"")</f>
        <v>https://institutodelpelo.com/informe-de-accesibilidad/</v>
      </c>
      <c r="D605" s="114"/>
      <c r="E605" s="75" t="str">
        <f aca="false">IF(D605&lt;&gt;"",IF(AND(B605&lt;&gt;"",C605&lt;&gt;""),"","ERR"),"")</f>
        <v/>
      </c>
      <c r="G605" s="23"/>
      <c r="H605" s="23"/>
      <c r="I605" s="23"/>
      <c r="J605" s="23"/>
      <c r="K605" s="119"/>
      <c r="L605" s="23"/>
    </row>
    <row r="606" customFormat="false" ht="12" hidden="false" customHeight="true" outlineLevel="0" collapsed="false">
      <c r="A606" s="110" t="str">
        <f aca="false" t="array" ref="A606:A606">IFERROR(INDEX('03.Muestra'!$B$8:$B$17,SMALL(IF("Página Web"='03.Muestra'!$D$8:$D$17,ROW('03.Muestra'!$B$8:$B$17)-MIN(ROW('03.Muestra'!$D$8:$D$17))+1,""),ROW()-599)),"")</f>
        <v/>
      </c>
      <c r="B606" s="141" t="str">
        <f aca="false" t="array" ref="B606:B606">IFERROR(INDEX('03.Muestra'!$C$8:$C$17,SMALL(IF("Página Web"='03.Muestra'!$D$8:$D$17,ROW('03.Muestra'!$C$8:$C$17)-MIN(ROW('03.Muestra'!$D$8:$D$17))+1,""),ROW()-599)),"")</f>
        <v/>
      </c>
      <c r="C606" s="141" t="str">
        <f aca="false" t="array" ref="C606:C606">IFERROR(INDEX('03.Muestra'!$F$8:$F$17,SMALL(IF("Página Web"='03.Muestra'!$D$8:$D$17,ROW('03.Muestra'!$F$8:$F$17)-MIN(ROW('03.Muestra'!$D$8:$D$17))+1,""),ROW()-599)),"")</f>
        <v/>
      </c>
      <c r="D606" s="114"/>
      <c r="E606" s="75" t="str">
        <f aca="false">IF(D606&lt;&gt;"",IF(AND(B606&lt;&gt;"",C606&lt;&gt;""),"","ERR"),"")</f>
        <v/>
      </c>
      <c r="F606" s="23"/>
      <c r="G606" s="23"/>
      <c r="H606" s="23"/>
      <c r="I606" s="23"/>
      <c r="J606" s="23"/>
      <c r="K606" s="119"/>
      <c r="L606" s="23"/>
    </row>
    <row r="607" customFormat="false" ht="12" hidden="false" customHeight="true" outlineLevel="0" collapsed="false">
      <c r="A607" s="110" t="str">
        <f aca="false" t="array" ref="A607:A607">IFERROR(INDEX('03.Muestra'!$B$8:$B$17,SMALL(IF("Página Web"='03.Muestra'!$D$8:$D$17,ROW('03.Muestra'!$B$8:$B$17)-MIN(ROW('03.Muestra'!$D$8:$D$17))+1,""),ROW()-599)),"")</f>
        <v/>
      </c>
      <c r="B607" s="141" t="str">
        <f aca="false" t="array" ref="B607:B607">IFERROR(INDEX('03.Muestra'!$C$8:$C$17,SMALL(IF("Página Web"='03.Muestra'!$D$8:$D$17,ROW('03.Muestra'!$C$8:$C$17)-MIN(ROW('03.Muestra'!$D$8:$D$17))+1,""),ROW()-599)),"")</f>
        <v/>
      </c>
      <c r="C607" s="141" t="str">
        <f aca="false" t="array" ref="C607:C607">IFERROR(INDEX('03.Muestra'!$F$8:$F$17,SMALL(IF("Página Web"='03.Muestra'!$D$8:$D$17,ROW('03.Muestra'!$F$8:$F$17)-MIN(ROW('03.Muestra'!$D$8:$D$17))+1,""),ROW()-599)),"")</f>
        <v/>
      </c>
      <c r="D607" s="114"/>
      <c r="E607" s="75" t="str">
        <f aca="false">IF(D607&lt;&gt;"",IF(AND(B607&lt;&gt;"",C607&lt;&gt;""),"","ERR"),"")</f>
        <v/>
      </c>
      <c r="F607" s="23"/>
      <c r="G607" s="23"/>
      <c r="H607" s="23"/>
      <c r="I607" s="23"/>
      <c r="J607" s="23"/>
      <c r="K607" s="119"/>
      <c r="L607" s="23"/>
    </row>
    <row r="608" customFormat="false" ht="12" hidden="false" customHeight="true" outlineLevel="0" collapsed="false">
      <c r="A608" s="110" t="str">
        <f aca="false" t="array" ref="A608:A608">IFERROR(INDEX('03.Muestra'!$B$8:$B$17,SMALL(IF("Página Web"='03.Muestra'!$D$8:$D$17,ROW('03.Muestra'!$B$8:$B$17)-MIN(ROW('03.Muestra'!$D$8:$D$17))+1,""),ROW()-599)),"")</f>
        <v/>
      </c>
      <c r="B608" s="141" t="str">
        <f aca="false" t="array" ref="B608:B608">IFERROR(INDEX('03.Muestra'!$C$8:$C$17,SMALL(IF("Página Web"='03.Muestra'!$D$8:$D$17,ROW('03.Muestra'!$C$8:$C$17)-MIN(ROW('03.Muestra'!$D$8:$D$17))+1,""),ROW()-599)),"")</f>
        <v/>
      </c>
      <c r="C608" s="141" t="str">
        <f aca="false" t="array" ref="C608:C608">IFERROR(INDEX('03.Muestra'!$F$8:$F$17,SMALL(IF("Página Web"='03.Muestra'!$D$8:$D$17,ROW('03.Muestra'!$F$8:$F$17)-MIN(ROW('03.Muestra'!$D$8:$D$17))+1,""),ROW()-599)),"")</f>
        <v/>
      </c>
      <c r="D608" s="114"/>
      <c r="E608" s="75" t="str">
        <f aca="false">IF(D608&lt;&gt;"",IF(AND(B608&lt;&gt;"",C608&lt;&gt;""),"","ERR"),"")</f>
        <v/>
      </c>
      <c r="F608" s="23"/>
      <c r="G608" s="23"/>
      <c r="H608" s="23"/>
      <c r="I608" s="23"/>
      <c r="J608" s="23"/>
      <c r="K608" s="119"/>
      <c r="L608" s="23"/>
    </row>
    <row r="609" customFormat="false" ht="12" hidden="false" customHeight="true" outlineLevel="0" collapsed="false">
      <c r="A609" s="110" t="str">
        <f aca="false" t="array" ref="A609:A609">IFERROR(INDEX('03.Muestra'!$B$8:$B$17,SMALL(IF("Página Web"='03.Muestra'!$D$8:$D$17,ROW('03.Muestra'!$B$8:$B$17)-MIN(ROW('03.Muestra'!$D$8:$D$17))+1,""),ROW()-599)),"")</f>
        <v/>
      </c>
      <c r="B609" s="141" t="str">
        <f aca="false" t="array" ref="B609:B609">IFERROR(INDEX('03.Muestra'!$C$8:$C$17,SMALL(IF("Página Web"='03.Muestra'!$D$8:$D$17,ROW('03.Muestra'!$C$8:$C$17)-MIN(ROW('03.Muestra'!$D$8:$D$17))+1,""),ROW()-599)),"")</f>
        <v/>
      </c>
      <c r="C609" s="141" t="str">
        <f aca="false" t="array" ref="C609:C609">IFERROR(INDEX('03.Muestra'!$F$8:$F$17,SMALL(IF("Página Web"='03.Muestra'!$D$8:$D$17,ROW('03.Muestra'!$F$8:$F$17)-MIN(ROW('03.Muestra'!$D$8:$D$17))+1,""),ROW()-599)),"")</f>
        <v/>
      </c>
      <c r="D609" s="114"/>
      <c r="E609" s="75" t="str">
        <f aca="false">IF(D609&lt;&gt;"",IF(AND(B609&lt;&gt;"",C609&lt;&gt;""),"","ERR"),"")</f>
        <v/>
      </c>
      <c r="F609" s="23"/>
      <c r="G609" s="23"/>
      <c r="H609" s="23"/>
      <c r="I609" s="23"/>
      <c r="J609" s="23"/>
      <c r="K609" s="119"/>
      <c r="L609" s="23"/>
    </row>
    <row r="610" customFormat="false" ht="12" hidden="false" customHeight="true" outlineLevel="0" collapsed="false">
      <c r="A610" s="71"/>
      <c r="B610" s="144"/>
      <c r="C610" s="144"/>
      <c r="D610" s="145"/>
      <c r="E610" s="75"/>
      <c r="F610" s="23"/>
      <c r="G610" s="23"/>
      <c r="H610" s="23"/>
      <c r="I610" s="23"/>
      <c r="J610" s="23"/>
      <c r="K610" s="119"/>
      <c r="L610" s="23"/>
      <c r="M610" s="23"/>
      <c r="N610" s="23"/>
      <c r="O610" s="23"/>
      <c r="P610" s="23"/>
      <c r="Q610" s="23"/>
      <c r="R610" s="23"/>
      <c r="S610" s="23"/>
      <c r="T610" s="23"/>
      <c r="U610" s="23"/>
      <c r="V610" s="23"/>
      <c r="W610" s="23"/>
      <c r="X610" s="23"/>
      <c r="Y610" s="23"/>
    </row>
    <row r="611" customFormat="false" ht="12" hidden="false" customHeight="true" outlineLevel="0" collapsed="false">
      <c r="B611" s="23"/>
      <c r="C611" s="23"/>
      <c r="D611" s="137"/>
      <c r="E611" s="75"/>
      <c r="F611" s="23"/>
      <c r="G611" s="23"/>
      <c r="H611" s="23"/>
      <c r="I611" s="23"/>
      <c r="J611" s="23"/>
      <c r="K611" s="119"/>
      <c r="L611" s="23"/>
      <c r="M611" s="23"/>
      <c r="N611" s="23"/>
      <c r="O611" s="23"/>
      <c r="P611" s="23"/>
      <c r="Q611" s="23"/>
      <c r="R611" s="23"/>
      <c r="S611" s="23"/>
      <c r="T611" s="23"/>
      <c r="U611" s="23"/>
      <c r="V611" s="23"/>
      <c r="W611" s="23"/>
      <c r="X611" s="23"/>
      <c r="Y611" s="23"/>
    </row>
    <row r="612" customFormat="false" ht="31.5" hidden="false" customHeight="true" outlineLevel="0" collapsed="false">
      <c r="A612" s="122"/>
      <c r="B612" s="123"/>
      <c r="C612" s="122"/>
      <c r="D612" s="146"/>
      <c r="E612" s="112"/>
      <c r="F612" s="23"/>
      <c r="G612" s="23"/>
      <c r="H612" s="23"/>
      <c r="I612" s="23"/>
      <c r="J612" s="23"/>
      <c r="K612" s="119"/>
      <c r="L612" s="23"/>
      <c r="M612" s="23"/>
      <c r="N612" s="23"/>
      <c r="O612" s="23"/>
      <c r="P612" s="23"/>
      <c r="Q612" s="23"/>
      <c r="R612" s="23"/>
      <c r="S612" s="23"/>
      <c r="T612" s="23"/>
      <c r="U612" s="23"/>
      <c r="V612" s="23"/>
      <c r="W612" s="23"/>
      <c r="X612" s="23"/>
      <c r="Y612" s="23"/>
    </row>
    <row r="613" customFormat="false" ht="12" hidden="false" customHeight="true" outlineLevel="0" collapsed="false">
      <c r="A613" s="71"/>
      <c r="B613" s="71"/>
      <c r="C613" s="71"/>
      <c r="D613" s="147"/>
      <c r="E613" s="72"/>
      <c r="F613" s="103"/>
      <c r="G613" s="23"/>
      <c r="H613" s="23"/>
      <c r="I613" s="23"/>
      <c r="J613" s="23"/>
      <c r="K613" s="119"/>
      <c r="L613" s="23"/>
      <c r="M613" s="23"/>
      <c r="N613" s="23"/>
      <c r="O613" s="23"/>
      <c r="P613" s="23"/>
      <c r="Q613" s="23"/>
      <c r="R613" s="23"/>
      <c r="S613" s="23"/>
      <c r="T613" s="23"/>
      <c r="U613" s="23"/>
      <c r="V613" s="23"/>
      <c r="W613" s="23"/>
      <c r="X613" s="23"/>
      <c r="Y613" s="23"/>
    </row>
    <row r="614" customFormat="false" ht="12" hidden="false" customHeight="true" outlineLevel="0" collapsed="false">
      <c r="B614" s="23"/>
      <c r="C614" s="23"/>
      <c r="D614" s="137"/>
      <c r="E614" s="23"/>
      <c r="F614" s="23"/>
      <c r="G614" s="23"/>
      <c r="H614" s="23"/>
      <c r="I614" s="23"/>
      <c r="J614" s="23"/>
      <c r="K614" s="119"/>
      <c r="L614" s="23"/>
    </row>
    <row r="615" customFormat="false" ht="12" hidden="false" customHeight="true" outlineLevel="0" collapsed="false">
      <c r="B615" s="158"/>
      <c r="C615" s="23"/>
      <c r="D615" s="137"/>
      <c r="E615" s="112"/>
      <c r="F615" s="23"/>
      <c r="G615" s="23"/>
      <c r="H615" s="23"/>
      <c r="I615" s="23"/>
      <c r="J615" s="23"/>
      <c r="K615" s="119"/>
      <c r="L615" s="23"/>
    </row>
    <row r="616" customFormat="false" ht="29.25" hidden="false" customHeight="true" outlineLevel="0" collapsed="false">
      <c r="A616" s="105" t="s">
        <v>119</v>
      </c>
      <c r="B616" s="106" t="s">
        <v>105</v>
      </c>
      <c r="C616" s="107" t="s">
        <v>198</v>
      </c>
      <c r="D616" s="139" t="s">
        <v>125</v>
      </c>
      <c r="E616" s="124"/>
      <c r="K616" s="119"/>
      <c r="L616" s="23"/>
    </row>
    <row r="617" customFormat="false" ht="12" hidden="false" customHeight="true" outlineLevel="0" collapsed="false">
      <c r="A617" s="110" t="n">
        <f aca="false" t="array" ref="A617:A617">IFERROR(INDEX('03.Muestra'!$B$8:$B$17,SMALL(IF("Página Web"='03.Muestra'!$D$8:$D$17,ROW('03.Muestra'!$B$8:$B$17)-MIN(ROW('03.Muestra'!$D$8:$D$17))+1,""),ROW()-616)),"")</f>
        <v>1</v>
      </c>
      <c r="B617" s="141" t="str">
        <f aca="false" t="array" ref="B617:B617">IFERROR(INDEX('03.Muestra'!$C$8:$C$17,SMALL(IF("Página Web"='03.Muestra'!$D$8:$D$17,ROW('03.Muestra'!$C$8:$C$17)-MIN(ROW('03.Muestra'!$D$8:$D$17))+1,""),ROW()-616)),"")</f>
        <v>Inicio</v>
      </c>
      <c r="C617" s="141" t="str">
        <f aca="false" t="array" ref="C617:C617">IFERROR(INDEX('03.Muestra'!$F$8:$F$17,SMALL(IF("Página Web"='03.Muestra'!$D$8:$D$17,ROW('03.Muestra'!$F$8:$F$17)-MIN(ROW('03.Muestra'!$D$8:$D$17))+1,""),ROW()-616)),"")</f>
        <v>https://institutodelpelo.com/</v>
      </c>
      <c r="D617" s="114" t="s">
        <v>112</v>
      </c>
      <c r="E617" s="75" t="str">
        <f aca="false">IF(D617&lt;&gt;"",IF(AND(B617&lt;&gt;"",C617&lt;&gt;""),"","ERR"),"")</f>
        <v/>
      </c>
      <c r="F617" s="115" t="s">
        <v>108</v>
      </c>
      <c r="G617" s="100" t="s">
        <v>117</v>
      </c>
      <c r="H617" s="95" t="s">
        <v>112</v>
      </c>
      <c r="I617" s="116" t="s">
        <v>110</v>
      </c>
      <c r="J617" s="117" t="s">
        <v>106</v>
      </c>
      <c r="K617" s="142" t="s">
        <v>116</v>
      </c>
      <c r="L617" s="23"/>
    </row>
    <row r="618" customFormat="false" ht="12" hidden="false" customHeight="true" outlineLevel="0" collapsed="false">
      <c r="A618" s="110" t="n">
        <f aca="false" t="array" ref="A618:A618">IFERROR(INDEX('03.Muestra'!$B$8:$B$17,SMALL(IF("Página Web"='03.Muestra'!$D$8:$D$17,ROW('03.Muestra'!$B$8:$B$17)-MIN(ROW('03.Muestra'!$D$8:$D$17))+1,""),ROW()-616)),"")</f>
        <v>2</v>
      </c>
      <c r="B618" s="141" t="str">
        <f aca="false" t="array" ref="B618:B618">IFERROR(INDEX('03.Muestra'!$C$8:$C$17,SMALL(IF("Página Web"='03.Muestra'!$D$8:$D$17,ROW('03.Muestra'!$C$8:$C$17)-MIN(ROW('03.Muestra'!$D$8:$D$17))+1,""),ROW()-616)),"")</f>
        <v>Nuestro método</v>
      </c>
      <c r="C618" s="141" t="str">
        <f aca="false" t="array" ref="C618:C618">IFERROR(INDEX('03.Muestra'!$F$8:$F$17,SMALL(IF("Página Web"='03.Muestra'!$D$8:$D$17,ROW('03.Muestra'!$F$8:$F$17)-MIN(ROW('03.Muestra'!$D$8:$D$17))+1,""),ROW()-616)),"")</f>
        <v>https://institutodelpelo.com/nuestro-metodo/</v>
      </c>
      <c r="D618" s="114" t="s">
        <v>112</v>
      </c>
      <c r="E618" s="75" t="str">
        <f aca="false">IF(D618&lt;&gt;"",IF(AND(B618&lt;&gt;"",C618&lt;&gt;""),"","ERR"),"")</f>
        <v/>
      </c>
      <c r="F618" s="118" t="n">
        <f aca="true">COUNTIF($D617:INDIRECT("$D" &amp;  SUM(ROW()-1,'03.Muestra'!$D$20)-1),F617)</f>
        <v>0</v>
      </c>
      <c r="G618" s="118" t="n">
        <f aca="true">COUNTIF($D617:INDIRECT("$D" &amp;  SUM(ROW()-1,'03.Muestra'!$D$20)-1),G617)</f>
        <v>0</v>
      </c>
      <c r="H618" s="118" t="n">
        <f aca="true">COUNTIF($D617:INDIRECT("$D" &amp;  SUM(ROW()-1,'03.Muestra'!$D$20)-1),H617)</f>
        <v>5</v>
      </c>
      <c r="I618" s="118" t="n">
        <f aca="true">COUNTIF($D617:INDIRECT("$D" &amp;  SUM(ROW()-1,'03.Muestra'!$D$20)-1),I617)</f>
        <v>0</v>
      </c>
      <c r="J618" s="118" t="n">
        <f aca="true">COUNTIF($D617:INDIRECT("$D" &amp;  SUM(ROW()-1,'03.Muestra'!$D$20)-1),J617)</f>
        <v>0</v>
      </c>
      <c r="K618" s="143" t="n">
        <f aca="true">IF(COUNTIF('03.Muestra'!$D$8:$D$17,"Página Web")=0,0,COUNTBLANK($D617:INDIRECT("$D" &amp;  SUM(ROW()-1,COUNTIF('03.Muestra'!$D$8:$D$17,"Página Web"))-1)))</f>
        <v>1</v>
      </c>
      <c r="L618" s="23"/>
    </row>
    <row r="619" customFormat="false" ht="12" hidden="false" customHeight="true" outlineLevel="0" collapsed="false">
      <c r="A619" s="110" t="n">
        <f aca="false" t="array" ref="A619:A619">IFERROR(INDEX('03.Muestra'!$B$8:$B$17,SMALL(IF("Página Web"='03.Muestra'!$D$8:$D$17,ROW('03.Muestra'!$B$8:$B$17)-MIN(ROW('03.Muestra'!$D$8:$D$17))+1,""),ROW()-616)),"")</f>
        <v>3</v>
      </c>
      <c r="B619" s="141" t="str">
        <f aca="false" t="array" ref="B619:B619">IFERROR(INDEX('03.Muestra'!$C$8:$C$17,SMALL(IF("Página Web"='03.Muestra'!$D$8:$D$17,ROW('03.Muestra'!$C$8:$C$17)-MIN(ROW('03.Muestra'!$D$8:$D$17))+1,""),ROW()-616)),"")</f>
        <v>Contacto</v>
      </c>
      <c r="C619" s="141" t="str">
        <f aca="false" t="array" ref="C619:C619">IFERROR(INDEX('03.Muestra'!$F$8:$F$17,SMALL(IF("Página Web"='03.Muestra'!$D$8:$D$17,ROW('03.Muestra'!$F$8:$F$17)-MIN(ROW('03.Muestra'!$D$8:$D$17))+1,""),ROW()-616)),"")</f>
        <v>https://institutodelpelo.com/contacto/</v>
      </c>
      <c r="D619" s="114" t="s">
        <v>112</v>
      </c>
      <c r="E619" s="75" t="str">
        <f aca="false">IF(D619&lt;&gt;"",IF(AND(B619&lt;&gt;"",C619&lt;&gt;""),"","ERR"),"")</f>
        <v/>
      </c>
      <c r="G619" s="23"/>
      <c r="H619" s="23"/>
      <c r="I619" s="23"/>
      <c r="J619" s="23"/>
      <c r="K619" s="119"/>
      <c r="L619" s="23"/>
    </row>
    <row r="620" customFormat="false" ht="12" hidden="false" customHeight="true" outlineLevel="0" collapsed="false">
      <c r="A620" s="110" t="n">
        <f aca="false" t="array" ref="A620:A620">IFERROR(INDEX('03.Muestra'!$B$8:$B$17,SMALL(IF("Página Web"='03.Muestra'!$D$8:$D$17,ROW('03.Muestra'!$B$8:$B$17)-MIN(ROW('03.Muestra'!$D$8:$D$17))+1,""),ROW()-616)),"")</f>
        <v>4</v>
      </c>
      <c r="B620" s="141" t="str">
        <f aca="false" t="array" ref="B620:B620">IFERROR(INDEX('03.Muestra'!$C$8:$C$17,SMALL(IF("Página Web"='03.Muestra'!$D$8:$D$17,ROW('03.Muestra'!$C$8:$C$17)-MIN(ROW('03.Muestra'!$D$8:$D$17))+1,""),ROW()-616)),"")</f>
        <v>Aviso legal</v>
      </c>
      <c r="C620" s="141" t="str">
        <f aca="false" t="array" ref="C620:C620">IFERROR(INDEX('03.Muestra'!$F$8:$F$17,SMALL(IF("Página Web"='03.Muestra'!$D$8:$D$17,ROW('03.Muestra'!$F$8:$F$17)-MIN(ROW('03.Muestra'!$D$8:$D$17))+1,""),ROW()-616)),"")</f>
        <v>https://institutodelpelo.com/aviso-legal/</v>
      </c>
      <c r="D620" s="114" t="s">
        <v>112</v>
      </c>
      <c r="E620" s="75" t="str">
        <f aca="false">IF(D620&lt;&gt;"",IF(AND(B620&lt;&gt;"",C620&lt;&gt;""),"","ERR"),"")</f>
        <v/>
      </c>
      <c r="G620" s="23"/>
      <c r="H620" s="23"/>
      <c r="I620" s="23"/>
      <c r="J620" s="23"/>
      <c r="K620" s="119"/>
      <c r="L620" s="23"/>
    </row>
    <row r="621" customFormat="false" ht="12" hidden="false" customHeight="true" outlineLevel="0" collapsed="false">
      <c r="A621" s="110" t="n">
        <f aca="false" t="array" ref="A621:A621">IFERROR(INDEX('03.Muestra'!$B$8:$B$17,SMALL(IF("Página Web"='03.Muestra'!$D$8:$D$17,ROW('03.Muestra'!$B$8:$B$17)-MIN(ROW('03.Muestra'!$D$8:$D$17))+1,""),ROW()-616)),"")</f>
        <v>5</v>
      </c>
      <c r="B621" s="141" t="str">
        <f aca="false" t="array" ref="B621:B621">IFERROR(INDEX('03.Muestra'!$C$8:$C$17,SMALL(IF("Página Web"='03.Muestra'!$D$8:$D$17,ROW('03.Muestra'!$C$8:$C$17)-MIN(ROW('03.Muestra'!$D$8:$D$17))+1,""),ROW()-616)),"")</f>
        <v>Política de privacidad</v>
      </c>
      <c r="C621" s="141" t="str">
        <f aca="false" t="array" ref="C621:C621">IFERROR(INDEX('03.Muestra'!$F$8:$F$17,SMALL(IF("Página Web"='03.Muestra'!$D$8:$D$17,ROW('03.Muestra'!$F$8:$F$17)-MIN(ROW('03.Muestra'!$D$8:$D$17))+1,""),ROW()-616)),"")</f>
        <v>https://institutodelpelo.com/politica-de-privacidad/</v>
      </c>
      <c r="D621" s="114" t="s">
        <v>112</v>
      </c>
      <c r="E621" s="75" t="str">
        <f aca="false">IF(D621&lt;&gt;"",IF(AND(B621&lt;&gt;"",C621&lt;&gt;""),"","ERR"),"")</f>
        <v/>
      </c>
      <c r="G621" s="23"/>
      <c r="H621" s="23"/>
      <c r="I621" s="23"/>
      <c r="J621" s="23"/>
      <c r="K621" s="119"/>
      <c r="L621" s="23"/>
    </row>
    <row r="622" customFormat="false" ht="12" hidden="false" customHeight="true" outlineLevel="0" collapsed="false">
      <c r="A622" s="110" t="n">
        <f aca="false" t="array" ref="A622:A622">IFERROR(INDEX('03.Muestra'!$B$8:$B$17,SMALL(IF("Página Web"='03.Muestra'!$D$8:$D$17,ROW('03.Muestra'!$B$8:$B$17)-MIN(ROW('03.Muestra'!$D$8:$D$17))+1,""),ROW()-616)),"")</f>
        <v>6</v>
      </c>
      <c r="B622" s="141" t="str">
        <f aca="false" t="array" ref="B622:B622">IFERROR(INDEX('03.Muestra'!$C$8:$C$17,SMALL(IF("Página Web"='03.Muestra'!$D$8:$D$17,ROW('03.Muestra'!$C$8:$C$17)-MIN(ROW('03.Muestra'!$D$8:$D$17))+1,""),ROW()-616)),"")</f>
        <v>Informe de accesibilidad</v>
      </c>
      <c r="C622" s="141" t="str">
        <f aca="false" t="array" ref="C622:C622">IFERROR(INDEX('03.Muestra'!$F$8:$F$17,SMALL(IF("Página Web"='03.Muestra'!$D$8:$D$17,ROW('03.Muestra'!$F$8:$F$17)-MIN(ROW('03.Muestra'!$D$8:$D$17))+1,""),ROW()-616)),"")</f>
        <v>https://institutodelpelo.com/informe-de-accesibilidad/</v>
      </c>
      <c r="D622" s="114"/>
      <c r="E622" s="75" t="str">
        <f aca="false">IF(D622&lt;&gt;"",IF(AND(B622&lt;&gt;"",C622&lt;&gt;""),"","ERR"),"")</f>
        <v/>
      </c>
      <c r="G622" s="23"/>
      <c r="H622" s="23"/>
      <c r="I622" s="23"/>
      <c r="J622" s="23"/>
      <c r="K622" s="119"/>
      <c r="L622" s="23"/>
    </row>
    <row r="623" customFormat="false" ht="12" hidden="false" customHeight="true" outlineLevel="0" collapsed="false">
      <c r="A623" s="110" t="str">
        <f aca="false" t="array" ref="A623:A623">IFERROR(INDEX('03.Muestra'!$B$8:$B$17,SMALL(IF("Página Web"='03.Muestra'!$D$8:$D$17,ROW('03.Muestra'!$B$8:$B$17)-MIN(ROW('03.Muestra'!$D$8:$D$17))+1,""),ROW()-616)),"")</f>
        <v/>
      </c>
      <c r="B623" s="141" t="str">
        <f aca="false" t="array" ref="B623:B623">IFERROR(INDEX('03.Muestra'!$C$8:$C$17,SMALL(IF("Página Web"='03.Muestra'!$D$8:$D$17,ROW('03.Muestra'!$C$8:$C$17)-MIN(ROW('03.Muestra'!$D$8:$D$17))+1,""),ROW()-616)),"")</f>
        <v/>
      </c>
      <c r="C623" s="141" t="str">
        <f aca="false" t="array" ref="C623:C623">IFERROR(INDEX('03.Muestra'!$F$8:$F$17,SMALL(IF("Página Web"='03.Muestra'!$D$8:$D$17,ROW('03.Muestra'!$F$8:$F$17)-MIN(ROW('03.Muestra'!$D$8:$D$17))+1,""),ROW()-616)),"")</f>
        <v/>
      </c>
      <c r="D623" s="114"/>
      <c r="E623" s="75" t="str">
        <f aca="false">IF(D623&lt;&gt;"",IF(AND(B623&lt;&gt;"",C623&lt;&gt;""),"","ERR"),"")</f>
        <v/>
      </c>
      <c r="F623" s="23"/>
      <c r="G623" s="23"/>
      <c r="H623" s="23"/>
      <c r="I623" s="23"/>
      <c r="J623" s="23"/>
      <c r="K623" s="119"/>
      <c r="L623" s="23"/>
    </row>
    <row r="624" customFormat="false" ht="12" hidden="false" customHeight="true" outlineLevel="0" collapsed="false">
      <c r="A624" s="110" t="str">
        <f aca="false" t="array" ref="A624:A624">IFERROR(INDEX('03.Muestra'!$B$8:$B$17,SMALL(IF("Página Web"='03.Muestra'!$D$8:$D$17,ROW('03.Muestra'!$B$8:$B$17)-MIN(ROW('03.Muestra'!$D$8:$D$17))+1,""),ROW()-616)),"")</f>
        <v/>
      </c>
      <c r="B624" s="141" t="str">
        <f aca="false" t="array" ref="B624:B624">IFERROR(INDEX('03.Muestra'!$C$8:$C$17,SMALL(IF("Página Web"='03.Muestra'!$D$8:$D$17,ROW('03.Muestra'!$C$8:$C$17)-MIN(ROW('03.Muestra'!$D$8:$D$17))+1,""),ROW()-616)),"")</f>
        <v/>
      </c>
      <c r="C624" s="141" t="str">
        <f aca="false" t="array" ref="C624:C624">IFERROR(INDEX('03.Muestra'!$F$8:$F$17,SMALL(IF("Página Web"='03.Muestra'!$D$8:$D$17,ROW('03.Muestra'!$F$8:$F$17)-MIN(ROW('03.Muestra'!$D$8:$D$17))+1,""),ROW()-616)),"")</f>
        <v/>
      </c>
      <c r="D624" s="114"/>
      <c r="E624" s="75" t="str">
        <f aca="false">IF(D624&lt;&gt;"",IF(AND(B624&lt;&gt;"",C624&lt;&gt;""),"","ERR"),"")</f>
        <v/>
      </c>
      <c r="F624" s="23"/>
      <c r="G624" s="23"/>
      <c r="H624" s="23"/>
      <c r="I624" s="23"/>
      <c r="J624" s="23"/>
      <c r="K624" s="119"/>
      <c r="L624" s="23"/>
    </row>
    <row r="625" customFormat="false" ht="12" hidden="false" customHeight="true" outlineLevel="0" collapsed="false">
      <c r="A625" s="110" t="str">
        <f aca="false" t="array" ref="A625:A625">IFERROR(INDEX('03.Muestra'!$B$8:$B$17,SMALL(IF("Página Web"='03.Muestra'!$D$8:$D$17,ROW('03.Muestra'!$B$8:$B$17)-MIN(ROW('03.Muestra'!$D$8:$D$17))+1,""),ROW()-616)),"")</f>
        <v/>
      </c>
      <c r="B625" s="141" t="str">
        <f aca="false" t="array" ref="B625:B625">IFERROR(INDEX('03.Muestra'!$C$8:$C$17,SMALL(IF("Página Web"='03.Muestra'!$D$8:$D$17,ROW('03.Muestra'!$C$8:$C$17)-MIN(ROW('03.Muestra'!$D$8:$D$17))+1,""),ROW()-616)),"")</f>
        <v/>
      </c>
      <c r="C625" s="141" t="str">
        <f aca="false" t="array" ref="C625:C625">IFERROR(INDEX('03.Muestra'!$F$8:$F$17,SMALL(IF("Página Web"='03.Muestra'!$D$8:$D$17,ROW('03.Muestra'!$F$8:$F$17)-MIN(ROW('03.Muestra'!$D$8:$D$17))+1,""),ROW()-616)),"")</f>
        <v/>
      </c>
      <c r="D625" s="114"/>
      <c r="E625" s="75" t="str">
        <f aca="false">IF(D625&lt;&gt;"",IF(AND(B625&lt;&gt;"",C625&lt;&gt;""),"","ERR"),"")</f>
        <v/>
      </c>
      <c r="F625" s="23"/>
      <c r="G625" s="23"/>
      <c r="H625" s="23"/>
      <c r="I625" s="23"/>
      <c r="J625" s="23"/>
      <c r="K625" s="119"/>
      <c r="L625" s="23"/>
    </row>
    <row r="626" customFormat="false" ht="12" hidden="false" customHeight="true" outlineLevel="0" collapsed="false">
      <c r="A626" s="110" t="str">
        <f aca="false" t="array" ref="A626:A626">IFERROR(INDEX('03.Muestra'!$B$8:$B$17,SMALL(IF("Página Web"='03.Muestra'!$D$8:$D$17,ROW('03.Muestra'!$B$8:$B$17)-MIN(ROW('03.Muestra'!$D$8:$D$17))+1,""),ROW()-616)),"")</f>
        <v/>
      </c>
      <c r="B626" s="141" t="str">
        <f aca="false" t="array" ref="B626:B626">IFERROR(INDEX('03.Muestra'!$C$8:$C$17,SMALL(IF("Página Web"='03.Muestra'!$D$8:$D$17,ROW('03.Muestra'!$C$8:$C$17)-MIN(ROW('03.Muestra'!$D$8:$D$17))+1,""),ROW()-616)),"")</f>
        <v/>
      </c>
      <c r="C626" s="141" t="str">
        <f aca="false" t="array" ref="C626:C626">IFERROR(INDEX('03.Muestra'!$F$8:$F$17,SMALL(IF("Página Web"='03.Muestra'!$D$8:$D$17,ROW('03.Muestra'!$F$8:$F$17)-MIN(ROW('03.Muestra'!$D$8:$D$17))+1,""),ROW()-616)),"")</f>
        <v/>
      </c>
      <c r="D626" s="114"/>
      <c r="E626" s="75" t="str">
        <f aca="false">IF(D626&lt;&gt;"",IF(AND(B626&lt;&gt;"",C626&lt;&gt;""),"","ERR"),"")</f>
        <v/>
      </c>
      <c r="F626" s="23"/>
      <c r="G626" s="23"/>
      <c r="H626" s="23"/>
      <c r="I626" s="23"/>
      <c r="J626" s="23"/>
      <c r="K626" s="119"/>
      <c r="L626" s="23"/>
    </row>
    <row r="627" customFormat="false" ht="12" hidden="false" customHeight="true" outlineLevel="0" collapsed="false">
      <c r="A627" s="71"/>
      <c r="B627" s="144"/>
      <c r="C627" s="144"/>
      <c r="D627" s="145"/>
      <c r="E627" s="75"/>
      <c r="F627" s="23"/>
      <c r="G627" s="23"/>
      <c r="H627" s="23"/>
      <c r="I627" s="23"/>
      <c r="J627" s="23"/>
      <c r="K627" s="119"/>
      <c r="L627" s="23"/>
      <c r="M627" s="23"/>
      <c r="N627" s="23"/>
      <c r="O627" s="23"/>
      <c r="P627" s="23"/>
      <c r="Q627" s="23"/>
      <c r="R627" s="23"/>
      <c r="S627" s="23"/>
      <c r="T627" s="23"/>
      <c r="U627" s="23"/>
      <c r="V627" s="23"/>
      <c r="W627" s="23"/>
      <c r="X627" s="23"/>
      <c r="Y627" s="23"/>
    </row>
    <row r="628" customFormat="false" ht="12" hidden="false" customHeight="true" outlineLevel="0" collapsed="false">
      <c r="B628" s="23"/>
      <c r="C628" s="23"/>
      <c r="D628" s="137"/>
      <c r="E628" s="75"/>
      <c r="F628" s="23"/>
      <c r="G628" s="23"/>
      <c r="H628" s="23"/>
      <c r="I628" s="23"/>
      <c r="J628" s="23"/>
      <c r="K628" s="119"/>
      <c r="L628" s="23"/>
      <c r="M628" s="23"/>
      <c r="N628" s="23"/>
      <c r="O628" s="23"/>
      <c r="P628" s="23"/>
      <c r="Q628" s="23"/>
      <c r="R628" s="23"/>
      <c r="S628" s="23"/>
      <c r="T628" s="23"/>
      <c r="U628" s="23"/>
      <c r="V628" s="23"/>
      <c r="W628" s="23"/>
      <c r="X628" s="23"/>
      <c r="Y628" s="23"/>
    </row>
    <row r="629" customFormat="false" ht="31.5" hidden="false" customHeight="true" outlineLevel="0" collapsed="false">
      <c r="A629" s="122"/>
      <c r="B629" s="123"/>
      <c r="C629" s="122"/>
      <c r="D629" s="146"/>
      <c r="E629" s="112"/>
      <c r="F629" s="23"/>
      <c r="G629" s="23"/>
      <c r="H629" s="23"/>
      <c r="I629" s="23"/>
      <c r="J629" s="23"/>
      <c r="K629" s="119"/>
      <c r="L629" s="23"/>
      <c r="M629" s="23"/>
      <c r="N629" s="23"/>
      <c r="O629" s="23"/>
      <c r="P629" s="23"/>
      <c r="Q629" s="23"/>
      <c r="R629" s="23"/>
      <c r="S629" s="23"/>
      <c r="T629" s="23"/>
      <c r="U629" s="23"/>
      <c r="V629" s="23"/>
      <c r="W629" s="23"/>
      <c r="X629" s="23"/>
      <c r="Y629" s="23"/>
    </row>
    <row r="630" customFormat="false" ht="12" hidden="false" customHeight="true" outlineLevel="0" collapsed="false">
      <c r="A630" s="71"/>
      <c r="B630" s="71"/>
      <c r="C630" s="71"/>
      <c r="D630" s="147"/>
      <c r="E630" s="72"/>
      <c r="F630" s="103"/>
      <c r="G630" s="23"/>
      <c r="H630" s="23"/>
      <c r="I630" s="23"/>
      <c r="J630" s="23"/>
      <c r="K630" s="119"/>
      <c r="L630" s="23"/>
      <c r="M630" s="23"/>
      <c r="N630" s="23"/>
      <c r="O630" s="23"/>
      <c r="P630" s="23"/>
      <c r="Q630" s="23"/>
      <c r="R630" s="23"/>
      <c r="S630" s="23"/>
      <c r="T630" s="23"/>
      <c r="U630" s="23"/>
      <c r="V630" s="23"/>
      <c r="W630" s="23"/>
      <c r="X630" s="23"/>
      <c r="Y630" s="23"/>
    </row>
    <row r="631" customFormat="false" ht="12" hidden="false" customHeight="true" outlineLevel="0" collapsed="false">
      <c r="B631" s="158"/>
      <c r="C631" s="23"/>
      <c r="D631" s="137"/>
      <c r="E631" s="23"/>
      <c r="F631" s="23"/>
      <c r="G631" s="23"/>
      <c r="H631" s="23"/>
      <c r="I631" s="23"/>
      <c r="J631" s="23"/>
      <c r="K631" s="119"/>
      <c r="L631" s="23"/>
    </row>
    <row r="632" customFormat="false" ht="12" hidden="false" customHeight="true" outlineLevel="0" collapsed="false">
      <c r="B632" s="23"/>
      <c r="C632" s="23"/>
      <c r="D632" s="137"/>
      <c r="E632" s="112"/>
      <c r="K632" s="119"/>
      <c r="L632" s="23"/>
    </row>
    <row r="633" customFormat="false" ht="29.25" hidden="false" customHeight="true" outlineLevel="0" collapsed="false">
      <c r="A633" s="105" t="s">
        <v>119</v>
      </c>
      <c r="B633" s="106" t="s">
        <v>105</v>
      </c>
      <c r="C633" s="107" t="s">
        <v>199</v>
      </c>
      <c r="D633" s="139" t="s">
        <v>125</v>
      </c>
      <c r="E633" s="124"/>
      <c r="K633" s="119"/>
      <c r="L633" s="23"/>
    </row>
    <row r="634" customFormat="false" ht="12" hidden="false" customHeight="true" outlineLevel="0" collapsed="false">
      <c r="A634" s="110" t="n">
        <f aca="false" t="array" ref="A634:A634">IFERROR(INDEX('03.Muestra'!$B$8:$B$17,SMALL(IF("Página Web"='03.Muestra'!$D$8:$D$17,ROW('03.Muestra'!$B$8:$B$17)-MIN(ROW('03.Muestra'!$D$8:$D$17))+1,""),ROW()-633)),"")</f>
        <v>1</v>
      </c>
      <c r="B634" s="141" t="str">
        <f aca="false" t="array" ref="B634:B634">IFERROR(INDEX('03.Muestra'!$C$8:$C$17,SMALL(IF("Página Web"='03.Muestra'!$D$8:$D$17,ROW('03.Muestra'!$C$8:$C$17)-MIN(ROW('03.Muestra'!$D$8:$D$17))+1,""),ROW()-633)),"")</f>
        <v>Inicio</v>
      </c>
      <c r="C634" s="141" t="str">
        <f aca="false" t="array" ref="C634:C634">IFERROR(INDEX('03.Muestra'!$F$8:$F$17,SMALL(IF("Página Web"='03.Muestra'!$D$8:$D$17,ROW('03.Muestra'!$F$8:$F$17)-MIN(ROW('03.Muestra'!$D$8:$D$17))+1,""),ROW()-633)),"")</f>
        <v>https://institutodelpelo.com/</v>
      </c>
      <c r="D634" s="114" t="s">
        <v>106</v>
      </c>
      <c r="E634" s="75" t="str">
        <f aca="false">IF(D634&lt;&gt;"",IF(AND(B634&lt;&gt;"",C634&lt;&gt;""),"","ERR"),"")</f>
        <v/>
      </c>
      <c r="F634" s="115" t="s">
        <v>108</v>
      </c>
      <c r="G634" s="100" t="s">
        <v>117</v>
      </c>
      <c r="H634" s="95" t="s">
        <v>112</v>
      </c>
      <c r="I634" s="116" t="s">
        <v>110</v>
      </c>
      <c r="J634" s="117" t="s">
        <v>106</v>
      </c>
      <c r="K634" s="142" t="s">
        <v>116</v>
      </c>
      <c r="L634" s="23"/>
    </row>
    <row r="635" customFormat="false" ht="12" hidden="false" customHeight="true" outlineLevel="0" collapsed="false">
      <c r="A635" s="110" t="n">
        <f aca="false" t="array" ref="A635:A635">IFERROR(INDEX('03.Muestra'!$B$8:$B$17,SMALL(IF("Página Web"='03.Muestra'!$D$8:$D$17,ROW('03.Muestra'!$B$8:$B$17)-MIN(ROW('03.Muestra'!$D$8:$D$17))+1,""),ROW()-633)),"")</f>
        <v>2</v>
      </c>
      <c r="B635" s="141" t="str">
        <f aca="false" t="array" ref="B635:B635">IFERROR(INDEX('03.Muestra'!$C$8:$C$17,SMALL(IF("Página Web"='03.Muestra'!$D$8:$D$17,ROW('03.Muestra'!$C$8:$C$17)-MIN(ROW('03.Muestra'!$D$8:$D$17))+1,""),ROW()-633)),"")</f>
        <v>Nuestro método</v>
      </c>
      <c r="C635" s="141" t="str">
        <f aca="false" t="array" ref="C635:C635">IFERROR(INDEX('03.Muestra'!$F$8:$F$17,SMALL(IF("Página Web"='03.Muestra'!$D$8:$D$17,ROW('03.Muestra'!$F$8:$F$17)-MIN(ROW('03.Muestra'!$D$8:$D$17))+1,""),ROW()-633)),"")</f>
        <v>https://institutodelpelo.com/nuestro-metodo/</v>
      </c>
      <c r="D635" s="114" t="s">
        <v>106</v>
      </c>
      <c r="E635" s="75" t="str">
        <f aca="false">IF(D635&lt;&gt;"",IF(AND(B635&lt;&gt;"",C635&lt;&gt;""),"","ERR"),"")</f>
        <v/>
      </c>
      <c r="F635" s="118" t="n">
        <f aca="true">COUNTIF($D634:INDIRECT("$D" &amp;  SUM(ROW()-1,'03.Muestra'!$D$20)-1),F634)</f>
        <v>0</v>
      </c>
      <c r="G635" s="118" t="n">
        <f aca="true">COUNTIF($D634:INDIRECT("$D" &amp;  SUM(ROW()-1,'03.Muestra'!$D$20)-1),G634)</f>
        <v>0</v>
      </c>
      <c r="H635" s="118" t="n">
        <f aca="true">COUNTIF($D634:INDIRECT("$D" &amp;  SUM(ROW()-1,'03.Muestra'!$D$20)-1),H634)</f>
        <v>0</v>
      </c>
      <c r="I635" s="118" t="n">
        <f aca="true">COUNTIF($D634:INDIRECT("$D" &amp;  SUM(ROW()-1,'03.Muestra'!$D$20)-1),I634)</f>
        <v>0</v>
      </c>
      <c r="J635" s="118" t="n">
        <f aca="true">COUNTIF($D634:INDIRECT("$D" &amp;  SUM(ROW()-1,'03.Muestra'!$D$20)-1),J634)</f>
        <v>5</v>
      </c>
      <c r="K635" s="143" t="n">
        <f aca="true">IF(COUNTIF('03.Muestra'!$D$8:$D$17,"Página Web")=0,0,COUNTBLANK($D634:INDIRECT("$D" &amp;  SUM(ROW()-1,COUNTIF('03.Muestra'!$D$8:$D$17,"Página Web"))-1)))</f>
        <v>1</v>
      </c>
      <c r="L635" s="23"/>
    </row>
    <row r="636" customFormat="false" ht="12" hidden="false" customHeight="true" outlineLevel="0" collapsed="false">
      <c r="A636" s="110" t="n">
        <f aca="false" t="array" ref="A636:A636">IFERROR(INDEX('03.Muestra'!$B$8:$B$17,SMALL(IF("Página Web"='03.Muestra'!$D$8:$D$17,ROW('03.Muestra'!$B$8:$B$17)-MIN(ROW('03.Muestra'!$D$8:$D$17))+1,""),ROW()-633)),"")</f>
        <v>3</v>
      </c>
      <c r="B636" s="141" t="str">
        <f aca="false" t="array" ref="B636:B636">IFERROR(INDEX('03.Muestra'!$C$8:$C$17,SMALL(IF("Página Web"='03.Muestra'!$D$8:$D$17,ROW('03.Muestra'!$C$8:$C$17)-MIN(ROW('03.Muestra'!$D$8:$D$17))+1,""),ROW()-633)),"")</f>
        <v>Contacto</v>
      </c>
      <c r="C636" s="141" t="str">
        <f aca="false" t="array" ref="C636:C636">IFERROR(INDEX('03.Muestra'!$F$8:$F$17,SMALL(IF("Página Web"='03.Muestra'!$D$8:$D$17,ROW('03.Muestra'!$F$8:$F$17)-MIN(ROW('03.Muestra'!$D$8:$D$17))+1,""),ROW()-633)),"")</f>
        <v>https://institutodelpelo.com/contacto/</v>
      </c>
      <c r="D636" s="114" t="s">
        <v>106</v>
      </c>
      <c r="E636" s="75" t="str">
        <f aca="false">IF(D636&lt;&gt;"",IF(AND(B636&lt;&gt;"",C636&lt;&gt;""),"","ERR"),"")</f>
        <v/>
      </c>
      <c r="F636" s="23"/>
      <c r="G636" s="23"/>
      <c r="H636" s="23"/>
      <c r="I636" s="23"/>
      <c r="J636" s="23"/>
      <c r="K636" s="119"/>
      <c r="L636" s="23"/>
    </row>
    <row r="637" customFormat="false" ht="12" hidden="false" customHeight="true" outlineLevel="0" collapsed="false">
      <c r="A637" s="110" t="n">
        <f aca="false" t="array" ref="A637:A637">IFERROR(INDEX('03.Muestra'!$B$8:$B$17,SMALL(IF("Página Web"='03.Muestra'!$D$8:$D$17,ROW('03.Muestra'!$B$8:$B$17)-MIN(ROW('03.Muestra'!$D$8:$D$17))+1,""),ROW()-633)),"")</f>
        <v>4</v>
      </c>
      <c r="B637" s="141" t="str">
        <f aca="false" t="array" ref="B637:B637">IFERROR(INDEX('03.Muestra'!$C$8:$C$17,SMALL(IF("Página Web"='03.Muestra'!$D$8:$D$17,ROW('03.Muestra'!$C$8:$C$17)-MIN(ROW('03.Muestra'!$D$8:$D$17))+1,""),ROW()-633)),"")</f>
        <v>Aviso legal</v>
      </c>
      <c r="C637" s="141" t="str">
        <f aca="false" t="array" ref="C637:C637">IFERROR(INDEX('03.Muestra'!$F$8:$F$17,SMALL(IF("Página Web"='03.Muestra'!$D$8:$D$17,ROW('03.Muestra'!$F$8:$F$17)-MIN(ROW('03.Muestra'!$D$8:$D$17))+1,""),ROW()-633)),"")</f>
        <v>https://institutodelpelo.com/aviso-legal/</v>
      </c>
      <c r="D637" s="114" t="s">
        <v>106</v>
      </c>
      <c r="E637" s="75" t="str">
        <f aca="false">IF(D637&lt;&gt;"",IF(AND(B637&lt;&gt;"",C637&lt;&gt;""),"","ERR"),"")</f>
        <v/>
      </c>
      <c r="F637" s="23"/>
      <c r="G637" s="23"/>
      <c r="H637" s="23"/>
      <c r="I637" s="23"/>
      <c r="K637" s="159"/>
      <c r="L637" s="23"/>
    </row>
    <row r="638" customFormat="false" ht="12" hidden="false" customHeight="true" outlineLevel="0" collapsed="false">
      <c r="A638" s="110" t="n">
        <f aca="false" t="array" ref="A638:A638">IFERROR(INDEX('03.Muestra'!$B$8:$B$17,SMALL(IF("Página Web"='03.Muestra'!$D$8:$D$17,ROW('03.Muestra'!$B$8:$B$17)-MIN(ROW('03.Muestra'!$D$8:$D$17))+1,""),ROW()-633)),"")</f>
        <v>5</v>
      </c>
      <c r="B638" s="141" t="str">
        <f aca="false" t="array" ref="B638:B638">IFERROR(INDEX('03.Muestra'!$C$8:$C$17,SMALL(IF("Página Web"='03.Muestra'!$D$8:$D$17,ROW('03.Muestra'!$C$8:$C$17)-MIN(ROW('03.Muestra'!$D$8:$D$17))+1,""),ROW()-633)),"")</f>
        <v>Política de privacidad</v>
      </c>
      <c r="C638" s="141" t="str">
        <f aca="false" t="array" ref="C638:C638">IFERROR(INDEX('03.Muestra'!$F$8:$F$17,SMALL(IF("Página Web"='03.Muestra'!$D$8:$D$17,ROW('03.Muestra'!$F$8:$F$17)-MIN(ROW('03.Muestra'!$D$8:$D$17))+1,""),ROW()-633)),"")</f>
        <v>https://institutodelpelo.com/politica-de-privacidad/</v>
      </c>
      <c r="D638" s="114" t="s">
        <v>106</v>
      </c>
      <c r="E638" s="75" t="str">
        <f aca="false">IF(D638&lt;&gt;"",IF(AND(B638&lt;&gt;"",C638&lt;&gt;""),"","ERR"),"")</f>
        <v/>
      </c>
      <c r="F638" s="74"/>
      <c r="G638" s="23"/>
      <c r="H638" s="23"/>
      <c r="I638" s="23"/>
      <c r="K638" s="159"/>
      <c r="L638" s="23"/>
    </row>
    <row r="639" customFormat="false" ht="12" hidden="false" customHeight="true" outlineLevel="0" collapsed="false">
      <c r="A639" s="110" t="n">
        <f aca="false" t="array" ref="A639:A639">IFERROR(INDEX('03.Muestra'!$B$8:$B$17,SMALL(IF("Página Web"='03.Muestra'!$D$8:$D$17,ROW('03.Muestra'!$B$8:$B$17)-MIN(ROW('03.Muestra'!$D$8:$D$17))+1,""),ROW()-633)),"")</f>
        <v>6</v>
      </c>
      <c r="B639" s="141" t="str">
        <f aca="false" t="array" ref="B639:B639">IFERROR(INDEX('03.Muestra'!$C$8:$C$17,SMALL(IF("Página Web"='03.Muestra'!$D$8:$D$17,ROW('03.Muestra'!$C$8:$C$17)-MIN(ROW('03.Muestra'!$D$8:$D$17))+1,""),ROW()-633)),"")</f>
        <v>Informe de accesibilidad</v>
      </c>
      <c r="C639" s="141" t="str">
        <f aca="false" t="array" ref="C639:C639">IFERROR(INDEX('03.Muestra'!$F$8:$F$17,SMALL(IF("Página Web"='03.Muestra'!$D$8:$D$17,ROW('03.Muestra'!$F$8:$F$17)-MIN(ROW('03.Muestra'!$D$8:$D$17))+1,""),ROW()-633)),"")</f>
        <v>https://institutodelpelo.com/informe-de-accesibilidad/</v>
      </c>
      <c r="D639" s="114"/>
      <c r="E639" s="75" t="str">
        <f aca="false">IF(D639&lt;&gt;"",IF(AND(B639&lt;&gt;"",C639&lt;&gt;""),"","ERR"),"")</f>
        <v/>
      </c>
      <c r="F639" s="23"/>
      <c r="G639" s="23"/>
      <c r="H639" s="23"/>
      <c r="I639" s="23"/>
      <c r="K639" s="159"/>
      <c r="L639" s="23"/>
    </row>
    <row r="640" customFormat="false" ht="12" hidden="false" customHeight="true" outlineLevel="0" collapsed="false">
      <c r="A640" s="110" t="str">
        <f aca="false" t="array" ref="A640:A640">IFERROR(INDEX('03.Muestra'!$B$8:$B$17,SMALL(IF("Página Web"='03.Muestra'!$D$8:$D$17,ROW('03.Muestra'!$B$8:$B$17)-MIN(ROW('03.Muestra'!$D$8:$D$17))+1,""),ROW()-633)),"")</f>
        <v/>
      </c>
      <c r="B640" s="141" t="str">
        <f aca="false" t="array" ref="B640:B640">IFERROR(INDEX('03.Muestra'!$C$8:$C$17,SMALL(IF("Página Web"='03.Muestra'!$D$8:$D$17,ROW('03.Muestra'!$C$8:$C$17)-MIN(ROW('03.Muestra'!$D$8:$D$17))+1,""),ROW()-633)),"")</f>
        <v/>
      </c>
      <c r="C640" s="141" t="str">
        <f aca="false" t="array" ref="C640:C640">IFERROR(INDEX('03.Muestra'!$F$8:$F$17,SMALL(IF("Página Web"='03.Muestra'!$D$8:$D$17,ROW('03.Muestra'!$F$8:$F$17)-MIN(ROW('03.Muestra'!$D$8:$D$17))+1,""),ROW()-633)),"")</f>
        <v/>
      </c>
      <c r="D640" s="114"/>
      <c r="E640" s="75" t="str">
        <f aca="false">IF(D640&lt;&gt;"",IF(AND(B640&lt;&gt;"",C640&lt;&gt;""),"","ERR"),"")</f>
        <v/>
      </c>
      <c r="F640" s="23"/>
      <c r="G640" s="23"/>
      <c r="H640" s="23"/>
      <c r="I640" s="23"/>
      <c r="K640" s="159"/>
      <c r="L640" s="23"/>
    </row>
    <row r="641" customFormat="false" ht="12" hidden="false" customHeight="true" outlineLevel="0" collapsed="false">
      <c r="A641" s="110" t="str">
        <f aca="false" t="array" ref="A641:A641">IFERROR(INDEX('03.Muestra'!$B$8:$B$17,SMALL(IF("Página Web"='03.Muestra'!$D$8:$D$17,ROW('03.Muestra'!$B$8:$B$17)-MIN(ROW('03.Muestra'!$D$8:$D$17))+1,""),ROW()-633)),"")</f>
        <v/>
      </c>
      <c r="B641" s="141" t="str">
        <f aca="false" t="array" ref="B641:B641">IFERROR(INDEX('03.Muestra'!$C$8:$C$17,SMALL(IF("Página Web"='03.Muestra'!$D$8:$D$17,ROW('03.Muestra'!$C$8:$C$17)-MIN(ROW('03.Muestra'!$D$8:$D$17))+1,""),ROW()-633)),"")</f>
        <v/>
      </c>
      <c r="C641" s="141" t="str">
        <f aca="false" t="array" ref="C641:C641">IFERROR(INDEX('03.Muestra'!$F$8:$F$17,SMALL(IF("Página Web"='03.Muestra'!$D$8:$D$17,ROW('03.Muestra'!$F$8:$F$17)-MIN(ROW('03.Muestra'!$D$8:$D$17))+1,""),ROW()-633)),"")</f>
        <v/>
      </c>
      <c r="D641" s="114"/>
      <c r="E641" s="75" t="str">
        <f aca="false">IF(D641&lt;&gt;"",IF(AND(B641&lt;&gt;"",C641&lt;&gt;""),"","ERR"),"")</f>
        <v/>
      </c>
      <c r="F641" s="23"/>
      <c r="G641" s="23"/>
      <c r="H641" s="23"/>
      <c r="I641" s="23"/>
      <c r="J641" s="23"/>
      <c r="K641" s="119"/>
      <c r="L641" s="23"/>
    </row>
    <row r="642" customFormat="false" ht="12" hidden="false" customHeight="true" outlineLevel="0" collapsed="false">
      <c r="A642" s="110" t="str">
        <f aca="false" t="array" ref="A642:A642">IFERROR(INDEX('03.Muestra'!$B$8:$B$17,SMALL(IF("Página Web"='03.Muestra'!$D$8:$D$17,ROW('03.Muestra'!$B$8:$B$17)-MIN(ROW('03.Muestra'!$D$8:$D$17))+1,""),ROW()-633)),"")</f>
        <v/>
      </c>
      <c r="B642" s="141" t="str">
        <f aca="false" t="array" ref="B642:B642">IFERROR(INDEX('03.Muestra'!$C$8:$C$17,SMALL(IF("Página Web"='03.Muestra'!$D$8:$D$17,ROW('03.Muestra'!$C$8:$C$17)-MIN(ROW('03.Muestra'!$D$8:$D$17))+1,""),ROW()-633)),"")</f>
        <v/>
      </c>
      <c r="C642" s="141" t="str">
        <f aca="false" t="array" ref="C642:C642">IFERROR(INDEX('03.Muestra'!$F$8:$F$17,SMALL(IF("Página Web"='03.Muestra'!$D$8:$D$17,ROW('03.Muestra'!$F$8:$F$17)-MIN(ROW('03.Muestra'!$D$8:$D$17))+1,""),ROW()-633)),"")</f>
        <v/>
      </c>
      <c r="D642" s="114"/>
      <c r="E642" s="75" t="str">
        <f aca="false">IF(D642&lt;&gt;"",IF(AND(B642&lt;&gt;"",C642&lt;&gt;""),"","ERR"),"")</f>
        <v/>
      </c>
      <c r="F642" s="23"/>
      <c r="G642" s="23"/>
      <c r="H642" s="23"/>
      <c r="I642" s="23"/>
      <c r="J642" s="23"/>
      <c r="K642" s="119"/>
      <c r="L642" s="23"/>
    </row>
    <row r="643" customFormat="false" ht="12" hidden="false" customHeight="true" outlineLevel="0" collapsed="false">
      <c r="A643" s="110" t="str">
        <f aca="false" t="array" ref="A643:A643">IFERROR(INDEX('03.Muestra'!$B$8:$B$17,SMALL(IF("Página Web"='03.Muestra'!$D$8:$D$17,ROW('03.Muestra'!$B$8:$B$17)-MIN(ROW('03.Muestra'!$D$8:$D$17))+1,""),ROW()-633)),"")</f>
        <v/>
      </c>
      <c r="B643" s="141" t="str">
        <f aca="false" t="array" ref="B643:B643">IFERROR(INDEX('03.Muestra'!$C$8:$C$17,SMALL(IF("Página Web"='03.Muestra'!$D$8:$D$17,ROW('03.Muestra'!$C$8:$C$17)-MIN(ROW('03.Muestra'!$D$8:$D$17))+1,""),ROW()-633)),"")</f>
        <v/>
      </c>
      <c r="C643" s="141" t="str">
        <f aca="false" t="array" ref="C643:C643">IFERROR(INDEX('03.Muestra'!$F$8:$F$17,SMALL(IF("Página Web"='03.Muestra'!$D$8:$D$17,ROW('03.Muestra'!$F$8:$F$17)-MIN(ROW('03.Muestra'!$D$8:$D$17))+1,""),ROW()-633)),"")</f>
        <v/>
      </c>
      <c r="D643" s="114"/>
      <c r="E643" s="75" t="str">
        <f aca="false">IF(D643&lt;&gt;"",IF(AND(B643&lt;&gt;"",C643&lt;&gt;""),"","ERR"),"")</f>
        <v/>
      </c>
      <c r="F643" s="23"/>
      <c r="G643" s="23"/>
      <c r="H643" s="23"/>
      <c r="I643" s="23"/>
      <c r="J643" s="23"/>
      <c r="K643" s="119"/>
      <c r="L643" s="23"/>
    </row>
    <row r="644" customFormat="false" ht="12" hidden="false" customHeight="true" outlineLevel="0" collapsed="false">
      <c r="A644" s="71"/>
      <c r="B644" s="144"/>
      <c r="C644" s="144"/>
      <c r="D644" s="145"/>
      <c r="E644" s="75"/>
      <c r="F644" s="23"/>
      <c r="G644" s="23"/>
      <c r="H644" s="23"/>
      <c r="I644" s="23"/>
      <c r="J644" s="23"/>
      <c r="K644" s="119"/>
      <c r="L644" s="23"/>
      <c r="M644" s="23"/>
      <c r="N644" s="23"/>
      <c r="O644" s="23"/>
      <c r="P644" s="23"/>
      <c r="Q644" s="23"/>
      <c r="R644" s="23"/>
      <c r="S644" s="23"/>
      <c r="T644" s="23"/>
      <c r="U644" s="23"/>
      <c r="V644" s="23"/>
      <c r="W644" s="23"/>
      <c r="X644" s="23"/>
      <c r="Y644" s="23"/>
    </row>
    <row r="645" customFormat="false" ht="12" hidden="false" customHeight="true" outlineLevel="0" collapsed="false">
      <c r="B645" s="23"/>
      <c r="C645" s="23"/>
      <c r="D645" s="137"/>
      <c r="E645" s="75"/>
      <c r="F645" s="23"/>
      <c r="G645" s="23"/>
      <c r="H645" s="23"/>
      <c r="I645" s="23"/>
      <c r="J645" s="23"/>
      <c r="K645" s="119"/>
      <c r="L645" s="23"/>
      <c r="M645" s="23"/>
      <c r="N645" s="23"/>
      <c r="O645" s="23"/>
      <c r="P645" s="23"/>
      <c r="Q645" s="23"/>
      <c r="R645" s="23"/>
      <c r="S645" s="23"/>
      <c r="T645" s="23"/>
      <c r="U645" s="23"/>
      <c r="V645" s="23"/>
      <c r="W645" s="23"/>
      <c r="X645" s="23"/>
      <c r="Y645" s="23"/>
    </row>
    <row r="646" customFormat="false" ht="31.5" hidden="false" customHeight="true" outlineLevel="0" collapsed="false">
      <c r="A646" s="122"/>
      <c r="B646" s="123"/>
      <c r="C646" s="122"/>
      <c r="D646" s="146"/>
      <c r="E646" s="112"/>
      <c r="F646" s="23"/>
      <c r="G646" s="23"/>
      <c r="H646" s="23"/>
      <c r="I646" s="23"/>
      <c r="J646" s="23"/>
      <c r="K646" s="119"/>
      <c r="L646" s="23"/>
      <c r="M646" s="23"/>
      <c r="N646" s="23"/>
      <c r="O646" s="23"/>
      <c r="P646" s="23"/>
      <c r="Q646" s="23"/>
      <c r="R646" s="23"/>
      <c r="S646" s="23"/>
      <c r="T646" s="23"/>
      <c r="U646" s="23"/>
      <c r="V646" s="23"/>
      <c r="W646" s="23"/>
      <c r="X646" s="23"/>
      <c r="Y646" s="23"/>
    </row>
    <row r="647" customFormat="false" ht="12" hidden="false" customHeight="true" outlineLevel="0" collapsed="false">
      <c r="A647" s="71"/>
      <c r="B647" s="71"/>
      <c r="C647" s="71"/>
      <c r="D647" s="147"/>
      <c r="E647" s="72"/>
      <c r="F647" s="103"/>
      <c r="G647" s="23"/>
      <c r="H647" s="23"/>
      <c r="I647" s="23"/>
      <c r="J647" s="23"/>
      <c r="K647" s="119"/>
      <c r="L647" s="23"/>
      <c r="M647" s="23"/>
      <c r="N647" s="23"/>
      <c r="O647" s="23"/>
      <c r="P647" s="23"/>
      <c r="Q647" s="23"/>
      <c r="R647" s="23"/>
      <c r="S647" s="23"/>
      <c r="T647" s="23"/>
      <c r="U647" s="23"/>
      <c r="V647" s="23"/>
      <c r="W647" s="23"/>
      <c r="X647" s="23"/>
      <c r="Y647" s="23"/>
    </row>
    <row r="648" customFormat="false" ht="12" hidden="false" customHeight="true" outlineLevel="0" collapsed="false">
      <c r="B648" s="23"/>
      <c r="C648" s="23"/>
      <c r="D648" s="137"/>
      <c r="E648" s="23"/>
      <c r="F648" s="23"/>
      <c r="G648" s="23"/>
      <c r="H648" s="23"/>
      <c r="I648" s="23"/>
      <c r="J648" s="23"/>
      <c r="K648" s="119"/>
      <c r="L648" s="23"/>
    </row>
    <row r="649" customFormat="false" ht="12" hidden="false" customHeight="true" outlineLevel="0" collapsed="false">
      <c r="B649" s="23"/>
      <c r="C649" s="23"/>
      <c r="D649" s="137"/>
      <c r="E649" s="112"/>
      <c r="F649" s="23"/>
      <c r="G649" s="23"/>
      <c r="H649" s="23"/>
      <c r="I649" s="23"/>
      <c r="J649" s="23"/>
      <c r="K649" s="119"/>
      <c r="L649" s="23"/>
    </row>
    <row r="650" customFormat="false" ht="29.25" hidden="false" customHeight="true" outlineLevel="0" collapsed="false">
      <c r="A650" s="105" t="s">
        <v>119</v>
      </c>
      <c r="B650" s="106" t="s">
        <v>105</v>
      </c>
      <c r="C650" s="107" t="s">
        <v>200</v>
      </c>
      <c r="D650" s="139" t="s">
        <v>125</v>
      </c>
      <c r="E650" s="124"/>
      <c r="K650" s="119"/>
      <c r="L650" s="23"/>
    </row>
    <row r="651" customFormat="false" ht="12" hidden="false" customHeight="true" outlineLevel="0" collapsed="false">
      <c r="A651" s="110" t="n">
        <f aca="false" t="array" ref="A651:A651">IFERROR(INDEX('03.Muestra'!$B$8:$B$17,SMALL(IF("Página Web"='03.Muestra'!$D$8:$D$17,ROW('03.Muestra'!$B$8:$B$17)-MIN(ROW('03.Muestra'!$D$8:$D$17))+1,""),ROW()-650)),"")</f>
        <v>1</v>
      </c>
      <c r="B651" s="141" t="str">
        <f aca="false" t="array" ref="B651:B651">IFERROR(INDEX('03.Muestra'!$C$8:$C$17,SMALL(IF("Página Web"='03.Muestra'!$D$8:$D$17,ROW('03.Muestra'!$C$8:$C$17)-MIN(ROW('03.Muestra'!$D$8:$D$17))+1,""),ROW()-650)),"")</f>
        <v>Inicio</v>
      </c>
      <c r="C651" s="141" t="str">
        <f aca="false" t="array" ref="C651:C651">IFERROR(INDEX('03.Muestra'!$F$8:$F$17,SMALL(IF("Página Web"='03.Muestra'!$D$8:$D$17,ROW('03.Muestra'!$F$8:$F$17)-MIN(ROW('03.Muestra'!$D$8:$D$17))+1,""),ROW()-650)),"")</f>
        <v>https://institutodelpelo.com/</v>
      </c>
      <c r="D651" s="114" t="s">
        <v>110</v>
      </c>
      <c r="E651" s="75" t="str">
        <f aca="false">IF(D651&lt;&gt;"",IF(AND(B651&lt;&gt;"",C651&lt;&gt;""),"","ERR"),"")</f>
        <v/>
      </c>
      <c r="F651" s="115" t="s">
        <v>108</v>
      </c>
      <c r="G651" s="100" t="s">
        <v>117</v>
      </c>
      <c r="H651" s="95" t="s">
        <v>112</v>
      </c>
      <c r="I651" s="116" t="s">
        <v>110</v>
      </c>
      <c r="J651" s="117" t="s">
        <v>106</v>
      </c>
      <c r="K651" s="142" t="s">
        <v>116</v>
      </c>
      <c r="L651" s="23"/>
    </row>
    <row r="652" customFormat="false" ht="12" hidden="false" customHeight="true" outlineLevel="0" collapsed="false">
      <c r="A652" s="110" t="n">
        <f aca="false" t="array" ref="A652:A652">IFERROR(INDEX('03.Muestra'!$B$8:$B$17,SMALL(IF("Página Web"='03.Muestra'!$D$8:$D$17,ROW('03.Muestra'!$B$8:$B$17)-MIN(ROW('03.Muestra'!$D$8:$D$17))+1,""),ROW()-650)),"")</f>
        <v>2</v>
      </c>
      <c r="B652" s="141" t="str">
        <f aca="false" t="array" ref="B652:B652">IFERROR(INDEX('03.Muestra'!$C$8:$C$17,SMALL(IF("Página Web"='03.Muestra'!$D$8:$D$17,ROW('03.Muestra'!$C$8:$C$17)-MIN(ROW('03.Muestra'!$D$8:$D$17))+1,""),ROW()-650)),"")</f>
        <v>Nuestro método</v>
      </c>
      <c r="C652" s="141" t="str">
        <f aca="false" t="array" ref="C652:C652">IFERROR(INDEX('03.Muestra'!$F$8:$F$17,SMALL(IF("Página Web"='03.Muestra'!$D$8:$D$17,ROW('03.Muestra'!$F$8:$F$17)-MIN(ROW('03.Muestra'!$D$8:$D$17))+1,""),ROW()-650)),"")</f>
        <v>https://institutodelpelo.com/nuestro-metodo/</v>
      </c>
      <c r="D652" s="114" t="s">
        <v>106</v>
      </c>
      <c r="E652" s="75" t="str">
        <f aca="false">IF(D652&lt;&gt;"",IF(AND(B652&lt;&gt;"",C652&lt;&gt;""),"","ERR"),"")</f>
        <v/>
      </c>
      <c r="F652" s="118" t="n">
        <f aca="true">COUNTIF($D651:INDIRECT("$D" &amp;  SUM(ROW()-1,'03.Muestra'!$D$20)-1),F651)</f>
        <v>0</v>
      </c>
      <c r="G652" s="118" t="n">
        <f aca="true">COUNTIF($D651:INDIRECT("$D" &amp;  SUM(ROW()-1,'03.Muestra'!$D$20)-1),G651)</f>
        <v>0</v>
      </c>
      <c r="H652" s="118" t="n">
        <f aca="true">COUNTIF($D651:INDIRECT("$D" &amp;  SUM(ROW()-1,'03.Muestra'!$D$20)-1),H651)</f>
        <v>0</v>
      </c>
      <c r="I652" s="118" t="n">
        <f aca="true">COUNTIF($D651:INDIRECT("$D" &amp;  SUM(ROW()-1,'03.Muestra'!$D$20)-1),I651)</f>
        <v>1</v>
      </c>
      <c r="J652" s="118" t="n">
        <f aca="true">COUNTIF($D651:INDIRECT("$D" &amp;  SUM(ROW()-1,'03.Muestra'!$D$20)-1),J651)</f>
        <v>4</v>
      </c>
      <c r="K652" s="143" t="n">
        <f aca="true">IF(COUNTIF('03.Muestra'!$D$8:$D$17,"Página Web")=0,0,COUNTBLANK($D651:INDIRECT("$D" &amp;  SUM(ROW()-1,COUNTIF('03.Muestra'!$D$8:$D$17,"Página Web"))-1)))</f>
        <v>1</v>
      </c>
      <c r="L652" s="23"/>
    </row>
    <row r="653" customFormat="false" ht="12" hidden="false" customHeight="true" outlineLevel="0" collapsed="false">
      <c r="A653" s="110" t="n">
        <f aca="false" t="array" ref="A653:A653">IFERROR(INDEX('03.Muestra'!$B$8:$B$17,SMALL(IF("Página Web"='03.Muestra'!$D$8:$D$17,ROW('03.Muestra'!$B$8:$B$17)-MIN(ROW('03.Muestra'!$D$8:$D$17))+1,""),ROW()-650)),"")</f>
        <v>3</v>
      </c>
      <c r="B653" s="141" t="str">
        <f aca="false" t="array" ref="B653:B653">IFERROR(INDEX('03.Muestra'!$C$8:$C$17,SMALL(IF("Página Web"='03.Muestra'!$D$8:$D$17,ROW('03.Muestra'!$C$8:$C$17)-MIN(ROW('03.Muestra'!$D$8:$D$17))+1,""),ROW()-650)),"")</f>
        <v>Contacto</v>
      </c>
      <c r="C653" s="141" t="str">
        <f aca="false" t="array" ref="C653:C653">IFERROR(INDEX('03.Muestra'!$F$8:$F$17,SMALL(IF("Página Web"='03.Muestra'!$D$8:$D$17,ROW('03.Muestra'!$F$8:$F$17)-MIN(ROW('03.Muestra'!$D$8:$D$17))+1,""),ROW()-650)),"")</f>
        <v>https://institutodelpelo.com/contacto/</v>
      </c>
      <c r="D653" s="114" t="s">
        <v>106</v>
      </c>
      <c r="E653" s="75" t="str">
        <f aca="false">IF(D653&lt;&gt;"",IF(AND(B653&lt;&gt;"",C653&lt;&gt;""),"","ERR"),"")</f>
        <v/>
      </c>
      <c r="G653" s="23"/>
      <c r="H653" s="23"/>
      <c r="I653" s="23"/>
      <c r="J653" s="23"/>
      <c r="K653" s="119"/>
      <c r="L653" s="23"/>
    </row>
    <row r="654" customFormat="false" ht="12" hidden="false" customHeight="true" outlineLevel="0" collapsed="false">
      <c r="A654" s="110" t="n">
        <f aca="false" t="array" ref="A654:A654">IFERROR(INDEX('03.Muestra'!$B$8:$B$17,SMALL(IF("Página Web"='03.Muestra'!$D$8:$D$17,ROW('03.Muestra'!$B$8:$B$17)-MIN(ROW('03.Muestra'!$D$8:$D$17))+1,""),ROW()-650)),"")</f>
        <v>4</v>
      </c>
      <c r="B654" s="141" t="str">
        <f aca="false" t="array" ref="B654:B654">IFERROR(INDEX('03.Muestra'!$C$8:$C$17,SMALL(IF("Página Web"='03.Muestra'!$D$8:$D$17,ROW('03.Muestra'!$C$8:$C$17)-MIN(ROW('03.Muestra'!$D$8:$D$17))+1,""),ROW()-650)),"")</f>
        <v>Aviso legal</v>
      </c>
      <c r="C654" s="141" t="str">
        <f aca="false" t="array" ref="C654:C654">IFERROR(INDEX('03.Muestra'!$F$8:$F$17,SMALL(IF("Página Web"='03.Muestra'!$D$8:$D$17,ROW('03.Muestra'!$F$8:$F$17)-MIN(ROW('03.Muestra'!$D$8:$D$17))+1,""),ROW()-650)),"")</f>
        <v>https://institutodelpelo.com/aviso-legal/</v>
      </c>
      <c r="D654" s="114" t="s">
        <v>106</v>
      </c>
      <c r="E654" s="75" t="str">
        <f aca="false">IF(D654&lt;&gt;"",IF(AND(B654&lt;&gt;"",C654&lt;&gt;""),"","ERR"),"")</f>
        <v/>
      </c>
      <c r="G654" s="23"/>
      <c r="H654" s="23"/>
      <c r="I654" s="23"/>
      <c r="J654" s="23"/>
      <c r="K654" s="119"/>
      <c r="L654" s="23"/>
    </row>
    <row r="655" customFormat="false" ht="12" hidden="false" customHeight="true" outlineLevel="0" collapsed="false">
      <c r="A655" s="110" t="n">
        <f aca="false" t="array" ref="A655:A655">IFERROR(INDEX('03.Muestra'!$B$8:$B$17,SMALL(IF("Página Web"='03.Muestra'!$D$8:$D$17,ROW('03.Muestra'!$B$8:$B$17)-MIN(ROW('03.Muestra'!$D$8:$D$17))+1,""),ROW()-650)),"")</f>
        <v>5</v>
      </c>
      <c r="B655" s="141" t="str">
        <f aca="false" t="array" ref="B655:B655">IFERROR(INDEX('03.Muestra'!$C$8:$C$17,SMALL(IF("Página Web"='03.Muestra'!$D$8:$D$17,ROW('03.Muestra'!$C$8:$C$17)-MIN(ROW('03.Muestra'!$D$8:$D$17))+1,""),ROW()-650)),"")</f>
        <v>Política de privacidad</v>
      </c>
      <c r="C655" s="141" t="str">
        <f aca="false" t="array" ref="C655:C655">IFERROR(INDEX('03.Muestra'!$F$8:$F$17,SMALL(IF("Página Web"='03.Muestra'!$D$8:$D$17,ROW('03.Muestra'!$F$8:$F$17)-MIN(ROW('03.Muestra'!$D$8:$D$17))+1,""),ROW()-650)),"")</f>
        <v>https://institutodelpelo.com/politica-de-privacidad/</v>
      </c>
      <c r="D655" s="114" t="s">
        <v>106</v>
      </c>
      <c r="E655" s="75" t="str">
        <f aca="false">IF(D655&lt;&gt;"",IF(AND(B655&lt;&gt;"",C655&lt;&gt;""),"","ERR"),"")</f>
        <v/>
      </c>
      <c r="G655" s="23"/>
      <c r="H655" s="23"/>
      <c r="I655" s="23"/>
      <c r="J655" s="23"/>
      <c r="K655" s="119"/>
      <c r="L655" s="23"/>
    </row>
    <row r="656" customFormat="false" ht="12" hidden="false" customHeight="true" outlineLevel="0" collapsed="false">
      <c r="A656" s="110" t="n">
        <f aca="false" t="array" ref="A656:A656">IFERROR(INDEX('03.Muestra'!$B$8:$B$17,SMALL(IF("Página Web"='03.Muestra'!$D$8:$D$17,ROW('03.Muestra'!$B$8:$B$17)-MIN(ROW('03.Muestra'!$D$8:$D$17))+1,""),ROW()-650)),"")</f>
        <v>6</v>
      </c>
      <c r="B656" s="141" t="str">
        <f aca="false" t="array" ref="B656:B656">IFERROR(INDEX('03.Muestra'!$C$8:$C$17,SMALL(IF("Página Web"='03.Muestra'!$D$8:$D$17,ROW('03.Muestra'!$C$8:$C$17)-MIN(ROW('03.Muestra'!$D$8:$D$17))+1,""),ROW()-650)),"")</f>
        <v>Informe de accesibilidad</v>
      </c>
      <c r="C656" s="141" t="str">
        <f aca="false" t="array" ref="C656:C656">IFERROR(INDEX('03.Muestra'!$F$8:$F$17,SMALL(IF("Página Web"='03.Muestra'!$D$8:$D$17,ROW('03.Muestra'!$F$8:$F$17)-MIN(ROW('03.Muestra'!$D$8:$D$17))+1,""),ROW()-650)),"")</f>
        <v>https://institutodelpelo.com/informe-de-accesibilidad/</v>
      </c>
      <c r="D656" s="114"/>
      <c r="E656" s="75" t="str">
        <f aca="false">IF(D656&lt;&gt;"",IF(AND(B656&lt;&gt;"",C656&lt;&gt;""),"","ERR"),"")</f>
        <v/>
      </c>
      <c r="G656" s="23"/>
      <c r="H656" s="23"/>
      <c r="I656" s="23"/>
      <c r="J656" s="23"/>
      <c r="K656" s="119"/>
      <c r="L656" s="23"/>
    </row>
    <row r="657" customFormat="false" ht="12" hidden="false" customHeight="true" outlineLevel="0" collapsed="false">
      <c r="A657" s="110" t="str">
        <f aca="false" t="array" ref="A657:A657">IFERROR(INDEX('03.Muestra'!$B$8:$B$17,SMALL(IF("Página Web"='03.Muestra'!$D$8:$D$17,ROW('03.Muestra'!$B$8:$B$17)-MIN(ROW('03.Muestra'!$D$8:$D$17))+1,""),ROW()-650)),"")</f>
        <v/>
      </c>
      <c r="B657" s="141" t="str">
        <f aca="false" t="array" ref="B657:B657">IFERROR(INDEX('03.Muestra'!$C$8:$C$17,SMALL(IF("Página Web"='03.Muestra'!$D$8:$D$17,ROW('03.Muestra'!$C$8:$C$17)-MIN(ROW('03.Muestra'!$D$8:$D$17))+1,""),ROW()-650)),"")</f>
        <v/>
      </c>
      <c r="C657" s="141" t="str">
        <f aca="false" t="array" ref="C657:C657">IFERROR(INDEX('03.Muestra'!$F$8:$F$17,SMALL(IF("Página Web"='03.Muestra'!$D$8:$D$17,ROW('03.Muestra'!$F$8:$F$17)-MIN(ROW('03.Muestra'!$D$8:$D$17))+1,""),ROW()-650)),"")</f>
        <v/>
      </c>
      <c r="D657" s="114"/>
      <c r="E657" s="75" t="str">
        <f aca="false">IF(D657&lt;&gt;"",IF(AND(B657&lt;&gt;"",C657&lt;&gt;""),"","ERR"),"")</f>
        <v/>
      </c>
      <c r="F657" s="23"/>
      <c r="G657" s="23"/>
      <c r="H657" s="23"/>
      <c r="I657" s="23"/>
      <c r="J657" s="23"/>
      <c r="K657" s="119"/>
      <c r="L657" s="23"/>
    </row>
    <row r="658" customFormat="false" ht="12" hidden="false" customHeight="true" outlineLevel="0" collapsed="false">
      <c r="A658" s="110" t="str">
        <f aca="false" t="array" ref="A658:A658">IFERROR(INDEX('03.Muestra'!$B$8:$B$17,SMALL(IF("Página Web"='03.Muestra'!$D$8:$D$17,ROW('03.Muestra'!$B$8:$B$17)-MIN(ROW('03.Muestra'!$D$8:$D$17))+1,""),ROW()-650)),"")</f>
        <v/>
      </c>
      <c r="B658" s="141" t="str">
        <f aca="false" t="array" ref="B658:B658">IFERROR(INDEX('03.Muestra'!$C$8:$C$17,SMALL(IF("Página Web"='03.Muestra'!$D$8:$D$17,ROW('03.Muestra'!$C$8:$C$17)-MIN(ROW('03.Muestra'!$D$8:$D$17))+1,""),ROW()-650)),"")</f>
        <v/>
      </c>
      <c r="C658" s="141" t="str">
        <f aca="false" t="array" ref="C658:C658">IFERROR(INDEX('03.Muestra'!$F$8:$F$17,SMALL(IF("Página Web"='03.Muestra'!$D$8:$D$17,ROW('03.Muestra'!$F$8:$F$17)-MIN(ROW('03.Muestra'!$D$8:$D$17))+1,""),ROW()-650)),"")</f>
        <v/>
      </c>
      <c r="D658" s="114"/>
      <c r="E658" s="75" t="str">
        <f aca="false">IF(D658&lt;&gt;"",IF(AND(B658&lt;&gt;"",C658&lt;&gt;""),"","ERR"),"")</f>
        <v/>
      </c>
      <c r="F658" s="23"/>
      <c r="G658" s="23"/>
      <c r="H658" s="23"/>
      <c r="I658" s="23"/>
      <c r="J658" s="23"/>
      <c r="K658" s="119"/>
      <c r="L658" s="23"/>
    </row>
    <row r="659" customFormat="false" ht="12" hidden="false" customHeight="true" outlineLevel="0" collapsed="false">
      <c r="A659" s="110" t="str">
        <f aca="false" t="array" ref="A659:A659">IFERROR(INDEX('03.Muestra'!$B$8:$B$17,SMALL(IF("Página Web"='03.Muestra'!$D$8:$D$17,ROW('03.Muestra'!$B$8:$B$17)-MIN(ROW('03.Muestra'!$D$8:$D$17))+1,""),ROW()-650)),"")</f>
        <v/>
      </c>
      <c r="B659" s="141" t="str">
        <f aca="false" t="array" ref="B659:B659">IFERROR(INDEX('03.Muestra'!$C$8:$C$17,SMALL(IF("Página Web"='03.Muestra'!$D$8:$D$17,ROW('03.Muestra'!$C$8:$C$17)-MIN(ROW('03.Muestra'!$D$8:$D$17))+1,""),ROW()-650)),"")</f>
        <v/>
      </c>
      <c r="C659" s="141" t="str">
        <f aca="false" t="array" ref="C659:C659">IFERROR(INDEX('03.Muestra'!$F$8:$F$17,SMALL(IF("Página Web"='03.Muestra'!$D$8:$D$17,ROW('03.Muestra'!$F$8:$F$17)-MIN(ROW('03.Muestra'!$D$8:$D$17))+1,""),ROW()-650)),"")</f>
        <v/>
      </c>
      <c r="D659" s="114"/>
      <c r="E659" s="75" t="str">
        <f aca="false">IF(D659&lt;&gt;"",IF(AND(B659&lt;&gt;"",C659&lt;&gt;""),"","ERR"),"")</f>
        <v/>
      </c>
      <c r="F659" s="23"/>
      <c r="G659" s="23"/>
      <c r="H659" s="23"/>
      <c r="I659" s="23"/>
      <c r="J659" s="23"/>
      <c r="K659" s="119"/>
      <c r="L659" s="23"/>
    </row>
    <row r="660" customFormat="false" ht="12" hidden="false" customHeight="true" outlineLevel="0" collapsed="false">
      <c r="A660" s="110" t="str">
        <f aca="false" t="array" ref="A660:A660">IFERROR(INDEX('03.Muestra'!$B$8:$B$17,SMALL(IF("Página Web"='03.Muestra'!$D$8:$D$17,ROW('03.Muestra'!$B$8:$B$17)-MIN(ROW('03.Muestra'!$D$8:$D$17))+1,""),ROW()-650)),"")</f>
        <v/>
      </c>
      <c r="B660" s="141" t="str">
        <f aca="false" t="array" ref="B660:B660">IFERROR(INDEX('03.Muestra'!$C$8:$C$17,SMALL(IF("Página Web"='03.Muestra'!$D$8:$D$17,ROW('03.Muestra'!$C$8:$C$17)-MIN(ROW('03.Muestra'!$D$8:$D$17))+1,""),ROW()-650)),"")</f>
        <v/>
      </c>
      <c r="C660" s="141" t="str">
        <f aca="false" t="array" ref="C660:C660">IFERROR(INDEX('03.Muestra'!$F$8:$F$17,SMALL(IF("Página Web"='03.Muestra'!$D$8:$D$17,ROW('03.Muestra'!$F$8:$F$17)-MIN(ROW('03.Muestra'!$D$8:$D$17))+1,""),ROW()-650)),"")</f>
        <v/>
      </c>
      <c r="D660" s="114"/>
      <c r="E660" s="75" t="str">
        <f aca="false">IF(D660&lt;&gt;"",IF(AND(B660&lt;&gt;"",C660&lt;&gt;""),"","ERR"),"")</f>
        <v/>
      </c>
      <c r="F660" s="23"/>
      <c r="G660" s="23"/>
      <c r="H660" s="23"/>
      <c r="I660" s="23"/>
      <c r="J660" s="23"/>
      <c r="K660" s="119"/>
      <c r="L660" s="23"/>
    </row>
    <row r="661" customFormat="false" ht="12" hidden="false" customHeight="true" outlineLevel="0" collapsed="false">
      <c r="A661" s="71"/>
      <c r="B661" s="144"/>
      <c r="C661" s="144"/>
      <c r="D661" s="145"/>
      <c r="E661" s="75"/>
      <c r="F661" s="23"/>
      <c r="G661" s="23"/>
      <c r="H661" s="23"/>
      <c r="I661" s="23"/>
      <c r="J661" s="23"/>
      <c r="K661" s="119"/>
      <c r="L661" s="23"/>
      <c r="M661" s="23"/>
      <c r="N661" s="23"/>
      <c r="O661" s="23"/>
      <c r="P661" s="23"/>
      <c r="Q661" s="23"/>
      <c r="R661" s="23"/>
      <c r="S661" s="23"/>
      <c r="T661" s="23"/>
      <c r="U661" s="23"/>
      <c r="V661" s="23"/>
      <c r="W661" s="23"/>
      <c r="X661" s="23"/>
      <c r="Y661" s="23"/>
    </row>
    <row r="662" customFormat="false" ht="12" hidden="false" customHeight="true" outlineLevel="0" collapsed="false">
      <c r="B662" s="23"/>
      <c r="C662" s="23"/>
      <c r="D662" s="137"/>
      <c r="E662" s="75"/>
      <c r="F662" s="23"/>
      <c r="G662" s="23"/>
      <c r="H662" s="23"/>
      <c r="I662" s="23"/>
      <c r="J662" s="23"/>
      <c r="K662" s="119"/>
      <c r="L662" s="23"/>
      <c r="M662" s="23"/>
      <c r="N662" s="23"/>
      <c r="O662" s="23"/>
      <c r="P662" s="23"/>
      <c r="Q662" s="23"/>
      <c r="R662" s="23"/>
      <c r="S662" s="23"/>
      <c r="T662" s="23"/>
      <c r="U662" s="23"/>
      <c r="V662" s="23"/>
      <c r="W662" s="23"/>
      <c r="X662" s="23"/>
      <c r="Y662" s="23"/>
    </row>
    <row r="663" customFormat="false" ht="31.5" hidden="false" customHeight="true" outlineLevel="0" collapsed="false">
      <c r="A663" s="122"/>
      <c r="B663" s="123"/>
      <c r="C663" s="122"/>
      <c r="D663" s="146"/>
      <c r="E663" s="112"/>
      <c r="F663" s="23"/>
      <c r="G663" s="23"/>
      <c r="H663" s="23"/>
      <c r="I663" s="23"/>
      <c r="J663" s="23"/>
      <c r="K663" s="119"/>
      <c r="L663" s="23"/>
      <c r="M663" s="23"/>
      <c r="N663" s="23"/>
      <c r="O663" s="23"/>
      <c r="P663" s="23"/>
      <c r="Q663" s="23"/>
      <c r="R663" s="23"/>
      <c r="S663" s="23"/>
      <c r="T663" s="23"/>
      <c r="U663" s="23"/>
      <c r="V663" s="23"/>
      <c r="W663" s="23"/>
      <c r="X663" s="23"/>
      <c r="Y663" s="23"/>
    </row>
    <row r="664" customFormat="false" ht="12" hidden="false" customHeight="true" outlineLevel="0" collapsed="false">
      <c r="A664" s="71"/>
      <c r="B664" s="71"/>
      <c r="C664" s="71"/>
      <c r="D664" s="147"/>
      <c r="E664" s="72"/>
      <c r="F664" s="103"/>
      <c r="G664" s="23"/>
      <c r="H664" s="23"/>
      <c r="I664" s="23"/>
      <c r="J664" s="23"/>
      <c r="K664" s="119"/>
      <c r="L664" s="23"/>
      <c r="M664" s="23"/>
      <c r="N664" s="23"/>
      <c r="O664" s="23"/>
      <c r="P664" s="23"/>
      <c r="Q664" s="23"/>
      <c r="R664" s="23"/>
      <c r="S664" s="23"/>
      <c r="T664" s="23"/>
      <c r="U664" s="23"/>
      <c r="V664" s="23"/>
      <c r="W664" s="23"/>
      <c r="X664" s="23"/>
      <c r="Y664" s="23"/>
    </row>
    <row r="665" customFormat="false" ht="12" hidden="false" customHeight="true" outlineLevel="0" collapsed="false">
      <c r="B665" s="23"/>
      <c r="C665" s="23"/>
      <c r="D665" s="137"/>
      <c r="E665" s="23"/>
      <c r="F665" s="23"/>
      <c r="G665" s="23"/>
      <c r="H665" s="23"/>
      <c r="I665" s="23"/>
      <c r="J665" s="23"/>
      <c r="K665" s="119"/>
      <c r="L665" s="23"/>
    </row>
    <row r="666" customFormat="false" ht="12" hidden="false" customHeight="true" outlineLevel="0" collapsed="false">
      <c r="B666" s="23"/>
      <c r="C666" s="23"/>
      <c r="D666" s="137"/>
      <c r="E666" s="112"/>
      <c r="F666" s="23"/>
      <c r="G666" s="23"/>
      <c r="H666" s="23"/>
      <c r="I666" s="23"/>
      <c r="J666" s="23"/>
      <c r="K666" s="119"/>
      <c r="L666" s="23"/>
    </row>
    <row r="667" customFormat="false" ht="29.25" hidden="false" customHeight="true" outlineLevel="0" collapsed="false">
      <c r="A667" s="105" t="s">
        <v>119</v>
      </c>
      <c r="B667" s="106" t="s">
        <v>105</v>
      </c>
      <c r="C667" s="107" t="s">
        <v>201</v>
      </c>
      <c r="D667" s="139" t="s">
        <v>125</v>
      </c>
      <c r="E667" s="124"/>
      <c r="K667" s="119"/>
      <c r="L667" s="23"/>
    </row>
    <row r="668" customFormat="false" ht="12" hidden="false" customHeight="true" outlineLevel="0" collapsed="false">
      <c r="A668" s="110" t="n">
        <f aca="false" t="array" ref="A668:A668">IFERROR(INDEX('03.Muestra'!$B$8:$B$17,SMALL(IF("Página Web"='03.Muestra'!$D$8:$D$17,ROW('03.Muestra'!$B$8:$B$17)-MIN(ROW('03.Muestra'!$D$8:$D$17))+1,""),ROW()-667)),"")</f>
        <v>1</v>
      </c>
      <c r="B668" s="141" t="str">
        <f aca="false" t="array" ref="B668:B668">IFERROR(INDEX('03.Muestra'!$C$8:$C$17,SMALL(IF("Página Web"='03.Muestra'!$D$8:$D$17,ROW('03.Muestra'!$C$8:$C$17)-MIN(ROW('03.Muestra'!$D$8:$D$17))+1,""),ROW()-667)),"")</f>
        <v>Inicio</v>
      </c>
      <c r="C668" s="141" t="str">
        <f aca="false" t="array" ref="C668:C668">IFERROR(INDEX('03.Muestra'!$F$8:$F$17,SMALL(IF("Página Web"='03.Muestra'!$D$8:$D$17,ROW('03.Muestra'!$F$8:$F$17)-MIN(ROW('03.Muestra'!$D$8:$D$17))+1,""),ROW()-667)),"")</f>
        <v>https://institutodelpelo.com/</v>
      </c>
      <c r="D668" s="114" t="s">
        <v>106</v>
      </c>
      <c r="E668" s="75" t="str">
        <f aca="false">IF(D668&lt;&gt;"",IF(AND(B668&lt;&gt;"",C668&lt;&gt;""),"","ERR"),"")</f>
        <v/>
      </c>
      <c r="F668" s="115" t="s">
        <v>108</v>
      </c>
      <c r="G668" s="100" t="s">
        <v>117</v>
      </c>
      <c r="H668" s="95" t="s">
        <v>112</v>
      </c>
      <c r="I668" s="116" t="s">
        <v>110</v>
      </c>
      <c r="J668" s="117" t="s">
        <v>106</v>
      </c>
      <c r="K668" s="142" t="s">
        <v>116</v>
      </c>
      <c r="L668" s="23"/>
    </row>
    <row r="669" customFormat="false" ht="12" hidden="false" customHeight="true" outlineLevel="0" collapsed="false">
      <c r="A669" s="110" t="n">
        <f aca="false" t="array" ref="A669:A669">IFERROR(INDEX('03.Muestra'!$B$8:$B$17,SMALL(IF("Página Web"='03.Muestra'!$D$8:$D$17,ROW('03.Muestra'!$B$8:$B$17)-MIN(ROW('03.Muestra'!$D$8:$D$17))+1,""),ROW()-667)),"")</f>
        <v>2</v>
      </c>
      <c r="B669" s="141" t="str">
        <f aca="false" t="array" ref="B669:B669">IFERROR(INDEX('03.Muestra'!$C$8:$C$17,SMALL(IF("Página Web"='03.Muestra'!$D$8:$D$17,ROW('03.Muestra'!$C$8:$C$17)-MIN(ROW('03.Muestra'!$D$8:$D$17))+1,""),ROW()-667)),"")</f>
        <v>Nuestro método</v>
      </c>
      <c r="C669" s="141" t="str">
        <f aca="false" t="array" ref="C669:C669">IFERROR(INDEX('03.Muestra'!$F$8:$F$17,SMALL(IF("Página Web"='03.Muestra'!$D$8:$D$17,ROW('03.Muestra'!$F$8:$F$17)-MIN(ROW('03.Muestra'!$D$8:$D$17))+1,""),ROW()-667)),"")</f>
        <v>https://institutodelpelo.com/nuestro-metodo/</v>
      </c>
      <c r="D669" s="114" t="s">
        <v>106</v>
      </c>
      <c r="E669" s="75" t="str">
        <f aca="false">IF(D669&lt;&gt;"",IF(AND(B669&lt;&gt;"",C669&lt;&gt;""),"","ERR"),"")</f>
        <v/>
      </c>
      <c r="F669" s="118" t="n">
        <f aca="true">COUNTIF($D668:INDIRECT("$D" &amp;  SUM(ROW()-1,'03.Muestra'!$D$20)-1),F668)</f>
        <v>0</v>
      </c>
      <c r="G669" s="118" t="n">
        <f aca="true">COUNTIF($D668:INDIRECT("$D" &amp;  SUM(ROW()-1,'03.Muestra'!$D$20)-1),G668)</f>
        <v>0</v>
      </c>
      <c r="H669" s="118" t="n">
        <f aca="true">COUNTIF($D668:INDIRECT("$D" &amp;  SUM(ROW()-1,'03.Muestra'!$D$20)-1),H668)</f>
        <v>0</v>
      </c>
      <c r="I669" s="118" t="n">
        <f aca="true">COUNTIF($D668:INDIRECT("$D" &amp;  SUM(ROW()-1,'03.Muestra'!$D$20)-1),I668)</f>
        <v>0</v>
      </c>
      <c r="J669" s="118" t="n">
        <f aca="true">COUNTIF($D668:INDIRECT("$D" &amp;  SUM(ROW()-1,'03.Muestra'!$D$20)-1),J668)</f>
        <v>5</v>
      </c>
      <c r="K669" s="143" t="n">
        <f aca="true">IF(COUNTIF('03.Muestra'!$D$8:$D$17,"Página Web")=0,0,COUNTBLANK($D668:INDIRECT("$D" &amp;  SUM(ROW()-1,COUNTIF('03.Muestra'!$D$8:$D$17,"Página Web"))-1)))</f>
        <v>1</v>
      </c>
      <c r="L669" s="23"/>
    </row>
    <row r="670" customFormat="false" ht="12" hidden="false" customHeight="true" outlineLevel="0" collapsed="false">
      <c r="A670" s="110" t="n">
        <f aca="false" t="array" ref="A670:A670">IFERROR(INDEX('03.Muestra'!$B$8:$B$17,SMALL(IF("Página Web"='03.Muestra'!$D$8:$D$17,ROW('03.Muestra'!$B$8:$B$17)-MIN(ROW('03.Muestra'!$D$8:$D$17))+1,""),ROW()-667)),"")</f>
        <v>3</v>
      </c>
      <c r="B670" s="141" t="str">
        <f aca="false" t="array" ref="B670:B670">IFERROR(INDEX('03.Muestra'!$C$8:$C$17,SMALL(IF("Página Web"='03.Muestra'!$D$8:$D$17,ROW('03.Muestra'!$C$8:$C$17)-MIN(ROW('03.Muestra'!$D$8:$D$17))+1,""),ROW()-667)),"")</f>
        <v>Contacto</v>
      </c>
      <c r="C670" s="141" t="str">
        <f aca="false" t="array" ref="C670:C670">IFERROR(INDEX('03.Muestra'!$F$8:$F$17,SMALL(IF("Página Web"='03.Muestra'!$D$8:$D$17,ROW('03.Muestra'!$F$8:$F$17)-MIN(ROW('03.Muestra'!$D$8:$D$17))+1,""),ROW()-667)),"")</f>
        <v>https://institutodelpelo.com/contacto/</v>
      </c>
      <c r="D670" s="114" t="s">
        <v>106</v>
      </c>
      <c r="E670" s="75" t="str">
        <f aca="false">IF(D670&lt;&gt;"",IF(AND(B670&lt;&gt;"",C670&lt;&gt;""),"","ERR"),"")</f>
        <v/>
      </c>
      <c r="G670" s="23"/>
      <c r="H670" s="23"/>
      <c r="I670" s="23"/>
      <c r="J670" s="23"/>
      <c r="K670" s="119"/>
      <c r="L670" s="23"/>
    </row>
    <row r="671" customFormat="false" ht="12" hidden="false" customHeight="true" outlineLevel="0" collapsed="false">
      <c r="A671" s="110" t="n">
        <f aca="false" t="array" ref="A671:A671">IFERROR(INDEX('03.Muestra'!$B$8:$B$17,SMALL(IF("Página Web"='03.Muestra'!$D$8:$D$17,ROW('03.Muestra'!$B$8:$B$17)-MIN(ROW('03.Muestra'!$D$8:$D$17))+1,""),ROW()-667)),"")</f>
        <v>4</v>
      </c>
      <c r="B671" s="141" t="str">
        <f aca="false" t="array" ref="B671:B671">IFERROR(INDEX('03.Muestra'!$C$8:$C$17,SMALL(IF("Página Web"='03.Muestra'!$D$8:$D$17,ROW('03.Muestra'!$C$8:$C$17)-MIN(ROW('03.Muestra'!$D$8:$D$17))+1,""),ROW()-667)),"")</f>
        <v>Aviso legal</v>
      </c>
      <c r="C671" s="141" t="str">
        <f aca="false" t="array" ref="C671:C671">IFERROR(INDEX('03.Muestra'!$F$8:$F$17,SMALL(IF("Página Web"='03.Muestra'!$D$8:$D$17,ROW('03.Muestra'!$F$8:$F$17)-MIN(ROW('03.Muestra'!$D$8:$D$17))+1,""),ROW()-667)),"")</f>
        <v>https://institutodelpelo.com/aviso-legal/</v>
      </c>
      <c r="D671" s="114" t="s">
        <v>106</v>
      </c>
      <c r="E671" s="75" t="str">
        <f aca="false">IF(D671&lt;&gt;"",IF(AND(B671&lt;&gt;"",C671&lt;&gt;""),"","ERR"),"")</f>
        <v/>
      </c>
      <c r="G671" s="23"/>
      <c r="H671" s="23"/>
      <c r="I671" s="23"/>
      <c r="J671" s="23"/>
      <c r="K671" s="119"/>
      <c r="L671" s="23"/>
    </row>
    <row r="672" customFormat="false" ht="12" hidden="false" customHeight="true" outlineLevel="0" collapsed="false">
      <c r="A672" s="110" t="n">
        <f aca="false" t="array" ref="A672:A672">IFERROR(INDEX('03.Muestra'!$B$8:$B$17,SMALL(IF("Página Web"='03.Muestra'!$D$8:$D$17,ROW('03.Muestra'!$B$8:$B$17)-MIN(ROW('03.Muestra'!$D$8:$D$17))+1,""),ROW()-667)),"")</f>
        <v>5</v>
      </c>
      <c r="B672" s="141" t="str">
        <f aca="false" t="array" ref="B672:B672">IFERROR(INDEX('03.Muestra'!$C$8:$C$17,SMALL(IF("Página Web"='03.Muestra'!$D$8:$D$17,ROW('03.Muestra'!$C$8:$C$17)-MIN(ROW('03.Muestra'!$D$8:$D$17))+1,""),ROW()-667)),"")</f>
        <v>Política de privacidad</v>
      </c>
      <c r="C672" s="141" t="str">
        <f aca="false" t="array" ref="C672:C672">IFERROR(INDEX('03.Muestra'!$F$8:$F$17,SMALL(IF("Página Web"='03.Muestra'!$D$8:$D$17,ROW('03.Muestra'!$F$8:$F$17)-MIN(ROW('03.Muestra'!$D$8:$D$17))+1,""),ROW()-667)),"")</f>
        <v>https://institutodelpelo.com/politica-de-privacidad/</v>
      </c>
      <c r="D672" s="114" t="s">
        <v>106</v>
      </c>
      <c r="E672" s="75" t="str">
        <f aca="false">IF(D672&lt;&gt;"",IF(AND(B672&lt;&gt;"",C672&lt;&gt;""),"","ERR"),"")</f>
        <v/>
      </c>
      <c r="G672" s="23"/>
      <c r="H672" s="23"/>
      <c r="I672" s="23"/>
      <c r="J672" s="23"/>
      <c r="K672" s="119"/>
      <c r="L672" s="23"/>
    </row>
    <row r="673" customFormat="false" ht="12" hidden="false" customHeight="true" outlineLevel="0" collapsed="false">
      <c r="A673" s="110" t="n">
        <f aca="false" t="array" ref="A673:A673">IFERROR(INDEX('03.Muestra'!$B$8:$B$17,SMALL(IF("Página Web"='03.Muestra'!$D$8:$D$17,ROW('03.Muestra'!$B$8:$B$17)-MIN(ROW('03.Muestra'!$D$8:$D$17))+1,""),ROW()-667)),"")</f>
        <v>6</v>
      </c>
      <c r="B673" s="141" t="str">
        <f aca="false" t="array" ref="B673:B673">IFERROR(INDEX('03.Muestra'!$C$8:$C$17,SMALL(IF("Página Web"='03.Muestra'!$D$8:$D$17,ROW('03.Muestra'!$C$8:$C$17)-MIN(ROW('03.Muestra'!$D$8:$D$17))+1,""),ROW()-667)),"")</f>
        <v>Informe de accesibilidad</v>
      </c>
      <c r="C673" s="141" t="str">
        <f aca="false" t="array" ref="C673:C673">IFERROR(INDEX('03.Muestra'!$F$8:$F$17,SMALL(IF("Página Web"='03.Muestra'!$D$8:$D$17,ROW('03.Muestra'!$F$8:$F$17)-MIN(ROW('03.Muestra'!$D$8:$D$17))+1,""),ROW()-667)),"")</f>
        <v>https://institutodelpelo.com/informe-de-accesibilidad/</v>
      </c>
      <c r="D673" s="114"/>
      <c r="E673" s="75" t="str">
        <f aca="false">IF(D673&lt;&gt;"",IF(AND(B673&lt;&gt;"",C673&lt;&gt;""),"","ERR"),"")</f>
        <v/>
      </c>
      <c r="G673" s="23"/>
      <c r="H673" s="23"/>
      <c r="I673" s="23"/>
      <c r="J673" s="23"/>
      <c r="K673" s="119"/>
      <c r="L673" s="23"/>
    </row>
    <row r="674" customFormat="false" ht="12" hidden="false" customHeight="true" outlineLevel="0" collapsed="false">
      <c r="A674" s="110" t="str">
        <f aca="false" t="array" ref="A674:A674">IFERROR(INDEX('03.Muestra'!$B$8:$B$17,SMALL(IF("Página Web"='03.Muestra'!$D$8:$D$17,ROW('03.Muestra'!$B$8:$B$17)-MIN(ROW('03.Muestra'!$D$8:$D$17))+1,""),ROW()-667)),"")</f>
        <v/>
      </c>
      <c r="B674" s="141" t="str">
        <f aca="false" t="array" ref="B674:B674">IFERROR(INDEX('03.Muestra'!$C$8:$C$17,SMALL(IF("Página Web"='03.Muestra'!$D$8:$D$17,ROW('03.Muestra'!$C$8:$C$17)-MIN(ROW('03.Muestra'!$D$8:$D$17))+1,""),ROW()-667)),"")</f>
        <v/>
      </c>
      <c r="C674" s="141" t="str">
        <f aca="false" t="array" ref="C674:C674">IFERROR(INDEX('03.Muestra'!$F$8:$F$17,SMALL(IF("Página Web"='03.Muestra'!$D$8:$D$17,ROW('03.Muestra'!$F$8:$F$17)-MIN(ROW('03.Muestra'!$D$8:$D$17))+1,""),ROW()-667)),"")</f>
        <v/>
      </c>
      <c r="D674" s="114"/>
      <c r="E674" s="75" t="str">
        <f aca="false">IF(D674&lt;&gt;"",IF(AND(B674&lt;&gt;"",C674&lt;&gt;""),"","ERR"),"")</f>
        <v/>
      </c>
      <c r="F674" s="23"/>
      <c r="G674" s="23"/>
      <c r="H674" s="23"/>
      <c r="I674" s="23"/>
      <c r="J674" s="23"/>
      <c r="K674" s="119"/>
      <c r="L674" s="23"/>
    </row>
    <row r="675" customFormat="false" ht="12" hidden="false" customHeight="true" outlineLevel="0" collapsed="false">
      <c r="A675" s="110" t="str">
        <f aca="false" t="array" ref="A675:A675">IFERROR(INDEX('03.Muestra'!$B$8:$B$17,SMALL(IF("Página Web"='03.Muestra'!$D$8:$D$17,ROW('03.Muestra'!$B$8:$B$17)-MIN(ROW('03.Muestra'!$D$8:$D$17))+1,""),ROW()-667)),"")</f>
        <v/>
      </c>
      <c r="B675" s="141" t="str">
        <f aca="false" t="array" ref="B675:B675">IFERROR(INDEX('03.Muestra'!$C$8:$C$17,SMALL(IF("Página Web"='03.Muestra'!$D$8:$D$17,ROW('03.Muestra'!$C$8:$C$17)-MIN(ROW('03.Muestra'!$D$8:$D$17))+1,""),ROW()-667)),"")</f>
        <v/>
      </c>
      <c r="C675" s="141" t="str">
        <f aca="false" t="array" ref="C675:C675">IFERROR(INDEX('03.Muestra'!$F$8:$F$17,SMALL(IF("Página Web"='03.Muestra'!$D$8:$D$17,ROW('03.Muestra'!$F$8:$F$17)-MIN(ROW('03.Muestra'!$D$8:$D$17))+1,""),ROW()-667)),"")</f>
        <v/>
      </c>
      <c r="D675" s="114"/>
      <c r="E675" s="75" t="str">
        <f aca="false">IF(D675&lt;&gt;"",IF(AND(B675&lt;&gt;"",C675&lt;&gt;""),"","ERR"),"")</f>
        <v/>
      </c>
      <c r="F675" s="23"/>
      <c r="G675" s="23"/>
      <c r="H675" s="23"/>
      <c r="I675" s="23"/>
      <c r="J675" s="23"/>
      <c r="K675" s="119"/>
      <c r="L675" s="23"/>
    </row>
    <row r="676" customFormat="false" ht="12" hidden="false" customHeight="true" outlineLevel="0" collapsed="false">
      <c r="A676" s="110" t="str">
        <f aca="false" t="array" ref="A676:A676">IFERROR(INDEX('03.Muestra'!$B$8:$B$17,SMALL(IF("Página Web"='03.Muestra'!$D$8:$D$17,ROW('03.Muestra'!$B$8:$B$17)-MIN(ROW('03.Muestra'!$D$8:$D$17))+1,""),ROW()-667)),"")</f>
        <v/>
      </c>
      <c r="B676" s="141" t="str">
        <f aca="false" t="array" ref="B676:B676">IFERROR(INDEX('03.Muestra'!$C$8:$C$17,SMALL(IF("Página Web"='03.Muestra'!$D$8:$D$17,ROW('03.Muestra'!$C$8:$C$17)-MIN(ROW('03.Muestra'!$D$8:$D$17))+1,""),ROW()-667)),"")</f>
        <v/>
      </c>
      <c r="C676" s="141" t="str">
        <f aca="false" t="array" ref="C676:C676">IFERROR(INDEX('03.Muestra'!$F$8:$F$17,SMALL(IF("Página Web"='03.Muestra'!$D$8:$D$17,ROW('03.Muestra'!$F$8:$F$17)-MIN(ROW('03.Muestra'!$D$8:$D$17))+1,""),ROW()-667)),"")</f>
        <v/>
      </c>
      <c r="D676" s="114"/>
      <c r="E676" s="75" t="str">
        <f aca="false">IF(D676&lt;&gt;"",IF(AND(B676&lt;&gt;"",C676&lt;&gt;""),"","ERR"),"")</f>
        <v/>
      </c>
      <c r="F676" s="23"/>
      <c r="G676" s="23"/>
      <c r="H676" s="23"/>
      <c r="I676" s="23"/>
      <c r="J676" s="23"/>
      <c r="K676" s="119"/>
      <c r="L676" s="23"/>
    </row>
    <row r="677" customFormat="false" ht="12" hidden="false" customHeight="true" outlineLevel="0" collapsed="false">
      <c r="A677" s="110" t="str">
        <f aca="false" t="array" ref="A677:A677">IFERROR(INDEX('03.Muestra'!$B$8:$B$17,SMALL(IF("Página Web"='03.Muestra'!$D$8:$D$17,ROW('03.Muestra'!$B$8:$B$17)-MIN(ROW('03.Muestra'!$D$8:$D$17))+1,""),ROW()-667)),"")</f>
        <v/>
      </c>
      <c r="B677" s="141" t="str">
        <f aca="false" t="array" ref="B677:B677">IFERROR(INDEX('03.Muestra'!$C$8:$C$17,SMALL(IF("Página Web"='03.Muestra'!$D$8:$D$17,ROW('03.Muestra'!$C$8:$C$17)-MIN(ROW('03.Muestra'!$D$8:$D$17))+1,""),ROW()-667)),"")</f>
        <v/>
      </c>
      <c r="C677" s="141" t="str">
        <f aca="false" t="array" ref="C677:C677">IFERROR(INDEX('03.Muestra'!$F$8:$F$17,SMALL(IF("Página Web"='03.Muestra'!$D$8:$D$17,ROW('03.Muestra'!$F$8:$F$17)-MIN(ROW('03.Muestra'!$D$8:$D$17))+1,""),ROW()-667)),"")</f>
        <v/>
      </c>
      <c r="D677" s="114"/>
      <c r="E677" s="75" t="str">
        <f aca="false">IF(D677&lt;&gt;"",IF(AND(B677&lt;&gt;"",C677&lt;&gt;""),"","ERR"),"")</f>
        <v/>
      </c>
      <c r="F677" s="23"/>
      <c r="G677" s="23"/>
      <c r="H677" s="23"/>
      <c r="I677" s="23"/>
      <c r="J677" s="23"/>
      <c r="K677" s="119"/>
      <c r="L677" s="23"/>
    </row>
    <row r="678" customFormat="false" ht="12" hidden="false" customHeight="true" outlineLevel="0" collapsed="false">
      <c r="A678" s="71"/>
      <c r="B678" s="144"/>
      <c r="C678" s="144"/>
      <c r="D678" s="145"/>
      <c r="E678" s="75"/>
      <c r="F678" s="23"/>
      <c r="G678" s="23"/>
      <c r="H678" s="23"/>
      <c r="I678" s="23"/>
      <c r="J678" s="23"/>
      <c r="K678" s="119"/>
      <c r="L678" s="23"/>
      <c r="M678" s="23"/>
      <c r="N678" s="23"/>
      <c r="O678" s="23"/>
      <c r="P678" s="23"/>
      <c r="Q678" s="23"/>
      <c r="R678" s="23"/>
      <c r="S678" s="23"/>
      <c r="T678" s="23"/>
      <c r="U678" s="23"/>
      <c r="V678" s="23"/>
      <c r="W678" s="23"/>
      <c r="X678" s="23"/>
      <c r="Y678" s="23"/>
    </row>
    <row r="679" customFormat="false" ht="12" hidden="false" customHeight="true" outlineLevel="0" collapsed="false">
      <c r="B679" s="23"/>
      <c r="C679" s="23"/>
      <c r="D679" s="137"/>
      <c r="E679" s="75"/>
      <c r="F679" s="23"/>
      <c r="G679" s="23"/>
      <c r="H679" s="23"/>
      <c r="I679" s="23"/>
      <c r="J679" s="23"/>
      <c r="K679" s="119"/>
      <c r="L679" s="23"/>
      <c r="M679" s="23"/>
      <c r="N679" s="23"/>
      <c r="O679" s="23"/>
      <c r="P679" s="23"/>
      <c r="Q679" s="23"/>
      <c r="R679" s="23"/>
      <c r="S679" s="23"/>
      <c r="T679" s="23"/>
      <c r="U679" s="23"/>
      <c r="V679" s="23"/>
      <c r="W679" s="23"/>
      <c r="X679" s="23"/>
      <c r="Y679" s="23"/>
    </row>
    <row r="680" customFormat="false" ht="31.5" hidden="false" customHeight="true" outlineLevel="0" collapsed="false">
      <c r="A680" s="122"/>
      <c r="B680" s="123"/>
      <c r="C680" s="122"/>
      <c r="D680" s="146"/>
      <c r="E680" s="112"/>
      <c r="F680" s="23"/>
      <c r="G680" s="23"/>
      <c r="H680" s="23"/>
      <c r="I680" s="23"/>
      <c r="J680" s="23"/>
      <c r="K680" s="119"/>
      <c r="L680" s="23"/>
      <c r="M680" s="23"/>
      <c r="N680" s="23"/>
      <c r="O680" s="23"/>
      <c r="P680" s="23"/>
      <c r="Q680" s="23"/>
      <c r="R680" s="23"/>
      <c r="S680" s="23"/>
      <c r="T680" s="23"/>
      <c r="U680" s="23"/>
      <c r="V680" s="23"/>
      <c r="W680" s="23"/>
      <c r="X680" s="23"/>
      <c r="Y680" s="23"/>
    </row>
    <row r="681" customFormat="false" ht="12" hidden="false" customHeight="true" outlineLevel="0" collapsed="false">
      <c r="A681" s="71"/>
      <c r="B681" s="71"/>
      <c r="C681" s="71"/>
      <c r="D681" s="147"/>
      <c r="E681" s="72"/>
      <c r="F681" s="103"/>
      <c r="G681" s="23"/>
      <c r="H681" s="23"/>
      <c r="I681" s="23"/>
      <c r="J681" s="23"/>
      <c r="K681" s="119"/>
      <c r="L681" s="23"/>
      <c r="M681" s="23"/>
      <c r="N681" s="23"/>
      <c r="O681" s="23"/>
      <c r="P681" s="23"/>
      <c r="Q681" s="23"/>
      <c r="R681" s="23"/>
      <c r="S681" s="23"/>
      <c r="T681" s="23"/>
      <c r="U681" s="23"/>
      <c r="V681" s="23"/>
      <c r="W681" s="23"/>
      <c r="X681" s="23"/>
      <c r="Y681" s="23"/>
    </row>
    <row r="682" customFormat="false" ht="12" hidden="false" customHeight="true" outlineLevel="0" collapsed="false">
      <c r="B682" s="23"/>
      <c r="C682" s="23"/>
      <c r="D682" s="137"/>
      <c r="E682" s="23"/>
      <c r="F682" s="23"/>
      <c r="G682" s="23"/>
      <c r="H682" s="23"/>
      <c r="I682" s="23"/>
      <c r="J682" s="23"/>
      <c r="K682" s="119"/>
      <c r="L682" s="23"/>
    </row>
    <row r="683" customFormat="false" ht="12" hidden="false" customHeight="true" outlineLevel="0" collapsed="false">
      <c r="B683" s="23"/>
      <c r="C683" s="23"/>
      <c r="D683" s="137"/>
      <c r="E683" s="112"/>
      <c r="F683" s="23"/>
      <c r="G683" s="23"/>
      <c r="H683" s="23"/>
      <c r="I683" s="23"/>
      <c r="J683" s="23"/>
      <c r="K683" s="119"/>
      <c r="L683" s="23"/>
    </row>
    <row r="684" customFormat="false" ht="29.25" hidden="false" customHeight="true" outlineLevel="0" collapsed="false">
      <c r="A684" s="105" t="s">
        <v>119</v>
      </c>
      <c r="B684" s="106" t="s">
        <v>105</v>
      </c>
      <c r="C684" s="107" t="s">
        <v>202</v>
      </c>
      <c r="D684" s="139" t="s">
        <v>125</v>
      </c>
      <c r="E684" s="124"/>
      <c r="K684" s="119"/>
      <c r="L684" s="23"/>
    </row>
    <row r="685" customFormat="false" ht="12" hidden="false" customHeight="true" outlineLevel="0" collapsed="false">
      <c r="A685" s="110" t="n">
        <f aca="false" t="array" ref="A685:A685">IFERROR(INDEX('03.Muestra'!$B$8:$B$17,SMALL(IF("Página Web"='03.Muestra'!$D$8:$D$17,ROW('03.Muestra'!$B$8:$B$17)-MIN(ROW('03.Muestra'!$D$8:$D$17))+1,""),ROW()-684)),"")</f>
        <v>1</v>
      </c>
      <c r="B685" s="141" t="str">
        <f aca="false" t="array" ref="B685:B685">IFERROR(INDEX('03.Muestra'!$C$8:$C$17,SMALL(IF("Página Web"='03.Muestra'!$D$8:$D$17,ROW('03.Muestra'!$C$8:$C$17)-MIN(ROW('03.Muestra'!$D$8:$D$17))+1,""),ROW()-684)),"")</f>
        <v>Inicio</v>
      </c>
      <c r="C685" s="141" t="str">
        <f aca="false" t="array" ref="C685:C685">IFERROR(INDEX('03.Muestra'!$F$8:$F$17,SMALL(IF("Página Web"='03.Muestra'!$D$8:$D$17,ROW('03.Muestra'!$F$8:$F$17)-MIN(ROW('03.Muestra'!$D$8:$D$17))+1,""),ROW()-684)),"")</f>
        <v>https://institutodelpelo.com/</v>
      </c>
      <c r="D685" s="114" t="s">
        <v>106</v>
      </c>
      <c r="E685" s="75" t="str">
        <f aca="false">IF(D685&lt;&gt;"",IF(AND(B685&lt;&gt;"",C685&lt;&gt;""),"","ERR"),"")</f>
        <v/>
      </c>
      <c r="F685" s="115" t="s">
        <v>108</v>
      </c>
      <c r="G685" s="100" t="s">
        <v>117</v>
      </c>
      <c r="H685" s="95" t="s">
        <v>112</v>
      </c>
      <c r="I685" s="116" t="s">
        <v>110</v>
      </c>
      <c r="J685" s="117" t="s">
        <v>106</v>
      </c>
      <c r="K685" s="142" t="s">
        <v>116</v>
      </c>
      <c r="L685" s="23"/>
    </row>
    <row r="686" customFormat="false" ht="12" hidden="false" customHeight="true" outlineLevel="0" collapsed="false">
      <c r="A686" s="110" t="n">
        <f aca="false" t="array" ref="A686:A686">IFERROR(INDEX('03.Muestra'!$B$8:$B$17,SMALL(IF("Página Web"='03.Muestra'!$D$8:$D$17,ROW('03.Muestra'!$B$8:$B$17)-MIN(ROW('03.Muestra'!$D$8:$D$17))+1,""),ROW()-684)),"")</f>
        <v>2</v>
      </c>
      <c r="B686" s="141" t="str">
        <f aca="false" t="array" ref="B686:B686">IFERROR(INDEX('03.Muestra'!$C$8:$C$17,SMALL(IF("Página Web"='03.Muestra'!$D$8:$D$17,ROW('03.Muestra'!$C$8:$C$17)-MIN(ROW('03.Muestra'!$D$8:$D$17))+1,""),ROW()-684)),"")</f>
        <v>Nuestro método</v>
      </c>
      <c r="C686" s="141" t="str">
        <f aca="false" t="array" ref="C686:C686">IFERROR(INDEX('03.Muestra'!$F$8:$F$17,SMALL(IF("Página Web"='03.Muestra'!$D$8:$D$17,ROW('03.Muestra'!$F$8:$F$17)-MIN(ROW('03.Muestra'!$D$8:$D$17))+1,""),ROW()-684)),"")</f>
        <v>https://institutodelpelo.com/nuestro-metodo/</v>
      </c>
      <c r="D686" s="114" t="s">
        <v>106</v>
      </c>
      <c r="E686" s="75" t="str">
        <f aca="false">IF(D686&lt;&gt;"",IF(AND(B686&lt;&gt;"",C686&lt;&gt;""),"","ERR"),"")</f>
        <v/>
      </c>
      <c r="F686" s="118" t="n">
        <f aca="true">COUNTIF($D685:INDIRECT("$D" &amp;  SUM(ROW()-1,'03.Muestra'!$D$20)-1),F685)</f>
        <v>0</v>
      </c>
      <c r="G686" s="118" t="n">
        <f aca="true">COUNTIF($D685:INDIRECT("$D" &amp;  SUM(ROW()-1,'03.Muestra'!$D$20)-1),G685)</f>
        <v>0</v>
      </c>
      <c r="H686" s="118" t="n">
        <f aca="true">COUNTIF($D685:INDIRECT("$D" &amp;  SUM(ROW()-1,'03.Muestra'!$D$20)-1),H685)</f>
        <v>0</v>
      </c>
      <c r="I686" s="118" t="n">
        <f aca="true">COUNTIF($D685:INDIRECT("$D" &amp;  SUM(ROW()-1,'03.Muestra'!$D$20)-1),I685)</f>
        <v>0</v>
      </c>
      <c r="J686" s="118" t="n">
        <f aca="true">COUNTIF($D685:INDIRECT("$D" &amp;  SUM(ROW()-1,'03.Muestra'!$D$20)-1),J685)</f>
        <v>5</v>
      </c>
      <c r="K686" s="143" t="n">
        <f aca="true">IF(COUNTIF('03.Muestra'!$D$8:$D$17,"Página Web")=0,0,COUNTBLANK($D685:INDIRECT("$D" &amp;  SUM(ROW()-1,COUNTIF('03.Muestra'!$D$8:$D$17,"Página Web"))-1)))</f>
        <v>1</v>
      </c>
      <c r="L686" s="23"/>
    </row>
    <row r="687" customFormat="false" ht="12" hidden="false" customHeight="true" outlineLevel="0" collapsed="false">
      <c r="A687" s="110" t="n">
        <f aca="false" t="array" ref="A687:A687">IFERROR(INDEX('03.Muestra'!$B$8:$B$17,SMALL(IF("Página Web"='03.Muestra'!$D$8:$D$17,ROW('03.Muestra'!$B$8:$B$17)-MIN(ROW('03.Muestra'!$D$8:$D$17))+1,""),ROW()-684)),"")</f>
        <v>3</v>
      </c>
      <c r="B687" s="141" t="str">
        <f aca="false" t="array" ref="B687:B687">IFERROR(INDEX('03.Muestra'!$C$8:$C$17,SMALL(IF("Página Web"='03.Muestra'!$D$8:$D$17,ROW('03.Muestra'!$C$8:$C$17)-MIN(ROW('03.Muestra'!$D$8:$D$17))+1,""),ROW()-684)),"")</f>
        <v>Contacto</v>
      </c>
      <c r="C687" s="141" t="str">
        <f aca="false" t="array" ref="C687:C687">IFERROR(INDEX('03.Muestra'!$F$8:$F$17,SMALL(IF("Página Web"='03.Muestra'!$D$8:$D$17,ROW('03.Muestra'!$F$8:$F$17)-MIN(ROW('03.Muestra'!$D$8:$D$17))+1,""),ROW()-684)),"")</f>
        <v>https://institutodelpelo.com/contacto/</v>
      </c>
      <c r="D687" s="114" t="s">
        <v>106</v>
      </c>
      <c r="E687" s="75" t="str">
        <f aca="false">IF(D687&lt;&gt;"",IF(AND(B687&lt;&gt;"",C687&lt;&gt;""),"","ERR"),"")</f>
        <v/>
      </c>
      <c r="G687" s="23"/>
      <c r="H687" s="23"/>
      <c r="I687" s="23"/>
      <c r="J687" s="23"/>
      <c r="K687" s="119"/>
      <c r="L687" s="23"/>
    </row>
    <row r="688" customFormat="false" ht="12" hidden="false" customHeight="true" outlineLevel="0" collapsed="false">
      <c r="A688" s="110" t="n">
        <f aca="false" t="array" ref="A688:A688">IFERROR(INDEX('03.Muestra'!$B$8:$B$17,SMALL(IF("Página Web"='03.Muestra'!$D$8:$D$17,ROW('03.Muestra'!$B$8:$B$17)-MIN(ROW('03.Muestra'!$D$8:$D$17))+1,""),ROW()-684)),"")</f>
        <v>4</v>
      </c>
      <c r="B688" s="141" t="str">
        <f aca="false" t="array" ref="B688:B688">IFERROR(INDEX('03.Muestra'!$C$8:$C$17,SMALL(IF("Página Web"='03.Muestra'!$D$8:$D$17,ROW('03.Muestra'!$C$8:$C$17)-MIN(ROW('03.Muestra'!$D$8:$D$17))+1,""),ROW()-684)),"")</f>
        <v>Aviso legal</v>
      </c>
      <c r="C688" s="141" t="str">
        <f aca="false" t="array" ref="C688:C688">IFERROR(INDEX('03.Muestra'!$F$8:$F$17,SMALL(IF("Página Web"='03.Muestra'!$D$8:$D$17,ROW('03.Muestra'!$F$8:$F$17)-MIN(ROW('03.Muestra'!$D$8:$D$17))+1,""),ROW()-684)),"")</f>
        <v>https://institutodelpelo.com/aviso-legal/</v>
      </c>
      <c r="D688" s="114" t="s">
        <v>106</v>
      </c>
      <c r="E688" s="75" t="str">
        <f aca="false">IF(D688&lt;&gt;"",IF(AND(B688&lt;&gt;"",C688&lt;&gt;""),"","ERR"),"")</f>
        <v/>
      </c>
      <c r="G688" s="23"/>
      <c r="H688" s="23"/>
      <c r="I688" s="23"/>
      <c r="J688" s="23"/>
      <c r="K688" s="119"/>
      <c r="L688" s="23"/>
    </row>
    <row r="689" customFormat="false" ht="12" hidden="false" customHeight="true" outlineLevel="0" collapsed="false">
      <c r="A689" s="110" t="n">
        <f aca="false" t="array" ref="A689:A689">IFERROR(INDEX('03.Muestra'!$B$8:$B$17,SMALL(IF("Página Web"='03.Muestra'!$D$8:$D$17,ROW('03.Muestra'!$B$8:$B$17)-MIN(ROW('03.Muestra'!$D$8:$D$17))+1,""),ROW()-684)),"")</f>
        <v>5</v>
      </c>
      <c r="B689" s="141" t="str">
        <f aca="false" t="array" ref="B689:B689">IFERROR(INDEX('03.Muestra'!$C$8:$C$17,SMALL(IF("Página Web"='03.Muestra'!$D$8:$D$17,ROW('03.Muestra'!$C$8:$C$17)-MIN(ROW('03.Muestra'!$D$8:$D$17))+1,""),ROW()-684)),"")</f>
        <v>Política de privacidad</v>
      </c>
      <c r="C689" s="141" t="str">
        <f aca="false" t="array" ref="C689:C689">IFERROR(INDEX('03.Muestra'!$F$8:$F$17,SMALL(IF("Página Web"='03.Muestra'!$D$8:$D$17,ROW('03.Muestra'!$F$8:$F$17)-MIN(ROW('03.Muestra'!$D$8:$D$17))+1,""),ROW()-684)),"")</f>
        <v>https://institutodelpelo.com/politica-de-privacidad/</v>
      </c>
      <c r="D689" s="114" t="s">
        <v>106</v>
      </c>
      <c r="E689" s="75" t="str">
        <f aca="false">IF(D689&lt;&gt;"",IF(AND(B689&lt;&gt;"",C689&lt;&gt;""),"","ERR"),"")</f>
        <v/>
      </c>
      <c r="G689" s="23"/>
      <c r="H689" s="23"/>
      <c r="I689" s="23"/>
      <c r="J689" s="23"/>
      <c r="K689" s="119"/>
      <c r="L689" s="23"/>
    </row>
    <row r="690" customFormat="false" ht="12" hidden="false" customHeight="true" outlineLevel="0" collapsed="false">
      <c r="A690" s="110" t="n">
        <f aca="false" t="array" ref="A690:A690">IFERROR(INDEX('03.Muestra'!$B$8:$B$17,SMALL(IF("Página Web"='03.Muestra'!$D$8:$D$17,ROW('03.Muestra'!$B$8:$B$17)-MIN(ROW('03.Muestra'!$D$8:$D$17))+1,""),ROW()-684)),"")</f>
        <v>6</v>
      </c>
      <c r="B690" s="141" t="str">
        <f aca="false" t="array" ref="B690:B690">IFERROR(INDEX('03.Muestra'!$C$8:$C$17,SMALL(IF("Página Web"='03.Muestra'!$D$8:$D$17,ROW('03.Muestra'!$C$8:$C$17)-MIN(ROW('03.Muestra'!$D$8:$D$17))+1,""),ROW()-684)),"")</f>
        <v>Informe de accesibilidad</v>
      </c>
      <c r="C690" s="141" t="str">
        <f aca="false" t="array" ref="C690:C690">IFERROR(INDEX('03.Muestra'!$F$8:$F$17,SMALL(IF("Página Web"='03.Muestra'!$D$8:$D$17,ROW('03.Muestra'!$F$8:$F$17)-MIN(ROW('03.Muestra'!$D$8:$D$17))+1,""),ROW()-684)),"")</f>
        <v>https://institutodelpelo.com/informe-de-accesibilidad/</v>
      </c>
      <c r="D690" s="114"/>
      <c r="E690" s="75" t="str">
        <f aca="false">IF(D690&lt;&gt;"",IF(AND(B690&lt;&gt;"",C690&lt;&gt;""),"","ERR"),"")</f>
        <v/>
      </c>
      <c r="G690" s="23"/>
      <c r="H690" s="23"/>
      <c r="I690" s="23"/>
      <c r="J690" s="23"/>
      <c r="K690" s="119"/>
      <c r="L690" s="23"/>
    </row>
    <row r="691" customFormat="false" ht="12" hidden="false" customHeight="true" outlineLevel="0" collapsed="false">
      <c r="A691" s="110" t="str">
        <f aca="false" t="array" ref="A691:A691">IFERROR(INDEX('03.Muestra'!$B$8:$B$17,SMALL(IF("Página Web"='03.Muestra'!$D$8:$D$17,ROW('03.Muestra'!$B$8:$B$17)-MIN(ROW('03.Muestra'!$D$8:$D$17))+1,""),ROW()-684)),"")</f>
        <v/>
      </c>
      <c r="B691" s="141" t="str">
        <f aca="false" t="array" ref="B691:B691">IFERROR(INDEX('03.Muestra'!$C$8:$C$17,SMALL(IF("Página Web"='03.Muestra'!$D$8:$D$17,ROW('03.Muestra'!$C$8:$C$17)-MIN(ROW('03.Muestra'!$D$8:$D$17))+1,""),ROW()-684)),"")</f>
        <v/>
      </c>
      <c r="C691" s="141" t="str">
        <f aca="false" t="array" ref="C691:C691">IFERROR(INDEX('03.Muestra'!$F$8:$F$17,SMALL(IF("Página Web"='03.Muestra'!$D$8:$D$17,ROW('03.Muestra'!$F$8:$F$17)-MIN(ROW('03.Muestra'!$D$8:$D$17))+1,""),ROW()-684)),"")</f>
        <v/>
      </c>
      <c r="D691" s="114"/>
      <c r="E691" s="75" t="str">
        <f aca="false">IF(D691&lt;&gt;"",IF(AND(B691&lt;&gt;"",C691&lt;&gt;""),"","ERR"),"")</f>
        <v/>
      </c>
      <c r="F691" s="23"/>
      <c r="G691" s="23"/>
      <c r="H691" s="23"/>
      <c r="I691" s="23"/>
      <c r="J691" s="23"/>
      <c r="K691" s="119"/>
      <c r="L691" s="23"/>
    </row>
    <row r="692" customFormat="false" ht="12" hidden="false" customHeight="true" outlineLevel="0" collapsed="false">
      <c r="A692" s="110" t="str">
        <f aca="false" t="array" ref="A692:A692">IFERROR(INDEX('03.Muestra'!$B$8:$B$17,SMALL(IF("Página Web"='03.Muestra'!$D$8:$D$17,ROW('03.Muestra'!$B$8:$B$17)-MIN(ROW('03.Muestra'!$D$8:$D$17))+1,""),ROW()-684)),"")</f>
        <v/>
      </c>
      <c r="B692" s="141" t="str">
        <f aca="false" t="array" ref="B692:B692">IFERROR(INDEX('03.Muestra'!$C$8:$C$17,SMALL(IF("Página Web"='03.Muestra'!$D$8:$D$17,ROW('03.Muestra'!$C$8:$C$17)-MIN(ROW('03.Muestra'!$D$8:$D$17))+1,""),ROW()-684)),"")</f>
        <v/>
      </c>
      <c r="C692" s="141" t="str">
        <f aca="false" t="array" ref="C692:C692">IFERROR(INDEX('03.Muestra'!$F$8:$F$17,SMALL(IF("Página Web"='03.Muestra'!$D$8:$D$17,ROW('03.Muestra'!$F$8:$F$17)-MIN(ROW('03.Muestra'!$D$8:$D$17))+1,""),ROW()-684)),"")</f>
        <v/>
      </c>
      <c r="D692" s="114"/>
      <c r="E692" s="75" t="str">
        <f aca="false">IF(D692&lt;&gt;"",IF(AND(B692&lt;&gt;"",C692&lt;&gt;""),"","ERR"),"")</f>
        <v/>
      </c>
      <c r="F692" s="23"/>
      <c r="G692" s="23"/>
      <c r="H692" s="23"/>
      <c r="I692" s="23"/>
      <c r="J692" s="23"/>
      <c r="K692" s="119"/>
      <c r="L692" s="23"/>
    </row>
    <row r="693" customFormat="false" ht="12" hidden="false" customHeight="true" outlineLevel="0" collapsed="false">
      <c r="A693" s="110" t="str">
        <f aca="false" t="array" ref="A693:A693">IFERROR(INDEX('03.Muestra'!$B$8:$B$17,SMALL(IF("Página Web"='03.Muestra'!$D$8:$D$17,ROW('03.Muestra'!$B$8:$B$17)-MIN(ROW('03.Muestra'!$D$8:$D$17))+1,""),ROW()-684)),"")</f>
        <v/>
      </c>
      <c r="B693" s="141" t="str">
        <f aca="false" t="array" ref="B693:B693">IFERROR(INDEX('03.Muestra'!$C$8:$C$17,SMALL(IF("Página Web"='03.Muestra'!$D$8:$D$17,ROW('03.Muestra'!$C$8:$C$17)-MIN(ROW('03.Muestra'!$D$8:$D$17))+1,""),ROW()-684)),"")</f>
        <v/>
      </c>
      <c r="C693" s="141" t="str">
        <f aca="false" t="array" ref="C693:C693">IFERROR(INDEX('03.Muestra'!$F$8:$F$17,SMALL(IF("Página Web"='03.Muestra'!$D$8:$D$17,ROW('03.Muestra'!$F$8:$F$17)-MIN(ROW('03.Muestra'!$D$8:$D$17))+1,""),ROW()-684)),"")</f>
        <v/>
      </c>
      <c r="D693" s="114"/>
      <c r="E693" s="75" t="str">
        <f aca="false">IF(D693&lt;&gt;"",IF(AND(B693&lt;&gt;"",C693&lt;&gt;""),"","ERR"),"")</f>
        <v/>
      </c>
      <c r="F693" s="23"/>
      <c r="G693" s="23"/>
      <c r="H693" s="23"/>
      <c r="I693" s="23"/>
      <c r="J693" s="23"/>
      <c r="K693" s="119"/>
      <c r="L693" s="23"/>
    </row>
    <row r="694" customFormat="false" ht="12" hidden="false" customHeight="true" outlineLevel="0" collapsed="false">
      <c r="A694" s="110" t="str">
        <f aca="false" t="array" ref="A694:A694">IFERROR(INDEX('03.Muestra'!$B$8:$B$17,SMALL(IF("Página Web"='03.Muestra'!$D$8:$D$17,ROW('03.Muestra'!$B$8:$B$17)-MIN(ROW('03.Muestra'!$D$8:$D$17))+1,""),ROW()-684)),"")</f>
        <v/>
      </c>
      <c r="B694" s="141" t="str">
        <f aca="false" t="array" ref="B694:B694">IFERROR(INDEX('03.Muestra'!$C$8:$C$17,SMALL(IF("Página Web"='03.Muestra'!$D$8:$D$17,ROW('03.Muestra'!$C$8:$C$17)-MIN(ROW('03.Muestra'!$D$8:$D$17))+1,""),ROW()-684)),"")</f>
        <v/>
      </c>
      <c r="C694" s="141" t="str">
        <f aca="false" t="array" ref="C694:C694">IFERROR(INDEX('03.Muestra'!$F$8:$F$17,SMALL(IF("Página Web"='03.Muestra'!$D$8:$D$17,ROW('03.Muestra'!$F$8:$F$17)-MIN(ROW('03.Muestra'!$D$8:$D$17))+1,""),ROW()-684)),"")</f>
        <v/>
      </c>
      <c r="D694" s="114"/>
      <c r="E694" s="75" t="str">
        <f aca="false">IF(D694&lt;&gt;"",IF(AND(B694&lt;&gt;"",C694&lt;&gt;""),"","ERR"),"")</f>
        <v/>
      </c>
      <c r="F694" s="23"/>
      <c r="G694" s="23"/>
      <c r="H694" s="23"/>
      <c r="I694" s="23"/>
      <c r="J694" s="23"/>
      <c r="K694" s="119"/>
      <c r="L694" s="23"/>
    </row>
    <row r="695" customFormat="false" ht="12" hidden="false" customHeight="true" outlineLevel="0" collapsed="false">
      <c r="A695" s="71"/>
      <c r="B695" s="144"/>
      <c r="C695" s="144"/>
      <c r="D695" s="145"/>
      <c r="E695" s="75"/>
      <c r="F695" s="23"/>
      <c r="G695" s="23"/>
      <c r="H695" s="23"/>
      <c r="I695" s="23"/>
      <c r="J695" s="23"/>
      <c r="K695" s="119"/>
      <c r="L695" s="23"/>
      <c r="M695" s="23"/>
      <c r="N695" s="23"/>
      <c r="O695" s="23"/>
      <c r="P695" s="23"/>
      <c r="Q695" s="23"/>
      <c r="R695" s="23"/>
      <c r="S695" s="23"/>
      <c r="T695" s="23"/>
      <c r="U695" s="23"/>
      <c r="V695" s="23"/>
      <c r="W695" s="23"/>
      <c r="X695" s="23"/>
      <c r="Y695" s="23"/>
    </row>
    <row r="696" customFormat="false" ht="12" hidden="false" customHeight="true" outlineLevel="0" collapsed="false">
      <c r="B696" s="23"/>
      <c r="C696" s="23"/>
      <c r="D696" s="137"/>
      <c r="E696" s="75"/>
      <c r="F696" s="23"/>
      <c r="G696" s="23"/>
      <c r="H696" s="23"/>
      <c r="I696" s="23"/>
      <c r="J696" s="23"/>
      <c r="K696" s="119"/>
      <c r="L696" s="23"/>
      <c r="M696" s="23"/>
      <c r="N696" s="23"/>
      <c r="O696" s="23"/>
      <c r="P696" s="23"/>
      <c r="Q696" s="23"/>
      <c r="R696" s="23"/>
      <c r="S696" s="23"/>
      <c r="T696" s="23"/>
      <c r="U696" s="23"/>
      <c r="V696" s="23"/>
      <c r="W696" s="23"/>
      <c r="X696" s="23"/>
      <c r="Y696" s="23"/>
    </row>
    <row r="697" customFormat="false" ht="31.5" hidden="false" customHeight="true" outlineLevel="0" collapsed="false">
      <c r="A697" s="122"/>
      <c r="B697" s="123"/>
      <c r="C697" s="122"/>
      <c r="D697" s="146"/>
      <c r="E697" s="112"/>
      <c r="F697" s="23"/>
      <c r="G697" s="23"/>
      <c r="H697" s="23"/>
      <c r="I697" s="23"/>
      <c r="J697" s="23"/>
      <c r="K697" s="119"/>
      <c r="L697" s="23"/>
      <c r="M697" s="23"/>
      <c r="N697" s="23"/>
      <c r="O697" s="23"/>
      <c r="P697" s="23"/>
      <c r="Q697" s="23"/>
      <c r="R697" s="23"/>
      <c r="S697" s="23"/>
      <c r="T697" s="23"/>
      <c r="U697" s="23"/>
      <c r="V697" s="23"/>
      <c r="W697" s="23"/>
      <c r="X697" s="23"/>
      <c r="Y697" s="23"/>
    </row>
    <row r="698" customFormat="false" ht="12" hidden="false" customHeight="true" outlineLevel="0" collapsed="false">
      <c r="A698" s="71"/>
      <c r="B698" s="71"/>
      <c r="C698" s="71"/>
      <c r="D698" s="147"/>
      <c r="E698" s="72"/>
      <c r="F698" s="103"/>
      <c r="G698" s="23"/>
      <c r="H698" s="23"/>
      <c r="I698" s="23"/>
      <c r="J698" s="23"/>
      <c r="K698" s="119"/>
      <c r="L698" s="23"/>
      <c r="M698" s="23"/>
      <c r="N698" s="23"/>
      <c r="O698" s="23"/>
      <c r="P698" s="23"/>
      <c r="Q698" s="23"/>
      <c r="R698" s="23"/>
      <c r="S698" s="23"/>
      <c r="T698" s="23"/>
      <c r="U698" s="23"/>
      <c r="V698" s="23"/>
      <c r="W698" s="23"/>
      <c r="X698" s="23"/>
      <c r="Y698" s="23"/>
    </row>
    <row r="699" customFormat="false" ht="12" hidden="false" customHeight="true" outlineLevel="0" collapsed="false">
      <c r="B699" s="23"/>
      <c r="C699" s="23"/>
      <c r="D699" s="136"/>
      <c r="E699" s="23"/>
      <c r="F699" s="23"/>
      <c r="G699" s="23"/>
      <c r="H699" s="23"/>
      <c r="I699" s="23"/>
      <c r="J699" s="23"/>
      <c r="K699" s="119"/>
      <c r="L699" s="23"/>
    </row>
    <row r="700" customFormat="false" ht="12" hidden="false" customHeight="true" outlineLevel="0" collapsed="false">
      <c r="B700" s="23"/>
      <c r="C700" s="23"/>
      <c r="D700" s="137"/>
      <c r="E700" s="112"/>
      <c r="F700" s="23"/>
      <c r="G700" s="23"/>
      <c r="H700" s="23"/>
      <c r="I700" s="23"/>
      <c r="J700" s="23"/>
      <c r="K700" s="119"/>
      <c r="L700" s="23"/>
    </row>
    <row r="701" customFormat="false" ht="29.25" hidden="false" customHeight="true" outlineLevel="0" collapsed="false">
      <c r="A701" s="105" t="s">
        <v>119</v>
      </c>
      <c r="B701" s="106" t="s">
        <v>105</v>
      </c>
      <c r="C701" s="107" t="s">
        <v>203</v>
      </c>
      <c r="D701" s="139" t="s">
        <v>125</v>
      </c>
      <c r="E701" s="124"/>
      <c r="K701" s="119"/>
      <c r="L701" s="23"/>
    </row>
    <row r="702" customFormat="false" ht="12" hidden="false" customHeight="true" outlineLevel="0" collapsed="false">
      <c r="A702" s="110" t="n">
        <f aca="false" t="array" ref="A702:A702">IFERROR(INDEX('03.Muestra'!$B$8:$B$17,SMALL(IF("Página Web"='03.Muestra'!$D$8:$D$17,ROW('03.Muestra'!$B$8:$B$17)-MIN(ROW('03.Muestra'!$D$8:$D$17))+1,""),ROW()-701)),"")</f>
        <v>1</v>
      </c>
      <c r="B702" s="141" t="str">
        <f aca="false" t="array" ref="B702:B702">IFERROR(INDEX('03.Muestra'!$C$8:$C$17,SMALL(IF("Página Web"='03.Muestra'!$D$8:$D$17,ROW('03.Muestra'!$C$8:$C$17)-MIN(ROW('03.Muestra'!$D$8:$D$17))+1,""),ROW()-701)),"")</f>
        <v>Inicio</v>
      </c>
      <c r="C702" s="141" t="str">
        <f aca="false" t="array" ref="C702:C702">IFERROR(INDEX('03.Muestra'!$F$8:$F$17,SMALL(IF("Página Web"='03.Muestra'!$D$8:$D$17,ROW('03.Muestra'!$F$8:$F$17)-MIN(ROW('03.Muestra'!$D$8:$D$17))+1,""),ROW()-701)),"")</f>
        <v>https://institutodelpelo.com/</v>
      </c>
      <c r="D702" s="114" t="s">
        <v>106</v>
      </c>
      <c r="E702" s="75" t="str">
        <f aca="false">IF(D702&lt;&gt;"",IF(AND(B702&lt;&gt;"",C702&lt;&gt;""),"","ERR"),"")</f>
        <v/>
      </c>
      <c r="F702" s="115" t="s">
        <v>108</v>
      </c>
      <c r="G702" s="100" t="s">
        <v>117</v>
      </c>
      <c r="H702" s="95" t="s">
        <v>112</v>
      </c>
      <c r="I702" s="116" t="s">
        <v>110</v>
      </c>
      <c r="J702" s="117" t="s">
        <v>106</v>
      </c>
      <c r="K702" s="142" t="s">
        <v>116</v>
      </c>
      <c r="L702" s="23"/>
    </row>
    <row r="703" customFormat="false" ht="12" hidden="false" customHeight="true" outlineLevel="0" collapsed="false">
      <c r="A703" s="110" t="n">
        <f aca="false" t="array" ref="A703:A703">IFERROR(INDEX('03.Muestra'!$B$8:$B$17,SMALL(IF("Página Web"='03.Muestra'!$D$8:$D$17,ROW('03.Muestra'!$B$8:$B$17)-MIN(ROW('03.Muestra'!$D$8:$D$17))+1,""),ROW()-701)),"")</f>
        <v>2</v>
      </c>
      <c r="B703" s="141" t="str">
        <f aca="false" t="array" ref="B703:B703">IFERROR(INDEX('03.Muestra'!$C$8:$C$17,SMALL(IF("Página Web"='03.Muestra'!$D$8:$D$17,ROW('03.Muestra'!$C$8:$C$17)-MIN(ROW('03.Muestra'!$D$8:$D$17))+1,""),ROW()-701)),"")</f>
        <v>Nuestro método</v>
      </c>
      <c r="C703" s="141" t="str">
        <f aca="false" t="array" ref="C703:C703">IFERROR(INDEX('03.Muestra'!$F$8:$F$17,SMALL(IF("Página Web"='03.Muestra'!$D$8:$D$17,ROW('03.Muestra'!$F$8:$F$17)-MIN(ROW('03.Muestra'!$D$8:$D$17))+1,""),ROW()-701)),"")</f>
        <v>https://institutodelpelo.com/nuestro-metodo/</v>
      </c>
      <c r="D703" s="114" t="s">
        <v>106</v>
      </c>
      <c r="E703" s="75" t="str">
        <f aca="false">IF(D703&lt;&gt;"",IF(AND(B703&lt;&gt;"",C703&lt;&gt;""),"","ERR"),"")</f>
        <v/>
      </c>
      <c r="F703" s="118" t="n">
        <f aca="true">COUNTIF($D702:INDIRECT("$D" &amp;  SUM(ROW()-1,'03.Muestra'!$D$20)-1),F702)</f>
        <v>0</v>
      </c>
      <c r="G703" s="118" t="n">
        <f aca="true">COUNTIF($D702:INDIRECT("$D" &amp;  SUM(ROW()-1,'03.Muestra'!$D$20)-1),G702)</f>
        <v>0</v>
      </c>
      <c r="H703" s="118" t="n">
        <f aca="true">COUNTIF($D702:INDIRECT("$D" &amp;  SUM(ROW()-1,'03.Muestra'!$D$20)-1),H702)</f>
        <v>0</v>
      </c>
      <c r="I703" s="118" t="n">
        <f aca="true">COUNTIF($D702:INDIRECT("$D" &amp;  SUM(ROW()-1,'03.Muestra'!$D$20)-1),I702)</f>
        <v>0</v>
      </c>
      <c r="J703" s="118" t="n">
        <f aca="true">COUNTIF($D702:INDIRECT("$D" &amp;  SUM(ROW()-1,'03.Muestra'!$D$20)-1),J702)</f>
        <v>5</v>
      </c>
      <c r="K703" s="143" t="n">
        <f aca="true">IF(COUNTIF('03.Muestra'!$D$8:$D$17,"Página Web")=0,0,COUNTBLANK($D702:INDIRECT("$D" &amp;  SUM(ROW()-1,COUNTIF('03.Muestra'!$D$8:$D$17,"Página Web"))-1)))</f>
        <v>1</v>
      </c>
    </row>
    <row r="704" customFormat="false" ht="12" hidden="false" customHeight="true" outlineLevel="0" collapsed="false">
      <c r="A704" s="110" t="n">
        <f aca="false" t="array" ref="A704:A704">IFERROR(INDEX('03.Muestra'!$B$8:$B$17,SMALL(IF("Página Web"='03.Muestra'!$D$8:$D$17,ROW('03.Muestra'!$B$8:$B$17)-MIN(ROW('03.Muestra'!$D$8:$D$17))+1,""),ROW()-701)),"")</f>
        <v>3</v>
      </c>
      <c r="B704" s="141" t="str">
        <f aca="false" t="array" ref="B704:B704">IFERROR(INDEX('03.Muestra'!$C$8:$C$17,SMALL(IF("Página Web"='03.Muestra'!$D$8:$D$17,ROW('03.Muestra'!$C$8:$C$17)-MIN(ROW('03.Muestra'!$D$8:$D$17))+1,""),ROW()-701)),"")</f>
        <v>Contacto</v>
      </c>
      <c r="C704" s="141" t="str">
        <f aca="false" t="array" ref="C704:C704">IFERROR(INDEX('03.Muestra'!$F$8:$F$17,SMALL(IF("Página Web"='03.Muestra'!$D$8:$D$17,ROW('03.Muestra'!$F$8:$F$17)-MIN(ROW('03.Muestra'!$D$8:$D$17))+1,""),ROW()-701)),"")</f>
        <v>https://institutodelpelo.com/contacto/</v>
      </c>
      <c r="D704" s="114" t="s">
        <v>106</v>
      </c>
      <c r="E704" s="75" t="str">
        <f aca="false">IF(D704&lt;&gt;"",IF(AND(B704&lt;&gt;"",C704&lt;&gt;""),"","ERR"),"")</f>
        <v/>
      </c>
      <c r="G704" s="23"/>
      <c r="H704" s="23"/>
      <c r="I704" s="23"/>
      <c r="J704" s="23"/>
      <c r="K704" s="119"/>
    </row>
    <row r="705" customFormat="false" ht="12" hidden="false" customHeight="true" outlineLevel="0" collapsed="false">
      <c r="A705" s="110" t="n">
        <f aca="false" t="array" ref="A705:A705">IFERROR(INDEX('03.Muestra'!$B$8:$B$17,SMALL(IF("Página Web"='03.Muestra'!$D$8:$D$17,ROW('03.Muestra'!$B$8:$B$17)-MIN(ROW('03.Muestra'!$D$8:$D$17))+1,""),ROW()-701)),"")</f>
        <v>4</v>
      </c>
      <c r="B705" s="141" t="str">
        <f aca="false" t="array" ref="B705:B705">IFERROR(INDEX('03.Muestra'!$C$8:$C$17,SMALL(IF("Página Web"='03.Muestra'!$D$8:$D$17,ROW('03.Muestra'!$C$8:$C$17)-MIN(ROW('03.Muestra'!$D$8:$D$17))+1,""),ROW()-701)),"")</f>
        <v>Aviso legal</v>
      </c>
      <c r="C705" s="141" t="str">
        <f aca="false" t="array" ref="C705:C705">IFERROR(INDEX('03.Muestra'!$F$8:$F$17,SMALL(IF("Página Web"='03.Muestra'!$D$8:$D$17,ROW('03.Muestra'!$F$8:$F$17)-MIN(ROW('03.Muestra'!$D$8:$D$17))+1,""),ROW()-701)),"")</f>
        <v>https://institutodelpelo.com/aviso-legal/</v>
      </c>
      <c r="D705" s="114" t="s">
        <v>106</v>
      </c>
      <c r="E705" s="75" t="str">
        <f aca="false">IF(D705&lt;&gt;"",IF(AND(B705&lt;&gt;"",C705&lt;&gt;""),"","ERR"),"")</f>
        <v/>
      </c>
      <c r="G705" s="23"/>
      <c r="H705" s="23"/>
      <c r="I705" s="23"/>
      <c r="J705" s="23"/>
      <c r="K705" s="119"/>
    </row>
    <row r="706" customFormat="false" ht="12" hidden="false" customHeight="true" outlineLevel="0" collapsed="false">
      <c r="A706" s="110" t="n">
        <f aca="false" t="array" ref="A706:A706">IFERROR(INDEX('03.Muestra'!$B$8:$B$17,SMALL(IF("Página Web"='03.Muestra'!$D$8:$D$17,ROW('03.Muestra'!$B$8:$B$17)-MIN(ROW('03.Muestra'!$D$8:$D$17))+1,""),ROW()-701)),"")</f>
        <v>5</v>
      </c>
      <c r="B706" s="141" t="str">
        <f aca="false" t="array" ref="B706:B706">IFERROR(INDEX('03.Muestra'!$C$8:$C$17,SMALL(IF("Página Web"='03.Muestra'!$D$8:$D$17,ROW('03.Muestra'!$C$8:$C$17)-MIN(ROW('03.Muestra'!$D$8:$D$17))+1,""),ROW()-701)),"")</f>
        <v>Política de privacidad</v>
      </c>
      <c r="C706" s="141" t="str">
        <f aca="false" t="array" ref="C706:C706">IFERROR(INDEX('03.Muestra'!$F$8:$F$17,SMALL(IF("Página Web"='03.Muestra'!$D$8:$D$17,ROW('03.Muestra'!$F$8:$F$17)-MIN(ROW('03.Muestra'!$D$8:$D$17))+1,""),ROW()-701)),"")</f>
        <v>https://institutodelpelo.com/politica-de-privacidad/</v>
      </c>
      <c r="D706" s="114" t="s">
        <v>106</v>
      </c>
      <c r="E706" s="75" t="str">
        <f aca="false">IF(D706&lt;&gt;"",IF(AND(B706&lt;&gt;"",C706&lt;&gt;""),"","ERR"),"")</f>
        <v/>
      </c>
      <c r="G706" s="23"/>
      <c r="H706" s="23"/>
      <c r="I706" s="23"/>
      <c r="J706" s="23"/>
      <c r="K706" s="119"/>
    </row>
    <row r="707" customFormat="false" ht="12" hidden="false" customHeight="true" outlineLevel="0" collapsed="false">
      <c r="A707" s="110" t="n">
        <f aca="false" t="array" ref="A707:A707">IFERROR(INDEX('03.Muestra'!$B$8:$B$17,SMALL(IF("Página Web"='03.Muestra'!$D$8:$D$17,ROW('03.Muestra'!$B$8:$B$17)-MIN(ROW('03.Muestra'!$D$8:$D$17))+1,""),ROW()-701)),"")</f>
        <v>6</v>
      </c>
      <c r="B707" s="141" t="str">
        <f aca="false" t="array" ref="B707:B707">IFERROR(INDEX('03.Muestra'!$C$8:$C$17,SMALL(IF("Página Web"='03.Muestra'!$D$8:$D$17,ROW('03.Muestra'!$C$8:$C$17)-MIN(ROW('03.Muestra'!$D$8:$D$17))+1,""),ROW()-701)),"")</f>
        <v>Informe de accesibilidad</v>
      </c>
      <c r="C707" s="141" t="str">
        <f aca="false" t="array" ref="C707:C707">IFERROR(INDEX('03.Muestra'!$F$8:$F$17,SMALL(IF("Página Web"='03.Muestra'!$D$8:$D$17,ROW('03.Muestra'!$F$8:$F$17)-MIN(ROW('03.Muestra'!$D$8:$D$17))+1,""),ROW()-701)),"")</f>
        <v>https://institutodelpelo.com/informe-de-accesibilidad/</v>
      </c>
      <c r="D707" s="114"/>
      <c r="E707" s="75" t="str">
        <f aca="false">IF(D707&lt;&gt;"",IF(AND(B707&lt;&gt;"",C707&lt;&gt;""),"","ERR"),"")</f>
        <v/>
      </c>
      <c r="G707" s="23"/>
      <c r="H707" s="23"/>
      <c r="I707" s="23"/>
      <c r="J707" s="23"/>
      <c r="K707" s="119"/>
    </row>
    <row r="708" customFormat="false" ht="12" hidden="false" customHeight="true" outlineLevel="0" collapsed="false">
      <c r="A708" s="110" t="str">
        <f aca="false" t="array" ref="A708:A708">IFERROR(INDEX('03.Muestra'!$B$8:$B$17,SMALL(IF("Página Web"='03.Muestra'!$D$8:$D$17,ROW('03.Muestra'!$B$8:$B$17)-MIN(ROW('03.Muestra'!$D$8:$D$17))+1,""),ROW()-701)),"")</f>
        <v/>
      </c>
      <c r="B708" s="141" t="str">
        <f aca="false" t="array" ref="B708:B708">IFERROR(INDEX('03.Muestra'!$C$8:$C$17,SMALL(IF("Página Web"='03.Muestra'!$D$8:$D$17,ROW('03.Muestra'!$C$8:$C$17)-MIN(ROW('03.Muestra'!$D$8:$D$17))+1,""),ROW()-701)),"")</f>
        <v/>
      </c>
      <c r="C708" s="141" t="str">
        <f aca="false" t="array" ref="C708:C708">IFERROR(INDEX('03.Muestra'!$F$8:$F$17,SMALL(IF("Página Web"='03.Muestra'!$D$8:$D$17,ROW('03.Muestra'!$F$8:$F$17)-MIN(ROW('03.Muestra'!$D$8:$D$17))+1,""),ROW()-701)),"")</f>
        <v/>
      </c>
      <c r="D708" s="114"/>
      <c r="E708" s="75" t="str">
        <f aca="false">IF(D708&lt;&gt;"",IF(AND(B708&lt;&gt;"",C708&lt;&gt;""),"","ERR"),"")</f>
        <v/>
      </c>
      <c r="F708" s="23"/>
      <c r="G708" s="23"/>
      <c r="H708" s="23"/>
      <c r="I708" s="23"/>
      <c r="J708" s="23"/>
      <c r="K708" s="119"/>
    </row>
    <row r="709" customFormat="false" ht="12" hidden="false" customHeight="true" outlineLevel="0" collapsed="false">
      <c r="A709" s="110" t="str">
        <f aca="false" t="array" ref="A709:A709">IFERROR(INDEX('03.Muestra'!$B$8:$B$17,SMALL(IF("Página Web"='03.Muestra'!$D$8:$D$17,ROW('03.Muestra'!$B$8:$B$17)-MIN(ROW('03.Muestra'!$D$8:$D$17))+1,""),ROW()-701)),"")</f>
        <v/>
      </c>
      <c r="B709" s="141" t="str">
        <f aca="false" t="array" ref="B709:B709">IFERROR(INDEX('03.Muestra'!$C$8:$C$17,SMALL(IF("Página Web"='03.Muestra'!$D$8:$D$17,ROW('03.Muestra'!$C$8:$C$17)-MIN(ROW('03.Muestra'!$D$8:$D$17))+1,""),ROW()-701)),"")</f>
        <v/>
      </c>
      <c r="C709" s="141" t="str">
        <f aca="false" t="array" ref="C709:C709">IFERROR(INDEX('03.Muestra'!$F$8:$F$17,SMALL(IF("Página Web"='03.Muestra'!$D$8:$D$17,ROW('03.Muestra'!$F$8:$F$17)-MIN(ROW('03.Muestra'!$D$8:$D$17))+1,""),ROW()-701)),"")</f>
        <v/>
      </c>
      <c r="D709" s="114"/>
      <c r="E709" s="75" t="str">
        <f aca="false">IF(D709&lt;&gt;"",IF(AND(B709&lt;&gt;"",C709&lt;&gt;""),"","ERR"),"")</f>
        <v/>
      </c>
      <c r="F709" s="23"/>
      <c r="G709" s="23"/>
      <c r="H709" s="23"/>
      <c r="I709" s="23"/>
      <c r="J709" s="23"/>
      <c r="K709" s="119"/>
      <c r="L709" s="23"/>
    </row>
    <row r="710" customFormat="false" ht="12" hidden="false" customHeight="true" outlineLevel="0" collapsed="false">
      <c r="A710" s="110" t="str">
        <f aca="false" t="array" ref="A710:A710">IFERROR(INDEX('03.Muestra'!$B$8:$B$17,SMALL(IF("Página Web"='03.Muestra'!$D$8:$D$17,ROW('03.Muestra'!$B$8:$B$17)-MIN(ROW('03.Muestra'!$D$8:$D$17))+1,""),ROW()-701)),"")</f>
        <v/>
      </c>
      <c r="B710" s="141" t="str">
        <f aca="false" t="array" ref="B710:B710">IFERROR(INDEX('03.Muestra'!$C$8:$C$17,SMALL(IF("Página Web"='03.Muestra'!$D$8:$D$17,ROW('03.Muestra'!$C$8:$C$17)-MIN(ROW('03.Muestra'!$D$8:$D$17))+1,""),ROW()-701)),"")</f>
        <v/>
      </c>
      <c r="C710" s="141" t="str">
        <f aca="false" t="array" ref="C710:C710">IFERROR(INDEX('03.Muestra'!$F$8:$F$17,SMALL(IF("Página Web"='03.Muestra'!$D$8:$D$17,ROW('03.Muestra'!$F$8:$F$17)-MIN(ROW('03.Muestra'!$D$8:$D$17))+1,""),ROW()-701)),"")</f>
        <v/>
      </c>
      <c r="D710" s="114"/>
      <c r="E710" s="75" t="str">
        <f aca="false">IF(D710&lt;&gt;"",IF(AND(B710&lt;&gt;"",C710&lt;&gt;""),"","ERR"),"")</f>
        <v/>
      </c>
      <c r="F710" s="23"/>
      <c r="G710" s="23"/>
      <c r="H710" s="23"/>
      <c r="I710" s="23"/>
      <c r="J710" s="23"/>
      <c r="K710" s="119"/>
      <c r="L710" s="23"/>
    </row>
    <row r="711" customFormat="false" ht="12" hidden="false" customHeight="true" outlineLevel="0" collapsed="false">
      <c r="A711" s="110" t="str">
        <f aca="false" t="array" ref="A711:A711">IFERROR(INDEX('03.Muestra'!$B$8:$B$17,SMALL(IF("Página Web"='03.Muestra'!$D$8:$D$17,ROW('03.Muestra'!$B$8:$B$17)-MIN(ROW('03.Muestra'!$D$8:$D$17))+1,""),ROW()-701)),"")</f>
        <v/>
      </c>
      <c r="B711" s="141" t="str">
        <f aca="false" t="array" ref="B711:B711">IFERROR(INDEX('03.Muestra'!$C$8:$C$17,SMALL(IF("Página Web"='03.Muestra'!$D$8:$D$17,ROW('03.Muestra'!$C$8:$C$17)-MIN(ROW('03.Muestra'!$D$8:$D$17))+1,""),ROW()-701)),"")</f>
        <v/>
      </c>
      <c r="C711" s="141" t="str">
        <f aca="false" t="array" ref="C711:C711">IFERROR(INDEX('03.Muestra'!$F$8:$F$17,SMALL(IF("Página Web"='03.Muestra'!$D$8:$D$17,ROW('03.Muestra'!$F$8:$F$17)-MIN(ROW('03.Muestra'!$D$8:$D$17))+1,""),ROW()-701)),"")</f>
        <v/>
      </c>
      <c r="D711" s="114"/>
      <c r="E711" s="75" t="str">
        <f aca="false">IF(D711&lt;&gt;"",IF(AND(B711&lt;&gt;"",C711&lt;&gt;""),"","ERR"),"")</f>
        <v/>
      </c>
      <c r="F711" s="23"/>
      <c r="G711" s="23"/>
      <c r="H711" s="23"/>
      <c r="I711" s="23"/>
      <c r="J711" s="23"/>
      <c r="K711" s="119"/>
    </row>
    <row r="712" customFormat="false" ht="12" hidden="false" customHeight="true" outlineLevel="0" collapsed="false">
      <c r="A712" s="71"/>
      <c r="B712" s="144"/>
      <c r="C712" s="144"/>
      <c r="D712" s="145"/>
      <c r="E712" s="75"/>
      <c r="F712" s="23"/>
      <c r="G712" s="23"/>
      <c r="H712" s="23"/>
      <c r="I712" s="23"/>
      <c r="J712" s="23"/>
      <c r="K712" s="119"/>
      <c r="L712" s="23"/>
      <c r="M712" s="23"/>
      <c r="N712" s="23"/>
      <c r="O712" s="23"/>
      <c r="P712" s="23"/>
      <c r="Q712" s="23"/>
      <c r="R712" s="23"/>
      <c r="S712" s="23"/>
      <c r="T712" s="23"/>
      <c r="U712" s="23"/>
      <c r="V712" s="23"/>
      <c r="W712" s="23"/>
      <c r="X712" s="23"/>
      <c r="Y712" s="23"/>
    </row>
    <row r="713" customFormat="false" ht="12" hidden="false" customHeight="true" outlineLevel="0" collapsed="false">
      <c r="B713" s="23"/>
      <c r="C713" s="23"/>
      <c r="D713" s="137"/>
      <c r="E713" s="75"/>
      <c r="F713" s="23"/>
      <c r="G713" s="23"/>
      <c r="H713" s="23"/>
      <c r="I713" s="23"/>
      <c r="J713" s="23"/>
      <c r="K713" s="119"/>
      <c r="L713" s="23"/>
      <c r="M713" s="23"/>
      <c r="N713" s="23"/>
      <c r="O713" s="23"/>
      <c r="P713" s="23"/>
      <c r="Q713" s="23"/>
      <c r="R713" s="23"/>
      <c r="S713" s="23"/>
      <c r="T713" s="23"/>
      <c r="U713" s="23"/>
      <c r="V713" s="23"/>
      <c r="W713" s="23"/>
      <c r="X713" s="23"/>
      <c r="Y713" s="23"/>
    </row>
    <row r="714" customFormat="false" ht="31.5" hidden="false" customHeight="true" outlineLevel="0" collapsed="false">
      <c r="A714" s="122"/>
      <c r="B714" s="123"/>
      <c r="C714" s="122"/>
      <c r="D714" s="146"/>
      <c r="E714" s="112"/>
      <c r="F714" s="23"/>
      <c r="G714" s="23"/>
      <c r="H714" s="23"/>
      <c r="I714" s="23"/>
      <c r="J714" s="23"/>
      <c r="K714" s="119"/>
      <c r="L714" s="23"/>
      <c r="M714" s="23"/>
      <c r="N714" s="23"/>
      <c r="O714" s="23"/>
      <c r="P714" s="23"/>
      <c r="Q714" s="23"/>
      <c r="R714" s="23"/>
      <c r="S714" s="23"/>
      <c r="T714" s="23"/>
      <c r="U714" s="23"/>
      <c r="V714" s="23"/>
      <c r="W714" s="23"/>
      <c r="X714" s="23"/>
      <c r="Y714" s="23"/>
    </row>
    <row r="715" customFormat="false" ht="12" hidden="false" customHeight="true" outlineLevel="0" collapsed="false">
      <c r="A715" s="71"/>
      <c r="B715" s="71"/>
      <c r="C715" s="71"/>
      <c r="D715" s="147"/>
      <c r="E715" s="72"/>
      <c r="F715" s="103"/>
      <c r="G715" s="23"/>
      <c r="H715" s="23"/>
      <c r="I715" s="23"/>
      <c r="J715" s="23"/>
      <c r="K715" s="119"/>
      <c r="L715" s="23"/>
      <c r="M715" s="23"/>
      <c r="N715" s="23"/>
      <c r="O715" s="23"/>
      <c r="P715" s="23"/>
      <c r="Q715" s="23"/>
      <c r="R715" s="23"/>
      <c r="S715" s="23"/>
      <c r="T715" s="23"/>
      <c r="U715" s="23"/>
      <c r="V715" s="23"/>
      <c r="W715" s="23"/>
      <c r="X715" s="23"/>
      <c r="Y715" s="23"/>
    </row>
    <row r="716" customFormat="false" ht="12" hidden="false" customHeight="true" outlineLevel="0" collapsed="false">
      <c r="B716" s="23"/>
      <c r="C716" s="23"/>
      <c r="D716" s="137"/>
      <c r="E716" s="23"/>
      <c r="F716" s="23"/>
      <c r="G716" s="23"/>
      <c r="H716" s="23"/>
      <c r="I716" s="23"/>
      <c r="J716" s="23"/>
      <c r="K716" s="119"/>
      <c r="L716" s="23"/>
    </row>
    <row r="717" customFormat="false" ht="12" hidden="false" customHeight="true" outlineLevel="0" collapsed="false">
      <c r="B717" s="23"/>
      <c r="C717" s="23"/>
      <c r="D717" s="137"/>
      <c r="E717" s="112"/>
      <c r="F717" s="23"/>
      <c r="G717" s="23"/>
      <c r="H717" s="23"/>
      <c r="I717" s="23"/>
      <c r="J717" s="23"/>
      <c r="K717" s="119"/>
      <c r="L717" s="23"/>
    </row>
    <row r="718" customFormat="false" ht="29.25" hidden="false" customHeight="true" outlineLevel="0" collapsed="false">
      <c r="A718" s="105" t="s">
        <v>119</v>
      </c>
      <c r="B718" s="106" t="s">
        <v>105</v>
      </c>
      <c r="C718" s="107" t="s">
        <v>204</v>
      </c>
      <c r="D718" s="139" t="s">
        <v>125</v>
      </c>
      <c r="E718" s="124"/>
      <c r="K718" s="119"/>
      <c r="L718" s="23"/>
    </row>
    <row r="719" customFormat="false" ht="12" hidden="false" customHeight="true" outlineLevel="0" collapsed="false">
      <c r="A719" s="110" t="n">
        <f aca="false" t="array" ref="A719:A719">IFERROR(INDEX('03.Muestra'!$B$8:$B$17,SMALL(IF("Página Web"='03.Muestra'!$D$8:$D$17,ROW('03.Muestra'!$B$8:$B$17)-MIN(ROW('03.Muestra'!$D$8:$D$17))+1,""),ROW()-718)),"")</f>
        <v>1</v>
      </c>
      <c r="B719" s="141" t="str">
        <f aca="false" t="array" ref="B719:B719">IFERROR(INDEX('03.Muestra'!$C$8:$C$17,SMALL(IF("Página Web"='03.Muestra'!$D$8:$D$17,ROW('03.Muestra'!$C$8:$C$17)-MIN(ROW('03.Muestra'!$D$8:$D$17))+1,""),ROW()-718)),"")</f>
        <v>Inicio</v>
      </c>
      <c r="C719" s="141" t="str">
        <f aca="false" t="array" ref="C719:C719">IFERROR(INDEX('03.Muestra'!$F$8:$F$17,SMALL(IF("Página Web"='03.Muestra'!$D$8:$D$17,ROW('03.Muestra'!$F$8:$F$17)-MIN(ROW('03.Muestra'!$D$8:$D$17))+1,""),ROW()-718)),"")</f>
        <v>https://institutodelpelo.com/</v>
      </c>
      <c r="D719" s="114" t="s">
        <v>106</v>
      </c>
      <c r="E719" s="75" t="str">
        <f aca="false">IF(D719&lt;&gt;"",IF(AND(B719&lt;&gt;"",C719&lt;&gt;""),"","ERR"),"")</f>
        <v/>
      </c>
      <c r="F719" s="115" t="s">
        <v>108</v>
      </c>
      <c r="G719" s="100" t="s">
        <v>117</v>
      </c>
      <c r="H719" s="95" t="s">
        <v>112</v>
      </c>
      <c r="I719" s="116" t="s">
        <v>110</v>
      </c>
      <c r="J719" s="117" t="s">
        <v>106</v>
      </c>
      <c r="K719" s="142" t="s">
        <v>116</v>
      </c>
      <c r="L719" s="23"/>
    </row>
    <row r="720" customFormat="false" ht="12" hidden="false" customHeight="true" outlineLevel="0" collapsed="false">
      <c r="A720" s="110" t="n">
        <f aca="false" t="array" ref="A720:A720">IFERROR(INDEX('03.Muestra'!$B$8:$B$17,SMALL(IF("Página Web"='03.Muestra'!$D$8:$D$17,ROW('03.Muestra'!$B$8:$B$17)-MIN(ROW('03.Muestra'!$D$8:$D$17))+1,""),ROW()-718)),"")</f>
        <v>2</v>
      </c>
      <c r="B720" s="141" t="str">
        <f aca="false" t="array" ref="B720:B720">IFERROR(INDEX('03.Muestra'!$C$8:$C$17,SMALL(IF("Página Web"='03.Muestra'!$D$8:$D$17,ROW('03.Muestra'!$C$8:$C$17)-MIN(ROW('03.Muestra'!$D$8:$D$17))+1,""),ROW()-718)),"")</f>
        <v>Nuestro método</v>
      </c>
      <c r="C720" s="141" t="str">
        <f aca="false" t="array" ref="C720:C720">IFERROR(INDEX('03.Muestra'!$F$8:$F$17,SMALL(IF("Página Web"='03.Muestra'!$D$8:$D$17,ROW('03.Muestra'!$F$8:$F$17)-MIN(ROW('03.Muestra'!$D$8:$D$17))+1,""),ROW()-718)),"")</f>
        <v>https://institutodelpelo.com/nuestro-metodo/</v>
      </c>
      <c r="D720" s="114" t="s">
        <v>106</v>
      </c>
      <c r="E720" s="75" t="str">
        <f aca="false">IF(D720&lt;&gt;"",IF(AND(B720&lt;&gt;"",C720&lt;&gt;""),"","ERR"),"")</f>
        <v/>
      </c>
      <c r="F720" s="118" t="n">
        <f aca="true">COUNTIF($D719:INDIRECT("$D" &amp;  SUM(ROW()-1,'03.Muestra'!$D$20)-1),F719)</f>
        <v>0</v>
      </c>
      <c r="G720" s="118" t="n">
        <f aca="true">COUNTIF($D719:INDIRECT("$D" &amp;  SUM(ROW()-1,'03.Muestra'!$D$20)-1),G719)</f>
        <v>0</v>
      </c>
      <c r="H720" s="118" t="n">
        <f aca="true">COUNTIF($D719:INDIRECT("$D" &amp;  SUM(ROW()-1,'03.Muestra'!$D$20)-1),H719)</f>
        <v>0</v>
      </c>
      <c r="I720" s="118" t="n">
        <f aca="true">COUNTIF($D719:INDIRECT("$D" &amp;  SUM(ROW()-1,'03.Muestra'!$D$20)-1),I719)</f>
        <v>0</v>
      </c>
      <c r="J720" s="118" t="n">
        <f aca="true">COUNTIF($D719:INDIRECT("$D" &amp;  SUM(ROW()-1,'03.Muestra'!$D$20)-1),J719)</f>
        <v>5</v>
      </c>
      <c r="K720" s="143" t="n">
        <f aca="true">IF(COUNTIF('03.Muestra'!$D$8:$D$17,"Página Web")=0,0,COUNTBLANK($D719:INDIRECT("$D" &amp;  SUM(ROW()-1,COUNTIF('03.Muestra'!$D$8:$D$17,"Página Web"))-1)))</f>
        <v>1</v>
      </c>
      <c r="L720" s="23"/>
    </row>
    <row r="721" customFormat="false" ht="12" hidden="false" customHeight="true" outlineLevel="0" collapsed="false">
      <c r="A721" s="110" t="n">
        <f aca="false" t="array" ref="A721:A721">IFERROR(INDEX('03.Muestra'!$B$8:$B$17,SMALL(IF("Página Web"='03.Muestra'!$D$8:$D$17,ROW('03.Muestra'!$B$8:$B$17)-MIN(ROW('03.Muestra'!$D$8:$D$17))+1,""),ROW()-718)),"")</f>
        <v>3</v>
      </c>
      <c r="B721" s="141" t="str">
        <f aca="false" t="array" ref="B721:B721">IFERROR(INDEX('03.Muestra'!$C$8:$C$17,SMALL(IF("Página Web"='03.Muestra'!$D$8:$D$17,ROW('03.Muestra'!$C$8:$C$17)-MIN(ROW('03.Muestra'!$D$8:$D$17))+1,""),ROW()-718)),"")</f>
        <v>Contacto</v>
      </c>
      <c r="C721" s="141" t="str">
        <f aca="false" t="array" ref="C721:C721">IFERROR(INDEX('03.Muestra'!$F$8:$F$17,SMALL(IF("Página Web"='03.Muestra'!$D$8:$D$17,ROW('03.Muestra'!$F$8:$F$17)-MIN(ROW('03.Muestra'!$D$8:$D$17))+1,""),ROW()-718)),"")</f>
        <v>https://institutodelpelo.com/contacto/</v>
      </c>
      <c r="D721" s="114" t="s">
        <v>106</v>
      </c>
      <c r="E721" s="75" t="str">
        <f aca="false">IF(D721&lt;&gt;"",IF(AND(B721&lt;&gt;"",C721&lt;&gt;""),"","ERR"),"")</f>
        <v/>
      </c>
      <c r="G721" s="23"/>
      <c r="H721" s="23"/>
      <c r="I721" s="23"/>
      <c r="J721" s="23"/>
      <c r="K721" s="119"/>
      <c r="L721" s="23"/>
    </row>
    <row r="722" customFormat="false" ht="12" hidden="false" customHeight="true" outlineLevel="0" collapsed="false">
      <c r="A722" s="110" t="n">
        <f aca="false" t="array" ref="A722:A722">IFERROR(INDEX('03.Muestra'!$B$8:$B$17,SMALL(IF("Página Web"='03.Muestra'!$D$8:$D$17,ROW('03.Muestra'!$B$8:$B$17)-MIN(ROW('03.Muestra'!$D$8:$D$17))+1,""),ROW()-718)),"")</f>
        <v>4</v>
      </c>
      <c r="B722" s="141" t="str">
        <f aca="false" t="array" ref="B722:B722">IFERROR(INDEX('03.Muestra'!$C$8:$C$17,SMALL(IF("Página Web"='03.Muestra'!$D$8:$D$17,ROW('03.Muestra'!$C$8:$C$17)-MIN(ROW('03.Muestra'!$D$8:$D$17))+1,""),ROW()-718)),"")</f>
        <v>Aviso legal</v>
      </c>
      <c r="C722" s="141" t="str">
        <f aca="false" t="array" ref="C722:C722">IFERROR(INDEX('03.Muestra'!$F$8:$F$17,SMALL(IF("Página Web"='03.Muestra'!$D$8:$D$17,ROW('03.Muestra'!$F$8:$F$17)-MIN(ROW('03.Muestra'!$D$8:$D$17))+1,""),ROW()-718)),"")</f>
        <v>https://institutodelpelo.com/aviso-legal/</v>
      </c>
      <c r="D722" s="114" t="s">
        <v>106</v>
      </c>
      <c r="E722" s="75" t="str">
        <f aca="false">IF(D722&lt;&gt;"",IF(AND(B722&lt;&gt;"",C722&lt;&gt;""),"","ERR"),"")</f>
        <v/>
      </c>
      <c r="G722" s="23"/>
      <c r="H722" s="23"/>
      <c r="I722" s="23"/>
      <c r="J722" s="23"/>
      <c r="K722" s="119"/>
      <c r="L722" s="23"/>
    </row>
    <row r="723" customFormat="false" ht="12" hidden="false" customHeight="true" outlineLevel="0" collapsed="false">
      <c r="A723" s="110" t="n">
        <f aca="false" t="array" ref="A723:A723">IFERROR(INDEX('03.Muestra'!$B$8:$B$17,SMALL(IF("Página Web"='03.Muestra'!$D$8:$D$17,ROW('03.Muestra'!$B$8:$B$17)-MIN(ROW('03.Muestra'!$D$8:$D$17))+1,""),ROW()-718)),"")</f>
        <v>5</v>
      </c>
      <c r="B723" s="141" t="str">
        <f aca="false" t="array" ref="B723:B723">IFERROR(INDEX('03.Muestra'!$C$8:$C$17,SMALL(IF("Página Web"='03.Muestra'!$D$8:$D$17,ROW('03.Muestra'!$C$8:$C$17)-MIN(ROW('03.Muestra'!$D$8:$D$17))+1,""),ROW()-718)),"")</f>
        <v>Política de privacidad</v>
      </c>
      <c r="C723" s="141" t="str">
        <f aca="false" t="array" ref="C723:C723">IFERROR(INDEX('03.Muestra'!$F$8:$F$17,SMALL(IF("Página Web"='03.Muestra'!$D$8:$D$17,ROW('03.Muestra'!$F$8:$F$17)-MIN(ROW('03.Muestra'!$D$8:$D$17))+1,""),ROW()-718)),"")</f>
        <v>https://institutodelpelo.com/politica-de-privacidad/</v>
      </c>
      <c r="D723" s="114" t="s">
        <v>106</v>
      </c>
      <c r="E723" s="75" t="str">
        <f aca="false">IF(D723&lt;&gt;"",IF(AND(B723&lt;&gt;"",C723&lt;&gt;""),"","ERR"),"")</f>
        <v/>
      </c>
      <c r="G723" s="23"/>
      <c r="H723" s="23"/>
      <c r="I723" s="23"/>
      <c r="J723" s="23"/>
      <c r="K723" s="119"/>
      <c r="L723" s="23"/>
    </row>
    <row r="724" customFormat="false" ht="12" hidden="false" customHeight="true" outlineLevel="0" collapsed="false">
      <c r="A724" s="110" t="n">
        <f aca="false" t="array" ref="A724:A724">IFERROR(INDEX('03.Muestra'!$B$8:$B$17,SMALL(IF("Página Web"='03.Muestra'!$D$8:$D$17,ROW('03.Muestra'!$B$8:$B$17)-MIN(ROW('03.Muestra'!$D$8:$D$17))+1,""),ROW()-718)),"")</f>
        <v>6</v>
      </c>
      <c r="B724" s="141" t="str">
        <f aca="false" t="array" ref="B724:B724">IFERROR(INDEX('03.Muestra'!$C$8:$C$17,SMALL(IF("Página Web"='03.Muestra'!$D$8:$D$17,ROW('03.Muestra'!$C$8:$C$17)-MIN(ROW('03.Muestra'!$D$8:$D$17))+1,""),ROW()-718)),"")</f>
        <v>Informe de accesibilidad</v>
      </c>
      <c r="C724" s="141" t="str">
        <f aca="false" t="array" ref="C724:C724">IFERROR(INDEX('03.Muestra'!$F$8:$F$17,SMALL(IF("Página Web"='03.Muestra'!$D$8:$D$17,ROW('03.Muestra'!$F$8:$F$17)-MIN(ROW('03.Muestra'!$D$8:$D$17))+1,""),ROW()-718)),"")</f>
        <v>https://institutodelpelo.com/informe-de-accesibilidad/</v>
      </c>
      <c r="D724" s="114"/>
      <c r="E724" s="75" t="str">
        <f aca="false">IF(D724&lt;&gt;"",IF(AND(B724&lt;&gt;"",C724&lt;&gt;""),"","ERR"),"")</f>
        <v/>
      </c>
      <c r="G724" s="23"/>
      <c r="H724" s="23"/>
      <c r="I724" s="23"/>
      <c r="J724" s="23"/>
      <c r="K724" s="119"/>
      <c r="L724" s="23"/>
    </row>
    <row r="725" customFormat="false" ht="12" hidden="false" customHeight="true" outlineLevel="0" collapsed="false">
      <c r="A725" s="110" t="str">
        <f aca="false" t="array" ref="A725:A725">IFERROR(INDEX('03.Muestra'!$B$8:$B$17,SMALL(IF("Página Web"='03.Muestra'!$D$8:$D$17,ROW('03.Muestra'!$B$8:$B$17)-MIN(ROW('03.Muestra'!$D$8:$D$17))+1,""),ROW()-718)),"")</f>
        <v/>
      </c>
      <c r="B725" s="141" t="str">
        <f aca="false" t="array" ref="B725:B725">IFERROR(INDEX('03.Muestra'!$C$8:$C$17,SMALL(IF("Página Web"='03.Muestra'!$D$8:$D$17,ROW('03.Muestra'!$C$8:$C$17)-MIN(ROW('03.Muestra'!$D$8:$D$17))+1,""),ROW()-718)),"")</f>
        <v/>
      </c>
      <c r="C725" s="141" t="str">
        <f aca="false" t="array" ref="C725:C725">IFERROR(INDEX('03.Muestra'!$F$8:$F$17,SMALL(IF("Página Web"='03.Muestra'!$D$8:$D$17,ROW('03.Muestra'!$F$8:$F$17)-MIN(ROW('03.Muestra'!$D$8:$D$17))+1,""),ROW()-718)),"")</f>
        <v/>
      </c>
      <c r="D725" s="114"/>
      <c r="E725" s="75" t="str">
        <f aca="false">IF(D725&lt;&gt;"",IF(AND(B725&lt;&gt;"",C725&lt;&gt;""),"","ERR"),"")</f>
        <v/>
      </c>
      <c r="F725" s="23"/>
      <c r="G725" s="23"/>
      <c r="H725" s="23"/>
      <c r="I725" s="23"/>
      <c r="J725" s="23"/>
      <c r="K725" s="119"/>
      <c r="L725" s="23"/>
    </row>
    <row r="726" customFormat="false" ht="12" hidden="false" customHeight="true" outlineLevel="0" collapsed="false">
      <c r="A726" s="110" t="str">
        <f aca="false" t="array" ref="A726:A726">IFERROR(INDEX('03.Muestra'!$B$8:$B$17,SMALL(IF("Página Web"='03.Muestra'!$D$8:$D$17,ROW('03.Muestra'!$B$8:$B$17)-MIN(ROW('03.Muestra'!$D$8:$D$17))+1,""),ROW()-718)),"")</f>
        <v/>
      </c>
      <c r="B726" s="141" t="str">
        <f aca="false" t="array" ref="B726:B726">IFERROR(INDEX('03.Muestra'!$C$8:$C$17,SMALL(IF("Página Web"='03.Muestra'!$D$8:$D$17,ROW('03.Muestra'!$C$8:$C$17)-MIN(ROW('03.Muestra'!$D$8:$D$17))+1,""),ROW()-718)),"")</f>
        <v/>
      </c>
      <c r="C726" s="141" t="str">
        <f aca="false" t="array" ref="C726:C726">IFERROR(INDEX('03.Muestra'!$F$8:$F$17,SMALL(IF("Página Web"='03.Muestra'!$D$8:$D$17,ROW('03.Muestra'!$F$8:$F$17)-MIN(ROW('03.Muestra'!$D$8:$D$17))+1,""),ROW()-718)),"")</f>
        <v/>
      </c>
      <c r="D726" s="114"/>
      <c r="E726" s="75" t="str">
        <f aca="false">IF(D726&lt;&gt;"",IF(AND(B726&lt;&gt;"",C726&lt;&gt;""),"","ERR"),"")</f>
        <v/>
      </c>
      <c r="F726" s="23"/>
      <c r="G726" s="23"/>
      <c r="H726" s="23"/>
      <c r="I726" s="23"/>
      <c r="J726" s="23"/>
      <c r="K726" s="119"/>
      <c r="L726" s="23"/>
    </row>
    <row r="727" customFormat="false" ht="12" hidden="false" customHeight="true" outlineLevel="0" collapsed="false">
      <c r="A727" s="110" t="str">
        <f aca="false" t="array" ref="A727:A727">IFERROR(INDEX('03.Muestra'!$B$8:$B$17,SMALL(IF("Página Web"='03.Muestra'!$D$8:$D$17,ROW('03.Muestra'!$B$8:$B$17)-MIN(ROW('03.Muestra'!$D$8:$D$17))+1,""),ROW()-718)),"")</f>
        <v/>
      </c>
      <c r="B727" s="141" t="str">
        <f aca="false" t="array" ref="B727:B727">IFERROR(INDEX('03.Muestra'!$C$8:$C$17,SMALL(IF("Página Web"='03.Muestra'!$D$8:$D$17,ROW('03.Muestra'!$C$8:$C$17)-MIN(ROW('03.Muestra'!$D$8:$D$17))+1,""),ROW()-718)),"")</f>
        <v/>
      </c>
      <c r="C727" s="141" t="str">
        <f aca="false" t="array" ref="C727:C727">IFERROR(INDEX('03.Muestra'!$F$8:$F$17,SMALL(IF("Página Web"='03.Muestra'!$D$8:$D$17,ROW('03.Muestra'!$F$8:$F$17)-MIN(ROW('03.Muestra'!$D$8:$D$17))+1,""),ROW()-718)),"")</f>
        <v/>
      </c>
      <c r="D727" s="114"/>
      <c r="E727" s="75" t="str">
        <f aca="false">IF(D727&lt;&gt;"",IF(AND(B727&lt;&gt;"",C727&lt;&gt;""),"","ERR"),"")</f>
        <v/>
      </c>
      <c r="F727" s="23"/>
      <c r="G727" s="23"/>
      <c r="H727" s="23"/>
      <c r="I727" s="23"/>
      <c r="J727" s="23"/>
      <c r="K727" s="119"/>
      <c r="L727" s="23"/>
    </row>
    <row r="728" customFormat="false" ht="12" hidden="false" customHeight="true" outlineLevel="0" collapsed="false">
      <c r="A728" s="110" t="str">
        <f aca="false" t="array" ref="A728:A728">IFERROR(INDEX('03.Muestra'!$B$8:$B$17,SMALL(IF("Página Web"='03.Muestra'!$D$8:$D$17,ROW('03.Muestra'!$B$8:$B$17)-MIN(ROW('03.Muestra'!$D$8:$D$17))+1,""),ROW()-718)),"")</f>
        <v/>
      </c>
      <c r="B728" s="141" t="str">
        <f aca="false" t="array" ref="B728:B728">IFERROR(INDEX('03.Muestra'!$C$8:$C$17,SMALL(IF("Página Web"='03.Muestra'!$D$8:$D$17,ROW('03.Muestra'!$C$8:$C$17)-MIN(ROW('03.Muestra'!$D$8:$D$17))+1,""),ROW()-718)),"")</f>
        <v/>
      </c>
      <c r="C728" s="141" t="str">
        <f aca="false" t="array" ref="C728:C728">IFERROR(INDEX('03.Muestra'!$F$8:$F$17,SMALL(IF("Página Web"='03.Muestra'!$D$8:$D$17,ROW('03.Muestra'!$F$8:$F$17)-MIN(ROW('03.Muestra'!$D$8:$D$17))+1,""),ROW()-718)),"")</f>
        <v/>
      </c>
      <c r="D728" s="114"/>
      <c r="E728" s="75" t="str">
        <f aca="false">IF(D728&lt;&gt;"",IF(AND(B728&lt;&gt;"",C728&lt;&gt;""),"","ERR"),"")</f>
        <v/>
      </c>
      <c r="F728" s="23"/>
      <c r="G728" s="23"/>
      <c r="H728" s="23"/>
      <c r="I728" s="23"/>
      <c r="J728" s="23"/>
      <c r="K728" s="119"/>
      <c r="L728" s="23"/>
    </row>
    <row r="729" customFormat="false" ht="12" hidden="false" customHeight="true" outlineLevel="0" collapsed="false">
      <c r="A729" s="71"/>
      <c r="B729" s="144"/>
      <c r="C729" s="144"/>
      <c r="D729" s="145"/>
      <c r="E729" s="75"/>
      <c r="F729" s="23"/>
      <c r="G729" s="23"/>
      <c r="H729" s="23"/>
      <c r="I729" s="23"/>
      <c r="J729" s="23"/>
      <c r="K729" s="119"/>
      <c r="L729" s="23"/>
      <c r="M729" s="23"/>
      <c r="N729" s="23"/>
      <c r="O729" s="23"/>
      <c r="P729" s="23"/>
      <c r="Q729" s="23"/>
      <c r="R729" s="23"/>
      <c r="S729" s="23"/>
      <c r="T729" s="23"/>
      <c r="U729" s="23"/>
      <c r="V729" s="23"/>
      <c r="W729" s="23"/>
      <c r="X729" s="23"/>
      <c r="Y729" s="23"/>
    </row>
    <row r="730" customFormat="false" ht="12" hidden="false" customHeight="true" outlineLevel="0" collapsed="false">
      <c r="B730" s="23"/>
      <c r="C730" s="23"/>
      <c r="D730" s="137"/>
      <c r="E730" s="75"/>
      <c r="F730" s="23"/>
      <c r="G730" s="23"/>
      <c r="H730" s="23"/>
      <c r="I730" s="23"/>
      <c r="J730" s="23"/>
      <c r="K730" s="119"/>
      <c r="L730" s="23"/>
      <c r="M730" s="23"/>
      <c r="N730" s="23"/>
      <c r="O730" s="23"/>
      <c r="P730" s="23"/>
      <c r="Q730" s="23"/>
      <c r="R730" s="23"/>
      <c r="S730" s="23"/>
      <c r="T730" s="23"/>
      <c r="U730" s="23"/>
      <c r="V730" s="23"/>
      <c r="W730" s="23"/>
      <c r="X730" s="23"/>
      <c r="Y730" s="23"/>
    </row>
    <row r="731" customFormat="false" ht="31.5" hidden="false" customHeight="true" outlineLevel="0" collapsed="false">
      <c r="A731" s="122"/>
      <c r="B731" s="123"/>
      <c r="C731" s="122"/>
      <c r="D731" s="146"/>
      <c r="E731" s="112"/>
      <c r="F731" s="23"/>
      <c r="G731" s="23"/>
      <c r="H731" s="23"/>
      <c r="I731" s="23"/>
      <c r="J731" s="23"/>
      <c r="K731" s="119"/>
      <c r="L731" s="23"/>
      <c r="M731" s="23"/>
      <c r="N731" s="23"/>
      <c r="O731" s="23"/>
      <c r="P731" s="23"/>
      <c r="Q731" s="23"/>
      <c r="R731" s="23"/>
      <c r="S731" s="23"/>
      <c r="T731" s="23"/>
      <c r="U731" s="23"/>
      <c r="V731" s="23"/>
      <c r="W731" s="23"/>
      <c r="X731" s="23"/>
      <c r="Y731" s="23"/>
    </row>
    <row r="732" customFormat="false" ht="12" hidden="false" customHeight="true" outlineLevel="0" collapsed="false">
      <c r="A732" s="71"/>
      <c r="B732" s="71"/>
      <c r="C732" s="71"/>
      <c r="D732" s="147"/>
      <c r="E732" s="72"/>
      <c r="F732" s="103"/>
      <c r="G732" s="23"/>
      <c r="H732" s="23"/>
      <c r="I732" s="23"/>
      <c r="J732" s="23"/>
      <c r="K732" s="119"/>
      <c r="L732" s="23"/>
      <c r="M732" s="23"/>
      <c r="N732" s="23"/>
      <c r="O732" s="23"/>
      <c r="P732" s="23"/>
      <c r="Q732" s="23"/>
      <c r="R732" s="23"/>
      <c r="S732" s="23"/>
      <c r="T732" s="23"/>
      <c r="U732" s="23"/>
      <c r="V732" s="23"/>
      <c r="W732" s="23"/>
      <c r="X732" s="23"/>
      <c r="Y732" s="23"/>
    </row>
    <row r="733" customFormat="false" ht="12" hidden="false" customHeight="true" outlineLevel="0" collapsed="false">
      <c r="B733" s="23"/>
      <c r="C733" s="23"/>
      <c r="D733" s="137"/>
      <c r="E733" s="23"/>
      <c r="F733" s="23"/>
      <c r="G733" s="23"/>
      <c r="H733" s="23"/>
      <c r="I733" s="23"/>
      <c r="J733" s="23"/>
      <c r="K733" s="119"/>
      <c r="L733" s="23"/>
    </row>
    <row r="734" customFormat="false" ht="12" hidden="false" customHeight="true" outlineLevel="0" collapsed="false">
      <c r="B734" s="23"/>
      <c r="C734" s="23"/>
      <c r="D734" s="137"/>
      <c r="E734" s="112"/>
      <c r="F734" s="23"/>
      <c r="G734" s="23"/>
      <c r="H734" s="23"/>
      <c r="I734" s="23"/>
      <c r="J734" s="23"/>
      <c r="K734" s="119"/>
      <c r="L734" s="23"/>
    </row>
    <row r="735" customFormat="false" ht="29.25" hidden="false" customHeight="true" outlineLevel="0" collapsed="false">
      <c r="A735" s="105" t="s">
        <v>119</v>
      </c>
      <c r="B735" s="106" t="s">
        <v>105</v>
      </c>
      <c r="C735" s="107" t="s">
        <v>205</v>
      </c>
      <c r="D735" s="139" t="s">
        <v>125</v>
      </c>
      <c r="E735" s="124"/>
      <c r="K735" s="119"/>
      <c r="L735" s="23"/>
    </row>
    <row r="736" customFormat="false" ht="12" hidden="false" customHeight="true" outlineLevel="0" collapsed="false">
      <c r="A736" s="110" t="n">
        <f aca="false" t="array" ref="A736:A736">IFERROR(INDEX('03.Muestra'!$B$8:$B$17,SMALL(IF("Página Web"='03.Muestra'!$D$8:$D$17,ROW('03.Muestra'!$B$8:$B$17)-MIN(ROW('03.Muestra'!$D$8:$D$17))+1,""),ROW()-735)),"")</f>
        <v>1</v>
      </c>
      <c r="B736" s="141" t="str">
        <f aca="false" t="array" ref="B736:B736">IFERROR(INDEX('03.Muestra'!$C$8:$C$17,SMALL(IF("Página Web"='03.Muestra'!$D$8:$D$17,ROW('03.Muestra'!$C$8:$C$17)-MIN(ROW('03.Muestra'!$D$8:$D$17))+1,""),ROW()-735)),"")</f>
        <v>Inicio</v>
      </c>
      <c r="C736" s="141" t="str">
        <f aca="false" t="array" ref="C736:C736">IFERROR(INDEX('03.Muestra'!$F$8:$F$17,SMALL(IF("Página Web"='03.Muestra'!$D$8:$D$17,ROW('03.Muestra'!$F$8:$F$17)-MIN(ROW('03.Muestra'!$D$8:$D$17))+1,""),ROW()-735)),"")</f>
        <v>https://institutodelpelo.com/</v>
      </c>
      <c r="D736" s="114" t="s">
        <v>112</v>
      </c>
      <c r="E736" s="75" t="str">
        <f aca="false">IF(D736&lt;&gt;"",IF(AND(B736&lt;&gt;"",C736&lt;&gt;""),"","ERR"),"")</f>
        <v/>
      </c>
      <c r="F736" s="115" t="s">
        <v>108</v>
      </c>
      <c r="G736" s="100" t="s">
        <v>117</v>
      </c>
      <c r="H736" s="95" t="s">
        <v>112</v>
      </c>
      <c r="I736" s="116" t="s">
        <v>110</v>
      </c>
      <c r="J736" s="117" t="s">
        <v>106</v>
      </c>
      <c r="K736" s="142" t="s">
        <v>116</v>
      </c>
      <c r="L736" s="23"/>
    </row>
    <row r="737" customFormat="false" ht="12" hidden="false" customHeight="true" outlineLevel="0" collapsed="false">
      <c r="A737" s="110" t="n">
        <f aca="false" t="array" ref="A737:A737">IFERROR(INDEX('03.Muestra'!$B$8:$B$17,SMALL(IF("Página Web"='03.Muestra'!$D$8:$D$17,ROW('03.Muestra'!$B$8:$B$17)-MIN(ROW('03.Muestra'!$D$8:$D$17))+1,""),ROW()-735)),"")</f>
        <v>2</v>
      </c>
      <c r="B737" s="141" t="str">
        <f aca="false" t="array" ref="B737:B737">IFERROR(INDEX('03.Muestra'!$C$8:$C$17,SMALL(IF("Página Web"='03.Muestra'!$D$8:$D$17,ROW('03.Muestra'!$C$8:$C$17)-MIN(ROW('03.Muestra'!$D$8:$D$17))+1,""),ROW()-735)),"")</f>
        <v>Nuestro método</v>
      </c>
      <c r="C737" s="141" t="str">
        <f aca="false" t="array" ref="C737:C737">IFERROR(INDEX('03.Muestra'!$F$8:$F$17,SMALL(IF("Página Web"='03.Muestra'!$D$8:$D$17,ROW('03.Muestra'!$F$8:$F$17)-MIN(ROW('03.Muestra'!$D$8:$D$17))+1,""),ROW()-735)),"")</f>
        <v>https://institutodelpelo.com/nuestro-metodo/</v>
      </c>
      <c r="D737" s="114" t="s">
        <v>112</v>
      </c>
      <c r="E737" s="75" t="str">
        <f aca="false">IF(D737&lt;&gt;"",IF(AND(B737&lt;&gt;"",C737&lt;&gt;""),"","ERR"),"")</f>
        <v/>
      </c>
      <c r="F737" s="118" t="n">
        <f aca="true">COUNTIF($D736:INDIRECT("$D" &amp;  SUM(ROW()-1,'03.Muestra'!$D$20)-1),F736)</f>
        <v>0</v>
      </c>
      <c r="G737" s="118" t="n">
        <f aca="true">COUNTIF($D736:INDIRECT("$D" &amp;  SUM(ROW()-1,'03.Muestra'!$D$20)-1),G736)</f>
        <v>0</v>
      </c>
      <c r="H737" s="118" t="n">
        <f aca="true">COUNTIF($D736:INDIRECT("$D" &amp;  SUM(ROW()-1,'03.Muestra'!$D$20)-1),H736)</f>
        <v>5</v>
      </c>
      <c r="I737" s="118" t="n">
        <f aca="true">COUNTIF($D736:INDIRECT("$D" &amp;  SUM(ROW()-1,'03.Muestra'!$D$20)-1),I736)</f>
        <v>0</v>
      </c>
      <c r="J737" s="118" t="n">
        <f aca="true">COUNTIF($D736:INDIRECT("$D" &amp;  SUM(ROW()-1,'03.Muestra'!$D$20)-1),J736)</f>
        <v>0</v>
      </c>
      <c r="K737" s="143" t="n">
        <f aca="true">IF(COUNTIF('03.Muestra'!$D$8:$D$17,"Página Web")=0,0,COUNTBLANK($D736:INDIRECT("$D" &amp;  SUM(ROW()-1,COUNTIF('03.Muestra'!$D$8:$D$17,"Página Web"))-1)))</f>
        <v>1</v>
      </c>
      <c r="L737" s="23"/>
    </row>
    <row r="738" customFormat="false" ht="12" hidden="false" customHeight="true" outlineLevel="0" collapsed="false">
      <c r="A738" s="110" t="n">
        <f aca="false" t="array" ref="A738:A738">IFERROR(INDEX('03.Muestra'!$B$8:$B$17,SMALL(IF("Página Web"='03.Muestra'!$D$8:$D$17,ROW('03.Muestra'!$B$8:$B$17)-MIN(ROW('03.Muestra'!$D$8:$D$17))+1,""),ROW()-735)),"")</f>
        <v>3</v>
      </c>
      <c r="B738" s="141" t="str">
        <f aca="false" t="array" ref="B738:B738">IFERROR(INDEX('03.Muestra'!$C$8:$C$17,SMALL(IF("Página Web"='03.Muestra'!$D$8:$D$17,ROW('03.Muestra'!$C$8:$C$17)-MIN(ROW('03.Muestra'!$D$8:$D$17))+1,""),ROW()-735)),"")</f>
        <v>Contacto</v>
      </c>
      <c r="C738" s="141" t="str">
        <f aca="false" t="array" ref="C738:C738">IFERROR(INDEX('03.Muestra'!$F$8:$F$17,SMALL(IF("Página Web"='03.Muestra'!$D$8:$D$17,ROW('03.Muestra'!$F$8:$F$17)-MIN(ROW('03.Muestra'!$D$8:$D$17))+1,""),ROW()-735)),"")</f>
        <v>https://institutodelpelo.com/contacto/</v>
      </c>
      <c r="D738" s="114" t="s">
        <v>112</v>
      </c>
      <c r="E738" s="75" t="str">
        <f aca="false">IF(D738&lt;&gt;"",IF(AND(B738&lt;&gt;"",C738&lt;&gt;""),"","ERR"),"")</f>
        <v/>
      </c>
      <c r="K738" s="119"/>
    </row>
    <row r="739" customFormat="false" ht="12" hidden="false" customHeight="true" outlineLevel="0" collapsed="false">
      <c r="A739" s="110" t="n">
        <f aca="false" t="array" ref="A739:A739">IFERROR(INDEX('03.Muestra'!$B$8:$B$17,SMALL(IF("Página Web"='03.Muestra'!$D$8:$D$17,ROW('03.Muestra'!$B$8:$B$17)-MIN(ROW('03.Muestra'!$D$8:$D$17))+1,""),ROW()-735)),"")</f>
        <v>4</v>
      </c>
      <c r="B739" s="141" t="str">
        <f aca="false" t="array" ref="B739:B739">IFERROR(INDEX('03.Muestra'!$C$8:$C$17,SMALL(IF("Página Web"='03.Muestra'!$D$8:$D$17,ROW('03.Muestra'!$C$8:$C$17)-MIN(ROW('03.Muestra'!$D$8:$D$17))+1,""),ROW()-735)),"")</f>
        <v>Aviso legal</v>
      </c>
      <c r="C739" s="141" t="str">
        <f aca="false" t="array" ref="C739:C739">IFERROR(INDEX('03.Muestra'!$F$8:$F$17,SMALL(IF("Página Web"='03.Muestra'!$D$8:$D$17,ROW('03.Muestra'!$F$8:$F$17)-MIN(ROW('03.Muestra'!$D$8:$D$17))+1,""),ROW()-735)),"")</f>
        <v>https://institutodelpelo.com/aviso-legal/</v>
      </c>
      <c r="D739" s="114" t="s">
        <v>112</v>
      </c>
      <c r="E739" s="75" t="str">
        <f aca="false">IF(D739&lt;&gt;"",IF(AND(B739&lt;&gt;"",C739&lt;&gt;""),"","ERR"),"")</f>
        <v/>
      </c>
      <c r="G739" s="23"/>
      <c r="H739" s="23"/>
      <c r="I739" s="23"/>
      <c r="J739" s="23"/>
      <c r="K739" s="119"/>
    </row>
    <row r="740" customFormat="false" ht="12" hidden="false" customHeight="true" outlineLevel="0" collapsed="false">
      <c r="A740" s="110" t="n">
        <f aca="false" t="array" ref="A740:A740">IFERROR(INDEX('03.Muestra'!$B$8:$B$17,SMALL(IF("Página Web"='03.Muestra'!$D$8:$D$17,ROW('03.Muestra'!$B$8:$B$17)-MIN(ROW('03.Muestra'!$D$8:$D$17))+1,""),ROW()-735)),"")</f>
        <v>5</v>
      </c>
      <c r="B740" s="141" t="str">
        <f aca="false" t="array" ref="B740:B740">IFERROR(INDEX('03.Muestra'!$C$8:$C$17,SMALL(IF("Página Web"='03.Muestra'!$D$8:$D$17,ROW('03.Muestra'!$C$8:$C$17)-MIN(ROW('03.Muestra'!$D$8:$D$17))+1,""),ROW()-735)),"")</f>
        <v>Política de privacidad</v>
      </c>
      <c r="C740" s="141" t="str">
        <f aca="false" t="array" ref="C740:C740">IFERROR(INDEX('03.Muestra'!$F$8:$F$17,SMALL(IF("Página Web"='03.Muestra'!$D$8:$D$17,ROW('03.Muestra'!$F$8:$F$17)-MIN(ROW('03.Muestra'!$D$8:$D$17))+1,""),ROW()-735)),"")</f>
        <v>https://institutodelpelo.com/politica-de-privacidad/</v>
      </c>
      <c r="D740" s="114" t="s">
        <v>112</v>
      </c>
      <c r="E740" s="75" t="str">
        <f aca="false">IF(D740&lt;&gt;"",IF(AND(B740&lt;&gt;"",C740&lt;&gt;""),"","ERR"),"")</f>
        <v/>
      </c>
      <c r="G740" s="23"/>
      <c r="H740" s="23"/>
      <c r="I740" s="23"/>
      <c r="J740" s="23"/>
      <c r="K740" s="119"/>
    </row>
    <row r="741" customFormat="false" ht="12" hidden="false" customHeight="true" outlineLevel="0" collapsed="false">
      <c r="A741" s="110" t="n">
        <f aca="false" t="array" ref="A741:A741">IFERROR(INDEX('03.Muestra'!$B$8:$B$17,SMALL(IF("Página Web"='03.Muestra'!$D$8:$D$17,ROW('03.Muestra'!$B$8:$B$17)-MIN(ROW('03.Muestra'!$D$8:$D$17))+1,""),ROW()-735)),"")</f>
        <v>6</v>
      </c>
      <c r="B741" s="141" t="str">
        <f aca="false" t="array" ref="B741:B741">IFERROR(INDEX('03.Muestra'!$C$8:$C$17,SMALL(IF("Página Web"='03.Muestra'!$D$8:$D$17,ROW('03.Muestra'!$C$8:$C$17)-MIN(ROW('03.Muestra'!$D$8:$D$17))+1,""),ROW()-735)),"")</f>
        <v>Informe de accesibilidad</v>
      </c>
      <c r="C741" s="141" t="str">
        <f aca="false" t="array" ref="C741:C741">IFERROR(INDEX('03.Muestra'!$F$8:$F$17,SMALL(IF("Página Web"='03.Muestra'!$D$8:$D$17,ROW('03.Muestra'!$F$8:$F$17)-MIN(ROW('03.Muestra'!$D$8:$D$17))+1,""),ROW()-735)),"")</f>
        <v>https://institutodelpelo.com/informe-de-accesibilidad/</v>
      </c>
      <c r="D741" s="114"/>
      <c r="E741" s="75" t="str">
        <f aca="false">IF(D741&lt;&gt;"",IF(AND(B741&lt;&gt;"",C741&lt;&gt;""),"","ERR"),"")</f>
        <v/>
      </c>
      <c r="G741" s="23"/>
      <c r="H741" s="23"/>
      <c r="I741" s="23"/>
      <c r="J741" s="23"/>
      <c r="K741" s="119"/>
    </row>
    <row r="742" customFormat="false" ht="12" hidden="false" customHeight="true" outlineLevel="0" collapsed="false">
      <c r="A742" s="110" t="str">
        <f aca="false" t="array" ref="A742:A742">IFERROR(INDEX('03.Muestra'!$B$8:$B$17,SMALL(IF("Página Web"='03.Muestra'!$D$8:$D$17,ROW('03.Muestra'!$B$8:$B$17)-MIN(ROW('03.Muestra'!$D$8:$D$17))+1,""),ROW()-735)),"")</f>
        <v/>
      </c>
      <c r="B742" s="141" t="str">
        <f aca="false" t="array" ref="B742:B742">IFERROR(INDEX('03.Muestra'!$C$8:$C$17,SMALL(IF("Página Web"='03.Muestra'!$D$8:$D$17,ROW('03.Muestra'!$C$8:$C$17)-MIN(ROW('03.Muestra'!$D$8:$D$17))+1,""),ROW()-735)),"")</f>
        <v/>
      </c>
      <c r="C742" s="141" t="str">
        <f aca="false" t="array" ref="C742:C742">IFERROR(INDEX('03.Muestra'!$F$8:$F$17,SMALL(IF("Página Web"='03.Muestra'!$D$8:$D$17,ROW('03.Muestra'!$F$8:$F$17)-MIN(ROW('03.Muestra'!$D$8:$D$17))+1,""),ROW()-735)),"")</f>
        <v/>
      </c>
      <c r="D742" s="114"/>
      <c r="E742" s="75" t="str">
        <f aca="false">IF(D742&lt;&gt;"",IF(AND(B742&lt;&gt;"",C742&lt;&gt;""),"","ERR"),"")</f>
        <v/>
      </c>
      <c r="F742" s="23"/>
      <c r="G742" s="23"/>
      <c r="H742" s="23"/>
      <c r="I742" s="23"/>
      <c r="J742" s="23"/>
      <c r="K742" s="119"/>
    </row>
    <row r="743" customFormat="false" ht="12" hidden="false" customHeight="true" outlineLevel="0" collapsed="false">
      <c r="A743" s="110" t="str">
        <f aca="false" t="array" ref="A743:A743">IFERROR(INDEX('03.Muestra'!$B$8:$B$17,SMALL(IF("Página Web"='03.Muestra'!$D$8:$D$17,ROW('03.Muestra'!$B$8:$B$17)-MIN(ROW('03.Muestra'!$D$8:$D$17))+1,""),ROW()-735)),"")</f>
        <v/>
      </c>
      <c r="B743" s="141" t="str">
        <f aca="false" t="array" ref="B743:B743">IFERROR(INDEX('03.Muestra'!$C$8:$C$17,SMALL(IF("Página Web"='03.Muestra'!$D$8:$D$17,ROW('03.Muestra'!$C$8:$C$17)-MIN(ROW('03.Muestra'!$D$8:$D$17))+1,""),ROW()-735)),"")</f>
        <v/>
      </c>
      <c r="C743" s="141" t="str">
        <f aca="false" t="array" ref="C743:C743">IFERROR(INDEX('03.Muestra'!$F$8:$F$17,SMALL(IF("Página Web"='03.Muestra'!$D$8:$D$17,ROW('03.Muestra'!$F$8:$F$17)-MIN(ROW('03.Muestra'!$D$8:$D$17))+1,""),ROW()-735)),"")</f>
        <v/>
      </c>
      <c r="D743" s="114"/>
      <c r="E743" s="75" t="str">
        <f aca="false">IF(D743&lt;&gt;"",IF(AND(B743&lt;&gt;"",C743&lt;&gt;""),"","ERR"),"")</f>
        <v/>
      </c>
      <c r="F743" s="23"/>
      <c r="G743" s="23"/>
      <c r="H743" s="23"/>
      <c r="I743" s="23"/>
      <c r="J743" s="23"/>
      <c r="K743" s="119"/>
    </row>
    <row r="744" customFormat="false" ht="12" hidden="false" customHeight="true" outlineLevel="0" collapsed="false">
      <c r="A744" s="110" t="str">
        <f aca="false" t="array" ref="A744:A744">IFERROR(INDEX('03.Muestra'!$B$8:$B$17,SMALL(IF("Página Web"='03.Muestra'!$D$8:$D$17,ROW('03.Muestra'!$B$8:$B$17)-MIN(ROW('03.Muestra'!$D$8:$D$17))+1,""),ROW()-735)),"")</f>
        <v/>
      </c>
      <c r="B744" s="141" t="str">
        <f aca="false" t="array" ref="B744:B744">IFERROR(INDEX('03.Muestra'!$C$8:$C$17,SMALL(IF("Página Web"='03.Muestra'!$D$8:$D$17,ROW('03.Muestra'!$C$8:$C$17)-MIN(ROW('03.Muestra'!$D$8:$D$17))+1,""),ROW()-735)),"")</f>
        <v/>
      </c>
      <c r="C744" s="141" t="str">
        <f aca="false" t="array" ref="C744:C744">IFERROR(INDEX('03.Muestra'!$F$8:$F$17,SMALL(IF("Página Web"='03.Muestra'!$D$8:$D$17,ROW('03.Muestra'!$F$8:$F$17)-MIN(ROW('03.Muestra'!$D$8:$D$17))+1,""),ROW()-735)),"")</f>
        <v/>
      </c>
      <c r="D744" s="114"/>
      <c r="E744" s="75" t="str">
        <f aca="false">IF(D744&lt;&gt;"",IF(AND(B744&lt;&gt;"",C744&lt;&gt;""),"","ERR"),"")</f>
        <v/>
      </c>
      <c r="F744" s="23"/>
      <c r="G744" s="23"/>
      <c r="H744" s="23"/>
      <c r="I744" s="23"/>
      <c r="J744" s="23"/>
      <c r="K744" s="119"/>
    </row>
    <row r="745" customFormat="false" ht="12" hidden="false" customHeight="true" outlineLevel="0" collapsed="false">
      <c r="A745" s="110" t="str">
        <f aca="false" t="array" ref="A745:A745">IFERROR(INDEX('03.Muestra'!$B$8:$B$17,SMALL(IF("Página Web"='03.Muestra'!$D$8:$D$17,ROW('03.Muestra'!$B$8:$B$17)-MIN(ROW('03.Muestra'!$D$8:$D$17))+1,""),ROW()-735)),"")</f>
        <v/>
      </c>
      <c r="B745" s="141" t="str">
        <f aca="false" t="array" ref="B745:B745">IFERROR(INDEX('03.Muestra'!$C$8:$C$17,SMALL(IF("Página Web"='03.Muestra'!$D$8:$D$17,ROW('03.Muestra'!$C$8:$C$17)-MIN(ROW('03.Muestra'!$D$8:$D$17))+1,""),ROW()-735)),"")</f>
        <v/>
      </c>
      <c r="C745" s="141" t="str">
        <f aca="false" t="array" ref="C745:C745">IFERROR(INDEX('03.Muestra'!$F$8:$F$17,SMALL(IF("Página Web"='03.Muestra'!$D$8:$D$17,ROW('03.Muestra'!$F$8:$F$17)-MIN(ROW('03.Muestra'!$D$8:$D$17))+1,""),ROW()-735)),"")</f>
        <v/>
      </c>
      <c r="D745" s="114"/>
      <c r="E745" s="75" t="str">
        <f aca="false">IF(D745&lt;&gt;"",IF(AND(B745&lt;&gt;"",C745&lt;&gt;""),"","ERR"),"")</f>
        <v/>
      </c>
      <c r="F745" s="23"/>
      <c r="G745" s="23"/>
      <c r="H745" s="23"/>
      <c r="I745" s="23"/>
      <c r="J745" s="23"/>
      <c r="K745" s="119"/>
    </row>
    <row r="746" customFormat="false" ht="12" hidden="false" customHeight="true" outlineLevel="0" collapsed="false">
      <c r="A746" s="71"/>
      <c r="B746" s="144"/>
      <c r="C746" s="144"/>
      <c r="D746" s="145"/>
      <c r="E746" s="75"/>
      <c r="F746" s="23"/>
      <c r="G746" s="23"/>
      <c r="H746" s="23"/>
      <c r="I746" s="23"/>
      <c r="J746" s="23"/>
      <c r="K746" s="119"/>
      <c r="L746" s="23"/>
      <c r="M746" s="23"/>
      <c r="N746" s="23"/>
      <c r="O746" s="23"/>
      <c r="P746" s="23"/>
      <c r="Q746" s="23"/>
      <c r="R746" s="23"/>
      <c r="S746" s="23"/>
      <c r="T746" s="23"/>
      <c r="U746" s="23"/>
      <c r="V746" s="23"/>
      <c r="W746" s="23"/>
      <c r="X746" s="23"/>
      <c r="Y746" s="23"/>
    </row>
    <row r="747" customFormat="false" ht="12" hidden="false" customHeight="true" outlineLevel="0" collapsed="false">
      <c r="B747" s="23"/>
      <c r="C747" s="23"/>
      <c r="D747" s="137"/>
      <c r="E747" s="75"/>
      <c r="F747" s="23"/>
      <c r="G747" s="23"/>
      <c r="H747" s="23"/>
      <c r="I747" s="23"/>
      <c r="J747" s="23"/>
      <c r="K747" s="119"/>
      <c r="L747" s="23"/>
      <c r="M747" s="23"/>
      <c r="N747" s="23"/>
      <c r="O747" s="23"/>
      <c r="P747" s="23"/>
      <c r="Q747" s="23"/>
      <c r="R747" s="23"/>
      <c r="S747" s="23"/>
      <c r="T747" s="23"/>
      <c r="U747" s="23"/>
      <c r="V747" s="23"/>
      <c r="W747" s="23"/>
      <c r="X747" s="23"/>
      <c r="Y747" s="23"/>
    </row>
    <row r="748" customFormat="false" ht="31.5" hidden="false" customHeight="true" outlineLevel="0" collapsed="false">
      <c r="A748" s="122"/>
      <c r="B748" s="123"/>
      <c r="C748" s="122"/>
      <c r="D748" s="146"/>
      <c r="E748" s="112"/>
      <c r="F748" s="23"/>
      <c r="G748" s="23"/>
      <c r="H748" s="23"/>
      <c r="I748" s="23"/>
      <c r="J748" s="23"/>
      <c r="K748" s="119"/>
      <c r="L748" s="23"/>
      <c r="M748" s="23"/>
      <c r="N748" s="23"/>
      <c r="O748" s="23"/>
      <c r="P748" s="23"/>
      <c r="Q748" s="23"/>
      <c r="R748" s="23"/>
      <c r="S748" s="23"/>
      <c r="T748" s="23"/>
      <c r="U748" s="23"/>
      <c r="V748" s="23"/>
      <c r="W748" s="23"/>
      <c r="X748" s="23"/>
      <c r="Y748" s="23"/>
    </row>
    <row r="749" customFormat="false" ht="12" hidden="false" customHeight="true" outlineLevel="0" collapsed="false">
      <c r="A749" s="71"/>
      <c r="B749" s="71"/>
      <c r="C749" s="71"/>
      <c r="D749" s="147"/>
      <c r="E749" s="72"/>
      <c r="F749" s="103"/>
      <c r="G749" s="23"/>
      <c r="H749" s="23"/>
      <c r="I749" s="23"/>
      <c r="J749" s="23"/>
      <c r="K749" s="119"/>
      <c r="L749" s="23"/>
      <c r="M749" s="23"/>
      <c r="N749" s="23"/>
      <c r="O749" s="23"/>
      <c r="P749" s="23"/>
      <c r="Q749" s="23"/>
      <c r="R749" s="23"/>
      <c r="S749" s="23"/>
      <c r="T749" s="23"/>
      <c r="U749" s="23"/>
      <c r="V749" s="23"/>
      <c r="W749" s="23"/>
      <c r="X749" s="23"/>
      <c r="Y749" s="23"/>
    </row>
    <row r="750" customFormat="false" ht="12" hidden="false" customHeight="true" outlineLevel="0" collapsed="false">
      <c r="B750" s="23"/>
      <c r="C750" s="23"/>
      <c r="D750" s="137"/>
      <c r="E750" s="23"/>
      <c r="F750" s="23"/>
      <c r="G750" s="23"/>
      <c r="H750" s="23"/>
      <c r="I750" s="23"/>
      <c r="J750" s="23"/>
      <c r="K750" s="119"/>
    </row>
    <row r="751" customFormat="false" ht="12" hidden="false" customHeight="true" outlineLevel="0" collapsed="false">
      <c r="B751" s="23"/>
      <c r="C751" s="23"/>
      <c r="D751" s="137"/>
      <c r="E751" s="112"/>
      <c r="F751" s="23"/>
      <c r="G751" s="23"/>
      <c r="H751" s="23"/>
      <c r="I751" s="23"/>
      <c r="J751" s="23"/>
      <c r="K751" s="119"/>
    </row>
    <row r="752" customFormat="false" ht="29.25" hidden="false" customHeight="true" outlineLevel="0" collapsed="false">
      <c r="A752" s="105" t="s">
        <v>119</v>
      </c>
      <c r="B752" s="106" t="s">
        <v>105</v>
      </c>
      <c r="C752" s="107" t="s">
        <v>206</v>
      </c>
      <c r="D752" s="139" t="s">
        <v>125</v>
      </c>
      <c r="E752" s="124"/>
      <c r="K752" s="119"/>
    </row>
    <row r="753" customFormat="false" ht="12" hidden="false" customHeight="true" outlineLevel="0" collapsed="false">
      <c r="A753" s="110" t="n">
        <f aca="false" t="array" ref="A753:A753">IFERROR(INDEX('03.Muestra'!$B$8:$B$17,SMALL(IF("Página Web"='03.Muestra'!$D$8:$D$17,ROW('03.Muestra'!$B$8:$B$17)-MIN(ROW('03.Muestra'!$D$8:$D$17))+1,""),ROW()-752)),"")</f>
        <v>1</v>
      </c>
      <c r="B753" s="141" t="str">
        <f aca="false" t="array" ref="B753:B753">IFERROR(INDEX('03.Muestra'!$C$8:$C$17,SMALL(IF("Página Web"='03.Muestra'!$D$8:$D$17,ROW('03.Muestra'!$C$8:$C$17)-MIN(ROW('03.Muestra'!$D$8:$D$17))+1,""),ROW()-752)),"")</f>
        <v>Inicio</v>
      </c>
      <c r="C753" s="141" t="str">
        <f aca="false" t="array" ref="C753:C753">IFERROR(INDEX('03.Muestra'!$F$8:$F$17,SMALL(IF("Página Web"='03.Muestra'!$D$8:$D$17,ROW('03.Muestra'!$F$8:$F$17)-MIN(ROW('03.Muestra'!$D$8:$D$17))+1,""),ROW()-752)),"")</f>
        <v>https://institutodelpelo.com/</v>
      </c>
      <c r="D753" s="114" t="s">
        <v>106</v>
      </c>
      <c r="E753" s="75" t="str">
        <f aca="false">IF(D753&lt;&gt;"",IF(AND(B753&lt;&gt;"",C753&lt;&gt;""),"","ERR"),"")</f>
        <v/>
      </c>
      <c r="F753" s="115" t="s">
        <v>108</v>
      </c>
      <c r="G753" s="100" t="s">
        <v>117</v>
      </c>
      <c r="H753" s="95" t="s">
        <v>112</v>
      </c>
      <c r="I753" s="116" t="s">
        <v>110</v>
      </c>
      <c r="J753" s="117" t="s">
        <v>106</v>
      </c>
      <c r="K753" s="142" t="s">
        <v>116</v>
      </c>
    </row>
    <row r="754" customFormat="false" ht="12" hidden="false" customHeight="true" outlineLevel="0" collapsed="false">
      <c r="A754" s="110" t="n">
        <f aca="false" t="array" ref="A754:A754">IFERROR(INDEX('03.Muestra'!$B$8:$B$17,SMALL(IF("Página Web"='03.Muestra'!$D$8:$D$17,ROW('03.Muestra'!$B$8:$B$17)-MIN(ROW('03.Muestra'!$D$8:$D$17))+1,""),ROW()-752)),"")</f>
        <v>2</v>
      </c>
      <c r="B754" s="141" t="str">
        <f aca="false" t="array" ref="B754:B754">IFERROR(INDEX('03.Muestra'!$C$8:$C$17,SMALL(IF("Página Web"='03.Muestra'!$D$8:$D$17,ROW('03.Muestra'!$C$8:$C$17)-MIN(ROW('03.Muestra'!$D$8:$D$17))+1,""),ROW()-752)),"")</f>
        <v>Nuestro método</v>
      </c>
      <c r="C754" s="141" t="str">
        <f aca="false" t="array" ref="C754:C754">IFERROR(INDEX('03.Muestra'!$F$8:$F$17,SMALL(IF("Página Web"='03.Muestra'!$D$8:$D$17,ROW('03.Muestra'!$F$8:$F$17)-MIN(ROW('03.Muestra'!$D$8:$D$17))+1,""),ROW()-752)),"")</f>
        <v>https://institutodelpelo.com/nuestro-metodo/</v>
      </c>
      <c r="D754" s="114" t="s">
        <v>106</v>
      </c>
      <c r="E754" s="75" t="str">
        <f aca="false">IF(D754&lt;&gt;"",IF(AND(B754&lt;&gt;"",C754&lt;&gt;""),"","ERR"),"")</f>
        <v/>
      </c>
      <c r="F754" s="118" t="n">
        <f aca="true">COUNTIF($D753:INDIRECT("$D" &amp;  SUM(ROW()-1,'03.Muestra'!$D$20)-1),F753)</f>
        <v>0</v>
      </c>
      <c r="G754" s="118" t="n">
        <f aca="true">COUNTIF($D753:INDIRECT("$D" &amp;  SUM(ROW()-1,'03.Muestra'!$D$20)-1),G753)</f>
        <v>0</v>
      </c>
      <c r="H754" s="118" t="n">
        <f aca="true">COUNTIF($D753:INDIRECT("$D" &amp;  SUM(ROW()-1,'03.Muestra'!$D$20)-1),H753)</f>
        <v>2</v>
      </c>
      <c r="I754" s="118" t="n">
        <f aca="true">COUNTIF($D753:INDIRECT("$D" &amp;  SUM(ROW()-1,'03.Muestra'!$D$20)-1),I753)</f>
        <v>0</v>
      </c>
      <c r="J754" s="118" t="n">
        <f aca="true">COUNTIF($D753:INDIRECT("$D" &amp;  SUM(ROW()-1,'03.Muestra'!$D$20)-1),J753)</f>
        <v>3</v>
      </c>
      <c r="K754" s="143" t="n">
        <f aca="true">IF(COUNTIF('03.Muestra'!$D$8:$D$17,"Página Web")=0,0,COUNTBLANK($D753:INDIRECT("$D" &amp;  SUM(ROW()-1,COUNTIF('03.Muestra'!$D$8:$D$17,"Página Web"))-1)))</f>
        <v>1</v>
      </c>
    </row>
    <row r="755" customFormat="false" ht="12" hidden="false" customHeight="true" outlineLevel="0" collapsed="false">
      <c r="A755" s="110" t="n">
        <f aca="false" t="array" ref="A755:A755">IFERROR(INDEX('03.Muestra'!$B$8:$B$17,SMALL(IF("Página Web"='03.Muestra'!$D$8:$D$17,ROW('03.Muestra'!$B$8:$B$17)-MIN(ROW('03.Muestra'!$D$8:$D$17))+1,""),ROW()-752)),"")</f>
        <v>3</v>
      </c>
      <c r="B755" s="141" t="str">
        <f aca="false" t="array" ref="B755:B755">IFERROR(INDEX('03.Muestra'!$C$8:$C$17,SMALL(IF("Página Web"='03.Muestra'!$D$8:$D$17,ROW('03.Muestra'!$C$8:$C$17)-MIN(ROW('03.Muestra'!$D$8:$D$17))+1,""),ROW()-752)),"")</f>
        <v>Contacto</v>
      </c>
      <c r="C755" s="141" t="str">
        <f aca="false" t="array" ref="C755:C755">IFERROR(INDEX('03.Muestra'!$F$8:$F$17,SMALL(IF("Página Web"='03.Muestra'!$D$8:$D$17,ROW('03.Muestra'!$F$8:$F$17)-MIN(ROW('03.Muestra'!$D$8:$D$17))+1,""),ROW()-752)),"")</f>
        <v>https://institutodelpelo.com/contacto/</v>
      </c>
      <c r="D755" s="114" t="s">
        <v>106</v>
      </c>
      <c r="E755" s="75" t="str">
        <f aca="false">IF(D755&lt;&gt;"",IF(AND(B755&lt;&gt;"",C755&lt;&gt;""),"","ERR"),"")</f>
        <v/>
      </c>
      <c r="G755" s="23"/>
      <c r="H755" s="23"/>
      <c r="I755" s="23"/>
      <c r="J755" s="23"/>
      <c r="K755" s="119"/>
    </row>
    <row r="756" customFormat="false" ht="12" hidden="false" customHeight="true" outlineLevel="0" collapsed="false">
      <c r="A756" s="110" t="n">
        <f aca="false" t="array" ref="A756:A756">IFERROR(INDEX('03.Muestra'!$B$8:$B$17,SMALL(IF("Página Web"='03.Muestra'!$D$8:$D$17,ROW('03.Muestra'!$B$8:$B$17)-MIN(ROW('03.Muestra'!$D$8:$D$17))+1,""),ROW()-752)),"")</f>
        <v>4</v>
      </c>
      <c r="B756" s="141" t="str">
        <f aca="false" t="array" ref="B756:B756">IFERROR(INDEX('03.Muestra'!$C$8:$C$17,SMALL(IF("Página Web"='03.Muestra'!$D$8:$D$17,ROW('03.Muestra'!$C$8:$C$17)-MIN(ROW('03.Muestra'!$D$8:$D$17))+1,""),ROW()-752)),"")</f>
        <v>Aviso legal</v>
      </c>
      <c r="C756" s="141" t="str">
        <f aca="false" t="array" ref="C756:C756">IFERROR(INDEX('03.Muestra'!$F$8:$F$17,SMALL(IF("Página Web"='03.Muestra'!$D$8:$D$17,ROW('03.Muestra'!$F$8:$F$17)-MIN(ROW('03.Muestra'!$D$8:$D$17))+1,""),ROW()-752)),"")</f>
        <v>https://institutodelpelo.com/aviso-legal/</v>
      </c>
      <c r="D756" s="114" t="s">
        <v>112</v>
      </c>
      <c r="E756" s="75" t="str">
        <f aca="false">IF(D756&lt;&gt;"",IF(AND(B756&lt;&gt;"",C756&lt;&gt;""),"","ERR"),"")</f>
        <v/>
      </c>
      <c r="G756" s="23"/>
      <c r="H756" s="23"/>
      <c r="I756" s="23"/>
      <c r="J756" s="23"/>
      <c r="K756" s="119"/>
    </row>
    <row r="757" customFormat="false" ht="12" hidden="false" customHeight="true" outlineLevel="0" collapsed="false">
      <c r="A757" s="110" t="n">
        <f aca="false" t="array" ref="A757:A757">IFERROR(INDEX('03.Muestra'!$B$8:$B$17,SMALL(IF("Página Web"='03.Muestra'!$D$8:$D$17,ROW('03.Muestra'!$B$8:$B$17)-MIN(ROW('03.Muestra'!$D$8:$D$17))+1,""),ROW()-752)),"")</f>
        <v>5</v>
      </c>
      <c r="B757" s="141" t="str">
        <f aca="false" t="array" ref="B757:B757">IFERROR(INDEX('03.Muestra'!$C$8:$C$17,SMALL(IF("Página Web"='03.Muestra'!$D$8:$D$17,ROW('03.Muestra'!$C$8:$C$17)-MIN(ROW('03.Muestra'!$D$8:$D$17))+1,""),ROW()-752)),"")</f>
        <v>Política de privacidad</v>
      </c>
      <c r="C757" s="141" t="str">
        <f aca="false" t="array" ref="C757:C757">IFERROR(INDEX('03.Muestra'!$F$8:$F$17,SMALL(IF("Página Web"='03.Muestra'!$D$8:$D$17,ROW('03.Muestra'!$F$8:$F$17)-MIN(ROW('03.Muestra'!$D$8:$D$17))+1,""),ROW()-752)),"")</f>
        <v>https://institutodelpelo.com/politica-de-privacidad/</v>
      </c>
      <c r="D757" s="114" t="s">
        <v>112</v>
      </c>
      <c r="E757" s="75" t="str">
        <f aca="false">IF(D757&lt;&gt;"",IF(AND(B757&lt;&gt;"",C757&lt;&gt;""),"","ERR"),"")</f>
        <v/>
      </c>
      <c r="G757" s="23"/>
      <c r="H757" s="23"/>
      <c r="I757" s="23"/>
      <c r="J757" s="23"/>
      <c r="K757" s="119"/>
    </row>
    <row r="758" customFormat="false" ht="12" hidden="false" customHeight="true" outlineLevel="0" collapsed="false">
      <c r="A758" s="110" t="n">
        <f aca="false" t="array" ref="A758:A758">IFERROR(INDEX('03.Muestra'!$B$8:$B$17,SMALL(IF("Página Web"='03.Muestra'!$D$8:$D$17,ROW('03.Muestra'!$B$8:$B$17)-MIN(ROW('03.Muestra'!$D$8:$D$17))+1,""),ROW()-752)),"")</f>
        <v>6</v>
      </c>
      <c r="B758" s="141" t="str">
        <f aca="false" t="array" ref="B758:B758">IFERROR(INDEX('03.Muestra'!$C$8:$C$17,SMALL(IF("Página Web"='03.Muestra'!$D$8:$D$17,ROW('03.Muestra'!$C$8:$C$17)-MIN(ROW('03.Muestra'!$D$8:$D$17))+1,""),ROW()-752)),"")</f>
        <v>Informe de accesibilidad</v>
      </c>
      <c r="C758" s="141" t="str">
        <f aca="false" t="array" ref="C758:C758">IFERROR(INDEX('03.Muestra'!$F$8:$F$17,SMALL(IF("Página Web"='03.Muestra'!$D$8:$D$17,ROW('03.Muestra'!$F$8:$F$17)-MIN(ROW('03.Muestra'!$D$8:$D$17))+1,""),ROW()-752)),"")</f>
        <v>https://institutodelpelo.com/informe-de-accesibilidad/</v>
      </c>
      <c r="D758" s="114"/>
      <c r="E758" s="75" t="str">
        <f aca="false">IF(D758&lt;&gt;"",IF(AND(B758&lt;&gt;"",C758&lt;&gt;""),"","ERR"),"")</f>
        <v/>
      </c>
      <c r="G758" s="23"/>
      <c r="H758" s="23"/>
      <c r="I758" s="23"/>
      <c r="J758" s="23"/>
      <c r="K758" s="119"/>
    </row>
    <row r="759" customFormat="false" ht="12" hidden="false" customHeight="true" outlineLevel="0" collapsed="false">
      <c r="A759" s="110" t="str">
        <f aca="false" t="array" ref="A759:A759">IFERROR(INDEX('03.Muestra'!$B$8:$B$17,SMALL(IF("Página Web"='03.Muestra'!$D$8:$D$17,ROW('03.Muestra'!$B$8:$B$17)-MIN(ROW('03.Muestra'!$D$8:$D$17))+1,""),ROW()-752)),"")</f>
        <v/>
      </c>
      <c r="B759" s="141" t="str">
        <f aca="false" t="array" ref="B759:B759">IFERROR(INDEX('03.Muestra'!$C$8:$C$17,SMALL(IF("Página Web"='03.Muestra'!$D$8:$D$17,ROW('03.Muestra'!$C$8:$C$17)-MIN(ROW('03.Muestra'!$D$8:$D$17))+1,""),ROW()-752)),"")</f>
        <v/>
      </c>
      <c r="C759" s="141" t="str">
        <f aca="false" t="array" ref="C759:C759">IFERROR(INDEX('03.Muestra'!$F$8:$F$17,SMALL(IF("Página Web"='03.Muestra'!$D$8:$D$17,ROW('03.Muestra'!$F$8:$F$17)-MIN(ROW('03.Muestra'!$D$8:$D$17))+1,""),ROW()-752)),"")</f>
        <v/>
      </c>
      <c r="D759" s="114"/>
      <c r="E759" s="75" t="str">
        <f aca="false">IF(D759&lt;&gt;"",IF(AND(B759&lt;&gt;"",C759&lt;&gt;""),"","ERR"),"")</f>
        <v/>
      </c>
      <c r="F759" s="23"/>
      <c r="G759" s="23"/>
      <c r="H759" s="23"/>
      <c r="I759" s="23"/>
      <c r="J759" s="23"/>
      <c r="K759" s="119"/>
    </row>
    <row r="760" customFormat="false" ht="12" hidden="false" customHeight="true" outlineLevel="0" collapsed="false">
      <c r="A760" s="110" t="str">
        <f aca="false" t="array" ref="A760:A760">IFERROR(INDEX('03.Muestra'!$B$8:$B$17,SMALL(IF("Página Web"='03.Muestra'!$D$8:$D$17,ROW('03.Muestra'!$B$8:$B$17)-MIN(ROW('03.Muestra'!$D$8:$D$17))+1,""),ROW()-752)),"")</f>
        <v/>
      </c>
      <c r="B760" s="141" t="str">
        <f aca="false" t="array" ref="B760:B760">IFERROR(INDEX('03.Muestra'!$C$8:$C$17,SMALL(IF("Página Web"='03.Muestra'!$D$8:$D$17,ROW('03.Muestra'!$C$8:$C$17)-MIN(ROW('03.Muestra'!$D$8:$D$17))+1,""),ROW()-752)),"")</f>
        <v/>
      </c>
      <c r="C760" s="141" t="str">
        <f aca="false" t="array" ref="C760:C760">IFERROR(INDEX('03.Muestra'!$F$8:$F$17,SMALL(IF("Página Web"='03.Muestra'!$D$8:$D$17,ROW('03.Muestra'!$F$8:$F$17)-MIN(ROW('03.Muestra'!$D$8:$D$17))+1,""),ROW()-752)),"")</f>
        <v/>
      </c>
      <c r="D760" s="114"/>
      <c r="E760" s="75" t="str">
        <f aca="false">IF(D760&lt;&gt;"",IF(AND(B760&lt;&gt;"",C760&lt;&gt;""),"","ERR"),"")</f>
        <v/>
      </c>
      <c r="F760" s="23"/>
      <c r="G760" s="23"/>
      <c r="H760" s="23"/>
      <c r="I760" s="23"/>
      <c r="J760" s="23"/>
      <c r="K760" s="119"/>
    </row>
    <row r="761" customFormat="false" ht="12" hidden="false" customHeight="true" outlineLevel="0" collapsed="false">
      <c r="A761" s="110" t="str">
        <f aca="false" t="array" ref="A761:A761">IFERROR(INDEX('03.Muestra'!$B$8:$B$17,SMALL(IF("Página Web"='03.Muestra'!$D$8:$D$17,ROW('03.Muestra'!$B$8:$B$17)-MIN(ROW('03.Muestra'!$D$8:$D$17))+1,""),ROW()-752)),"")</f>
        <v/>
      </c>
      <c r="B761" s="141" t="str">
        <f aca="false" t="array" ref="B761:B761">IFERROR(INDEX('03.Muestra'!$C$8:$C$17,SMALL(IF("Página Web"='03.Muestra'!$D$8:$D$17,ROW('03.Muestra'!$C$8:$C$17)-MIN(ROW('03.Muestra'!$D$8:$D$17))+1,""),ROW()-752)),"")</f>
        <v/>
      </c>
      <c r="C761" s="141" t="str">
        <f aca="false" t="array" ref="C761:C761">IFERROR(INDEX('03.Muestra'!$F$8:$F$17,SMALL(IF("Página Web"='03.Muestra'!$D$8:$D$17,ROW('03.Muestra'!$F$8:$F$17)-MIN(ROW('03.Muestra'!$D$8:$D$17))+1,""),ROW()-752)),"")</f>
        <v/>
      </c>
      <c r="D761" s="114"/>
      <c r="E761" s="75" t="str">
        <f aca="false">IF(D761&lt;&gt;"",IF(AND(B761&lt;&gt;"",C761&lt;&gt;""),"","ERR"),"")</f>
        <v/>
      </c>
      <c r="F761" s="23"/>
      <c r="G761" s="23"/>
      <c r="H761" s="23"/>
      <c r="I761" s="23"/>
      <c r="J761" s="23"/>
      <c r="K761" s="119"/>
    </row>
    <row r="762" customFormat="false" ht="12" hidden="false" customHeight="true" outlineLevel="0" collapsed="false">
      <c r="A762" s="110" t="str">
        <f aca="false" t="array" ref="A762:A762">IFERROR(INDEX('03.Muestra'!$B$8:$B$17,SMALL(IF("Página Web"='03.Muestra'!$D$8:$D$17,ROW('03.Muestra'!$B$8:$B$17)-MIN(ROW('03.Muestra'!$D$8:$D$17))+1,""),ROW()-752)),"")</f>
        <v/>
      </c>
      <c r="B762" s="141" t="str">
        <f aca="false" t="array" ref="B762:B762">IFERROR(INDEX('03.Muestra'!$C$8:$C$17,SMALL(IF("Página Web"='03.Muestra'!$D$8:$D$17,ROW('03.Muestra'!$C$8:$C$17)-MIN(ROW('03.Muestra'!$D$8:$D$17))+1,""),ROW()-752)),"")</f>
        <v/>
      </c>
      <c r="C762" s="141" t="str">
        <f aca="false" t="array" ref="C762:C762">IFERROR(INDEX('03.Muestra'!$F$8:$F$17,SMALL(IF("Página Web"='03.Muestra'!$D$8:$D$17,ROW('03.Muestra'!$F$8:$F$17)-MIN(ROW('03.Muestra'!$D$8:$D$17))+1,""),ROW()-752)),"")</f>
        <v/>
      </c>
      <c r="D762" s="114"/>
      <c r="E762" s="75" t="str">
        <f aca="false">IF(D762&lt;&gt;"",IF(AND(B762&lt;&gt;"",C762&lt;&gt;""),"","ERR"),"")</f>
        <v/>
      </c>
      <c r="F762" s="23"/>
      <c r="G762" s="23"/>
      <c r="H762" s="23"/>
      <c r="I762" s="23"/>
      <c r="J762" s="23"/>
      <c r="K762" s="119"/>
    </row>
    <row r="763" customFormat="false" ht="12" hidden="false" customHeight="true" outlineLevel="0" collapsed="false">
      <c r="A763" s="71"/>
      <c r="B763" s="144"/>
      <c r="C763" s="144"/>
      <c r="D763" s="145"/>
      <c r="E763" s="75"/>
      <c r="F763" s="23"/>
      <c r="G763" s="23"/>
      <c r="H763" s="23"/>
      <c r="I763" s="23"/>
      <c r="J763" s="23"/>
      <c r="K763" s="119"/>
      <c r="L763" s="23"/>
      <c r="M763" s="23"/>
      <c r="N763" s="23"/>
      <c r="O763" s="23"/>
      <c r="P763" s="23"/>
      <c r="Q763" s="23"/>
      <c r="R763" s="23"/>
      <c r="S763" s="23"/>
      <c r="T763" s="23"/>
      <c r="U763" s="23"/>
      <c r="V763" s="23"/>
      <c r="W763" s="23"/>
      <c r="X763" s="23"/>
      <c r="Y763" s="23"/>
    </row>
    <row r="764" customFormat="false" ht="12" hidden="false" customHeight="true" outlineLevel="0" collapsed="false">
      <c r="B764" s="23"/>
      <c r="C764" s="23"/>
      <c r="D764" s="137"/>
      <c r="E764" s="75"/>
      <c r="F764" s="23"/>
      <c r="G764" s="23"/>
      <c r="H764" s="23"/>
      <c r="I764" s="23"/>
      <c r="J764" s="23"/>
      <c r="K764" s="119"/>
      <c r="L764" s="23"/>
      <c r="M764" s="23"/>
      <c r="N764" s="23"/>
      <c r="O764" s="23"/>
      <c r="P764" s="23"/>
      <c r="Q764" s="23"/>
      <c r="R764" s="23"/>
      <c r="S764" s="23"/>
      <c r="T764" s="23"/>
      <c r="U764" s="23"/>
      <c r="V764" s="23"/>
      <c r="W764" s="23"/>
      <c r="X764" s="23"/>
      <c r="Y764" s="23"/>
    </row>
    <row r="765" customFormat="false" ht="31.5" hidden="false" customHeight="true" outlineLevel="0" collapsed="false">
      <c r="A765" s="122"/>
      <c r="B765" s="123"/>
      <c r="C765" s="122"/>
      <c r="D765" s="146"/>
      <c r="E765" s="112"/>
      <c r="F765" s="23"/>
      <c r="G765" s="23"/>
      <c r="H765" s="23"/>
      <c r="I765" s="23"/>
      <c r="J765" s="23"/>
      <c r="K765" s="119"/>
      <c r="L765" s="23"/>
      <c r="M765" s="23"/>
      <c r="N765" s="23"/>
      <c r="O765" s="23"/>
      <c r="P765" s="23"/>
      <c r="Q765" s="23"/>
      <c r="R765" s="23"/>
      <c r="S765" s="23"/>
      <c r="T765" s="23"/>
      <c r="U765" s="23"/>
      <c r="V765" s="23"/>
      <c r="W765" s="23"/>
      <c r="X765" s="23"/>
      <c r="Y765" s="23"/>
    </row>
    <row r="766" customFormat="false" ht="12" hidden="false" customHeight="true" outlineLevel="0" collapsed="false">
      <c r="A766" s="71"/>
      <c r="B766" s="71"/>
      <c r="C766" s="71"/>
      <c r="D766" s="147"/>
      <c r="E766" s="72"/>
      <c r="F766" s="103"/>
      <c r="G766" s="23"/>
      <c r="H766" s="23"/>
      <c r="I766" s="23"/>
      <c r="J766" s="23"/>
      <c r="K766" s="119"/>
      <c r="L766" s="23"/>
      <c r="M766" s="23"/>
      <c r="N766" s="23"/>
      <c r="O766" s="23"/>
      <c r="P766" s="23"/>
      <c r="Q766" s="23"/>
      <c r="R766" s="23"/>
      <c r="S766" s="23"/>
      <c r="T766" s="23"/>
      <c r="U766" s="23"/>
      <c r="V766" s="23"/>
      <c r="W766" s="23"/>
      <c r="X766" s="23"/>
      <c r="Y766" s="23"/>
    </row>
    <row r="767" customFormat="false" ht="12" hidden="false" customHeight="true" outlineLevel="0" collapsed="false">
      <c r="B767" s="23"/>
      <c r="C767" s="23"/>
      <c r="D767" s="137"/>
      <c r="E767" s="23"/>
      <c r="F767" s="23"/>
      <c r="G767" s="23"/>
      <c r="H767" s="23"/>
      <c r="I767" s="23"/>
      <c r="J767" s="23"/>
      <c r="K767" s="119"/>
    </row>
    <row r="768" customFormat="false" ht="12" hidden="false" customHeight="true" outlineLevel="0" collapsed="false">
      <c r="B768" s="23"/>
      <c r="C768" s="23"/>
      <c r="D768" s="137"/>
      <c r="E768" s="112"/>
      <c r="F768" s="23"/>
      <c r="G768" s="23"/>
      <c r="H768" s="23"/>
      <c r="I768" s="23"/>
      <c r="J768" s="23"/>
      <c r="K768" s="119"/>
    </row>
    <row r="769" customFormat="false" ht="29.25" hidden="false" customHeight="true" outlineLevel="0" collapsed="false">
      <c r="A769" s="105" t="s">
        <v>119</v>
      </c>
      <c r="B769" s="106" t="s">
        <v>105</v>
      </c>
      <c r="C769" s="107" t="s">
        <v>207</v>
      </c>
      <c r="D769" s="139" t="s">
        <v>125</v>
      </c>
      <c r="E769" s="124"/>
      <c r="K769" s="119"/>
    </row>
    <row r="770" customFormat="false" ht="12" hidden="false" customHeight="true" outlineLevel="0" collapsed="false">
      <c r="A770" s="110" t="n">
        <f aca="false" t="array" ref="A770:A770">IFERROR(INDEX('03.Muestra'!$B$8:$B$17,SMALL(IF("Página Web"='03.Muestra'!$D$8:$D$17,ROW('03.Muestra'!$B$8:$B$17)-MIN(ROW('03.Muestra'!$D$8:$D$17))+1,""),ROW()-769)),"")</f>
        <v>1</v>
      </c>
      <c r="B770" s="141" t="str">
        <f aca="false" t="array" ref="B770:B770">IFERROR(INDEX('03.Muestra'!$C$8:$C$17,SMALL(IF("Página Web"='03.Muestra'!$D$8:$D$17,ROW('03.Muestra'!$C$8:$C$17)-MIN(ROW('03.Muestra'!$D$8:$D$17))+1,""),ROW()-769)),"")</f>
        <v>Inicio</v>
      </c>
      <c r="C770" s="141" t="str">
        <f aca="false" t="array" ref="C770:C770">IFERROR(INDEX('03.Muestra'!$F$8:$F$17,SMALL(IF("Página Web"='03.Muestra'!$D$8:$D$17,ROW('03.Muestra'!$F$8:$F$17)-MIN(ROW('03.Muestra'!$D$8:$D$17))+1,""),ROW()-769)),"")</f>
        <v>https://institutodelpelo.com/</v>
      </c>
      <c r="D770" s="114" t="s">
        <v>112</v>
      </c>
      <c r="E770" s="75" t="str">
        <f aca="false">IF(D770&lt;&gt;"",IF(AND(B770&lt;&gt;"",C770&lt;&gt;""),"","ERR"),"")</f>
        <v/>
      </c>
      <c r="F770" s="115" t="s">
        <v>108</v>
      </c>
      <c r="G770" s="100" t="s">
        <v>117</v>
      </c>
      <c r="H770" s="95" t="s">
        <v>112</v>
      </c>
      <c r="I770" s="116" t="s">
        <v>110</v>
      </c>
      <c r="J770" s="117" t="s">
        <v>106</v>
      </c>
      <c r="K770" s="142" t="s">
        <v>116</v>
      </c>
    </row>
    <row r="771" customFormat="false" ht="12" hidden="false" customHeight="true" outlineLevel="0" collapsed="false">
      <c r="A771" s="110" t="n">
        <f aca="false" t="array" ref="A771:A771">IFERROR(INDEX('03.Muestra'!$B$8:$B$17,SMALL(IF("Página Web"='03.Muestra'!$D$8:$D$17,ROW('03.Muestra'!$B$8:$B$17)-MIN(ROW('03.Muestra'!$D$8:$D$17))+1,""),ROW()-769)),"")</f>
        <v>2</v>
      </c>
      <c r="B771" s="141" t="str">
        <f aca="false" t="array" ref="B771:B771">IFERROR(INDEX('03.Muestra'!$C$8:$C$17,SMALL(IF("Página Web"='03.Muestra'!$D$8:$D$17,ROW('03.Muestra'!$C$8:$C$17)-MIN(ROW('03.Muestra'!$D$8:$D$17))+1,""),ROW()-769)),"")</f>
        <v>Nuestro método</v>
      </c>
      <c r="C771" s="141" t="str">
        <f aca="false" t="array" ref="C771:C771">IFERROR(INDEX('03.Muestra'!$F$8:$F$17,SMALL(IF("Página Web"='03.Muestra'!$D$8:$D$17,ROW('03.Muestra'!$F$8:$F$17)-MIN(ROW('03.Muestra'!$D$8:$D$17))+1,""),ROW()-769)),"")</f>
        <v>https://institutodelpelo.com/nuestro-metodo/</v>
      </c>
      <c r="D771" s="114" t="s">
        <v>112</v>
      </c>
      <c r="E771" s="75" t="str">
        <f aca="false">IF(D771&lt;&gt;"",IF(AND(B771&lt;&gt;"",C771&lt;&gt;""),"","ERR"),"")</f>
        <v/>
      </c>
      <c r="F771" s="118" t="n">
        <f aca="true">COUNTIF($D770:INDIRECT("$D" &amp;  SUM(ROW()-1,'03.Muestra'!$D$20)-1),F770)</f>
        <v>0</v>
      </c>
      <c r="G771" s="118" t="n">
        <f aca="true">COUNTIF($D770:INDIRECT("$D" &amp;  SUM(ROW()-1,'03.Muestra'!$D$20)-1),G770)</f>
        <v>0</v>
      </c>
      <c r="H771" s="118" t="n">
        <f aca="true">COUNTIF($D770:INDIRECT("$D" &amp;  SUM(ROW()-1,'03.Muestra'!$D$20)-1),H770)</f>
        <v>5</v>
      </c>
      <c r="I771" s="118" t="n">
        <f aca="true">COUNTIF($D770:INDIRECT("$D" &amp;  SUM(ROW()-1,'03.Muestra'!$D$20)-1),I770)</f>
        <v>0</v>
      </c>
      <c r="J771" s="118" t="n">
        <f aca="true">COUNTIF($D770:INDIRECT("$D" &amp;  SUM(ROW()-1,'03.Muestra'!$D$20)-1),J770)</f>
        <v>0</v>
      </c>
      <c r="K771" s="143" t="n">
        <f aca="true">IF(COUNTIF('03.Muestra'!$D$8:$D$17,"Página Web")=0,0,COUNTBLANK($D770:INDIRECT("$D" &amp;  SUM(ROW()-1,COUNTIF('03.Muestra'!$D$8:$D$17,"Página Web"))-1)))</f>
        <v>1</v>
      </c>
    </row>
    <row r="772" customFormat="false" ht="12" hidden="false" customHeight="true" outlineLevel="0" collapsed="false">
      <c r="A772" s="110" t="n">
        <f aca="false" t="array" ref="A772:A772">IFERROR(INDEX('03.Muestra'!$B$8:$B$17,SMALL(IF("Página Web"='03.Muestra'!$D$8:$D$17,ROW('03.Muestra'!$B$8:$B$17)-MIN(ROW('03.Muestra'!$D$8:$D$17))+1,""),ROW()-769)),"")</f>
        <v>3</v>
      </c>
      <c r="B772" s="141" t="str">
        <f aca="false" t="array" ref="B772:B772">IFERROR(INDEX('03.Muestra'!$C$8:$C$17,SMALL(IF("Página Web"='03.Muestra'!$D$8:$D$17,ROW('03.Muestra'!$C$8:$C$17)-MIN(ROW('03.Muestra'!$D$8:$D$17))+1,""),ROW()-769)),"")</f>
        <v>Contacto</v>
      </c>
      <c r="C772" s="141" t="str">
        <f aca="false" t="array" ref="C772:C772">IFERROR(INDEX('03.Muestra'!$F$8:$F$17,SMALL(IF("Página Web"='03.Muestra'!$D$8:$D$17,ROW('03.Muestra'!$F$8:$F$17)-MIN(ROW('03.Muestra'!$D$8:$D$17))+1,""),ROW()-769)),"")</f>
        <v>https://institutodelpelo.com/contacto/</v>
      </c>
      <c r="D772" s="114" t="s">
        <v>112</v>
      </c>
      <c r="E772" s="75" t="str">
        <f aca="false">IF(D772&lt;&gt;"",IF(AND(B772&lt;&gt;"",C772&lt;&gt;""),"","ERR"),"")</f>
        <v/>
      </c>
      <c r="G772" s="23"/>
      <c r="H772" s="23"/>
      <c r="I772" s="23"/>
      <c r="J772" s="23"/>
      <c r="K772" s="119"/>
    </row>
    <row r="773" customFormat="false" ht="12" hidden="false" customHeight="true" outlineLevel="0" collapsed="false">
      <c r="A773" s="110" t="n">
        <f aca="false" t="array" ref="A773:A773">IFERROR(INDEX('03.Muestra'!$B$8:$B$17,SMALL(IF("Página Web"='03.Muestra'!$D$8:$D$17,ROW('03.Muestra'!$B$8:$B$17)-MIN(ROW('03.Muestra'!$D$8:$D$17))+1,""),ROW()-769)),"")</f>
        <v>4</v>
      </c>
      <c r="B773" s="141" t="str">
        <f aca="false" t="array" ref="B773:B773">IFERROR(INDEX('03.Muestra'!$C$8:$C$17,SMALL(IF("Página Web"='03.Muestra'!$D$8:$D$17,ROW('03.Muestra'!$C$8:$C$17)-MIN(ROW('03.Muestra'!$D$8:$D$17))+1,""),ROW()-769)),"")</f>
        <v>Aviso legal</v>
      </c>
      <c r="C773" s="141" t="str">
        <f aca="false" t="array" ref="C773:C773">IFERROR(INDEX('03.Muestra'!$F$8:$F$17,SMALL(IF("Página Web"='03.Muestra'!$D$8:$D$17,ROW('03.Muestra'!$F$8:$F$17)-MIN(ROW('03.Muestra'!$D$8:$D$17))+1,""),ROW()-769)),"")</f>
        <v>https://institutodelpelo.com/aviso-legal/</v>
      </c>
      <c r="D773" s="114" t="s">
        <v>112</v>
      </c>
      <c r="E773" s="75" t="str">
        <f aca="false">IF(D773&lt;&gt;"",IF(AND(B773&lt;&gt;"",C773&lt;&gt;""),"","ERR"),"")</f>
        <v/>
      </c>
      <c r="G773" s="23"/>
      <c r="H773" s="23"/>
      <c r="I773" s="23"/>
      <c r="J773" s="23"/>
      <c r="K773" s="119"/>
    </row>
    <row r="774" customFormat="false" ht="12" hidden="false" customHeight="true" outlineLevel="0" collapsed="false">
      <c r="A774" s="110" t="n">
        <f aca="false" t="array" ref="A774:A774">IFERROR(INDEX('03.Muestra'!$B$8:$B$17,SMALL(IF("Página Web"='03.Muestra'!$D$8:$D$17,ROW('03.Muestra'!$B$8:$B$17)-MIN(ROW('03.Muestra'!$D$8:$D$17))+1,""),ROW()-769)),"")</f>
        <v>5</v>
      </c>
      <c r="B774" s="141" t="str">
        <f aca="false" t="array" ref="B774:B774">IFERROR(INDEX('03.Muestra'!$C$8:$C$17,SMALL(IF("Página Web"='03.Muestra'!$D$8:$D$17,ROW('03.Muestra'!$C$8:$C$17)-MIN(ROW('03.Muestra'!$D$8:$D$17))+1,""),ROW()-769)),"")</f>
        <v>Política de privacidad</v>
      </c>
      <c r="C774" s="141" t="str">
        <f aca="false" t="array" ref="C774:C774">IFERROR(INDEX('03.Muestra'!$F$8:$F$17,SMALL(IF("Página Web"='03.Muestra'!$D$8:$D$17,ROW('03.Muestra'!$F$8:$F$17)-MIN(ROW('03.Muestra'!$D$8:$D$17))+1,""),ROW()-769)),"")</f>
        <v>https://institutodelpelo.com/politica-de-privacidad/</v>
      </c>
      <c r="D774" s="114" t="s">
        <v>112</v>
      </c>
      <c r="E774" s="75" t="str">
        <f aca="false">IF(D774&lt;&gt;"",IF(AND(B774&lt;&gt;"",C774&lt;&gt;""),"","ERR"),"")</f>
        <v/>
      </c>
      <c r="G774" s="23"/>
      <c r="H774" s="23"/>
      <c r="I774" s="23"/>
      <c r="J774" s="23"/>
      <c r="K774" s="119"/>
    </row>
    <row r="775" customFormat="false" ht="12" hidden="false" customHeight="true" outlineLevel="0" collapsed="false">
      <c r="A775" s="110" t="n">
        <f aca="false" t="array" ref="A775:A775">IFERROR(INDEX('03.Muestra'!$B$8:$B$17,SMALL(IF("Página Web"='03.Muestra'!$D$8:$D$17,ROW('03.Muestra'!$B$8:$B$17)-MIN(ROW('03.Muestra'!$D$8:$D$17))+1,""),ROW()-769)),"")</f>
        <v>6</v>
      </c>
      <c r="B775" s="141" t="str">
        <f aca="false" t="array" ref="B775:B775">IFERROR(INDEX('03.Muestra'!$C$8:$C$17,SMALL(IF("Página Web"='03.Muestra'!$D$8:$D$17,ROW('03.Muestra'!$C$8:$C$17)-MIN(ROW('03.Muestra'!$D$8:$D$17))+1,""),ROW()-769)),"")</f>
        <v>Informe de accesibilidad</v>
      </c>
      <c r="C775" s="141" t="str">
        <f aca="false" t="array" ref="C775:C775">IFERROR(INDEX('03.Muestra'!$F$8:$F$17,SMALL(IF("Página Web"='03.Muestra'!$D$8:$D$17,ROW('03.Muestra'!$F$8:$F$17)-MIN(ROW('03.Muestra'!$D$8:$D$17))+1,""),ROW()-769)),"")</f>
        <v>https://institutodelpelo.com/informe-de-accesibilidad/</v>
      </c>
      <c r="D775" s="114"/>
      <c r="E775" s="75" t="str">
        <f aca="false">IF(D775&lt;&gt;"",IF(AND(B775&lt;&gt;"",C775&lt;&gt;""),"","ERR"),"")</f>
        <v/>
      </c>
      <c r="G775" s="23"/>
      <c r="H775" s="23"/>
      <c r="I775" s="23"/>
      <c r="J775" s="23"/>
      <c r="K775" s="119"/>
    </row>
    <row r="776" customFormat="false" ht="12" hidden="false" customHeight="true" outlineLevel="0" collapsed="false">
      <c r="A776" s="110" t="str">
        <f aca="false" t="array" ref="A776:A776">IFERROR(INDEX('03.Muestra'!$B$8:$B$17,SMALL(IF("Página Web"='03.Muestra'!$D$8:$D$17,ROW('03.Muestra'!$B$8:$B$17)-MIN(ROW('03.Muestra'!$D$8:$D$17))+1,""),ROW()-769)),"")</f>
        <v/>
      </c>
      <c r="B776" s="141" t="str">
        <f aca="false" t="array" ref="B776:B776">IFERROR(INDEX('03.Muestra'!$C$8:$C$17,SMALL(IF("Página Web"='03.Muestra'!$D$8:$D$17,ROW('03.Muestra'!$C$8:$C$17)-MIN(ROW('03.Muestra'!$D$8:$D$17))+1,""),ROW()-769)),"")</f>
        <v/>
      </c>
      <c r="C776" s="141" t="str">
        <f aca="false" t="array" ref="C776:C776">IFERROR(INDEX('03.Muestra'!$F$8:$F$17,SMALL(IF("Página Web"='03.Muestra'!$D$8:$D$17,ROW('03.Muestra'!$F$8:$F$17)-MIN(ROW('03.Muestra'!$D$8:$D$17))+1,""),ROW()-769)),"")</f>
        <v/>
      </c>
      <c r="D776" s="114"/>
      <c r="E776" s="75" t="str">
        <f aca="false">IF(D776&lt;&gt;"",IF(AND(B776&lt;&gt;"",C776&lt;&gt;""),"","ERR"),"")</f>
        <v/>
      </c>
      <c r="F776" s="23"/>
      <c r="G776" s="23"/>
      <c r="H776" s="23"/>
      <c r="I776" s="23"/>
      <c r="J776" s="23"/>
      <c r="K776" s="119"/>
    </row>
    <row r="777" customFormat="false" ht="12" hidden="false" customHeight="true" outlineLevel="0" collapsed="false">
      <c r="A777" s="110" t="str">
        <f aca="false" t="array" ref="A777:A777">IFERROR(INDEX('03.Muestra'!$B$8:$B$17,SMALL(IF("Página Web"='03.Muestra'!$D$8:$D$17,ROW('03.Muestra'!$B$8:$B$17)-MIN(ROW('03.Muestra'!$D$8:$D$17))+1,""),ROW()-769)),"")</f>
        <v/>
      </c>
      <c r="B777" s="141" t="str">
        <f aca="false" t="array" ref="B777:B777">IFERROR(INDEX('03.Muestra'!$C$8:$C$17,SMALL(IF("Página Web"='03.Muestra'!$D$8:$D$17,ROW('03.Muestra'!$C$8:$C$17)-MIN(ROW('03.Muestra'!$D$8:$D$17))+1,""),ROW()-769)),"")</f>
        <v/>
      </c>
      <c r="C777" s="141" t="str">
        <f aca="false" t="array" ref="C777:C777">IFERROR(INDEX('03.Muestra'!$F$8:$F$17,SMALL(IF("Página Web"='03.Muestra'!$D$8:$D$17,ROW('03.Muestra'!$F$8:$F$17)-MIN(ROW('03.Muestra'!$D$8:$D$17))+1,""),ROW()-769)),"")</f>
        <v/>
      </c>
      <c r="D777" s="114"/>
      <c r="E777" s="75" t="str">
        <f aca="false">IF(D777&lt;&gt;"",IF(AND(B777&lt;&gt;"",C777&lt;&gt;""),"","ERR"),"")</f>
        <v/>
      </c>
      <c r="F777" s="23"/>
      <c r="G777" s="23"/>
      <c r="H777" s="23"/>
      <c r="I777" s="23"/>
      <c r="J777" s="23"/>
      <c r="K777" s="119"/>
    </row>
    <row r="778" customFormat="false" ht="12" hidden="false" customHeight="true" outlineLevel="0" collapsed="false">
      <c r="A778" s="110" t="str">
        <f aca="false" t="array" ref="A778:A778">IFERROR(INDEX('03.Muestra'!$B$8:$B$17,SMALL(IF("Página Web"='03.Muestra'!$D$8:$D$17,ROW('03.Muestra'!$B$8:$B$17)-MIN(ROW('03.Muestra'!$D$8:$D$17))+1,""),ROW()-769)),"")</f>
        <v/>
      </c>
      <c r="B778" s="141" t="str">
        <f aca="false" t="array" ref="B778:B778">IFERROR(INDEX('03.Muestra'!$C$8:$C$17,SMALL(IF("Página Web"='03.Muestra'!$D$8:$D$17,ROW('03.Muestra'!$C$8:$C$17)-MIN(ROW('03.Muestra'!$D$8:$D$17))+1,""),ROW()-769)),"")</f>
        <v/>
      </c>
      <c r="C778" s="141" t="str">
        <f aca="false" t="array" ref="C778:C778">IFERROR(INDEX('03.Muestra'!$F$8:$F$17,SMALL(IF("Página Web"='03.Muestra'!$D$8:$D$17,ROW('03.Muestra'!$F$8:$F$17)-MIN(ROW('03.Muestra'!$D$8:$D$17))+1,""),ROW()-769)),"")</f>
        <v/>
      </c>
      <c r="D778" s="114"/>
      <c r="E778" s="75" t="str">
        <f aca="false">IF(D778&lt;&gt;"",IF(AND(B778&lt;&gt;"",C778&lt;&gt;""),"","ERR"),"")</f>
        <v/>
      </c>
      <c r="F778" s="23"/>
      <c r="G778" s="23"/>
      <c r="H778" s="23"/>
      <c r="I778" s="23"/>
      <c r="J778" s="23"/>
      <c r="K778" s="119"/>
    </row>
    <row r="779" customFormat="false" ht="12" hidden="false" customHeight="true" outlineLevel="0" collapsed="false">
      <c r="A779" s="110" t="str">
        <f aca="false" t="array" ref="A779:A779">IFERROR(INDEX('03.Muestra'!$B$8:$B$17,SMALL(IF("Página Web"='03.Muestra'!$D$8:$D$17,ROW('03.Muestra'!$B$8:$B$17)-MIN(ROW('03.Muestra'!$D$8:$D$17))+1,""),ROW()-769)),"")</f>
        <v/>
      </c>
      <c r="B779" s="141" t="str">
        <f aca="false" t="array" ref="B779:B779">IFERROR(INDEX('03.Muestra'!$C$8:$C$17,SMALL(IF("Página Web"='03.Muestra'!$D$8:$D$17,ROW('03.Muestra'!$C$8:$C$17)-MIN(ROW('03.Muestra'!$D$8:$D$17))+1,""),ROW()-769)),"")</f>
        <v/>
      </c>
      <c r="C779" s="141" t="str">
        <f aca="false" t="array" ref="C779:C779">IFERROR(INDEX('03.Muestra'!$F$8:$F$17,SMALL(IF("Página Web"='03.Muestra'!$D$8:$D$17,ROW('03.Muestra'!$F$8:$F$17)-MIN(ROW('03.Muestra'!$D$8:$D$17))+1,""),ROW()-769)),"")</f>
        <v/>
      </c>
      <c r="D779" s="114"/>
      <c r="E779" s="75" t="str">
        <f aca="false">IF(D779&lt;&gt;"",IF(AND(B779&lt;&gt;"",C779&lt;&gt;""),"","ERR"),"")</f>
        <v/>
      </c>
      <c r="F779" s="23"/>
      <c r="G779" s="23"/>
      <c r="H779" s="23"/>
      <c r="I779" s="23"/>
      <c r="J779" s="23"/>
      <c r="K779" s="119"/>
    </row>
    <row r="780" customFormat="false" ht="12" hidden="false" customHeight="true" outlineLevel="0" collapsed="false">
      <c r="A780" s="71"/>
      <c r="B780" s="144"/>
      <c r="C780" s="144"/>
      <c r="D780" s="145"/>
      <c r="E780" s="75"/>
      <c r="F780" s="23"/>
      <c r="G780" s="23"/>
      <c r="H780" s="23"/>
      <c r="I780" s="23"/>
      <c r="J780" s="23"/>
      <c r="K780" s="119"/>
      <c r="L780" s="23"/>
      <c r="M780" s="23"/>
      <c r="N780" s="23"/>
      <c r="O780" s="23"/>
      <c r="P780" s="23"/>
      <c r="Q780" s="23"/>
      <c r="R780" s="23"/>
      <c r="S780" s="23"/>
      <c r="T780" s="23"/>
      <c r="U780" s="23"/>
      <c r="V780" s="23"/>
      <c r="W780" s="23"/>
      <c r="X780" s="23"/>
      <c r="Y780" s="23"/>
    </row>
    <row r="781" customFormat="false" ht="12" hidden="false" customHeight="true" outlineLevel="0" collapsed="false">
      <c r="B781" s="23"/>
      <c r="C781" s="23"/>
      <c r="D781" s="137"/>
      <c r="E781" s="75"/>
      <c r="F781" s="23"/>
      <c r="G781" s="23"/>
      <c r="H781" s="23"/>
      <c r="I781" s="23"/>
      <c r="J781" s="23"/>
      <c r="K781" s="119"/>
      <c r="L781" s="23"/>
      <c r="M781" s="23"/>
      <c r="N781" s="23"/>
      <c r="O781" s="23"/>
      <c r="P781" s="23"/>
      <c r="Q781" s="23"/>
      <c r="R781" s="23"/>
      <c r="S781" s="23"/>
      <c r="T781" s="23"/>
      <c r="U781" s="23"/>
      <c r="V781" s="23"/>
      <c r="W781" s="23"/>
      <c r="X781" s="23"/>
      <c r="Y781" s="23"/>
    </row>
    <row r="782" customFormat="false" ht="31.5" hidden="false" customHeight="true" outlineLevel="0" collapsed="false">
      <c r="A782" s="122"/>
      <c r="B782" s="123"/>
      <c r="C782" s="122"/>
      <c r="D782" s="146"/>
      <c r="E782" s="112"/>
      <c r="F782" s="23"/>
      <c r="G782" s="23"/>
      <c r="H782" s="23"/>
      <c r="I782" s="23"/>
      <c r="J782" s="23"/>
      <c r="K782" s="119"/>
      <c r="L782" s="23"/>
      <c r="M782" s="23"/>
      <c r="N782" s="23"/>
      <c r="O782" s="23"/>
      <c r="P782" s="23"/>
      <c r="Q782" s="23"/>
      <c r="R782" s="23"/>
      <c r="S782" s="23"/>
      <c r="T782" s="23"/>
      <c r="U782" s="23"/>
      <c r="V782" s="23"/>
      <c r="W782" s="23"/>
      <c r="X782" s="23"/>
      <c r="Y782" s="23"/>
    </row>
    <row r="783" customFormat="false" ht="12" hidden="false" customHeight="true" outlineLevel="0" collapsed="false">
      <c r="A783" s="71"/>
      <c r="B783" s="71"/>
      <c r="C783" s="71"/>
      <c r="D783" s="147"/>
      <c r="E783" s="72"/>
      <c r="F783" s="103"/>
      <c r="G783" s="23"/>
      <c r="H783" s="23"/>
      <c r="I783" s="23"/>
      <c r="J783" s="23"/>
      <c r="K783" s="119"/>
      <c r="L783" s="23"/>
      <c r="M783" s="23"/>
      <c r="N783" s="23"/>
      <c r="O783" s="23"/>
      <c r="P783" s="23"/>
      <c r="Q783" s="23"/>
      <c r="R783" s="23"/>
      <c r="S783" s="23"/>
      <c r="T783" s="23"/>
      <c r="U783" s="23"/>
      <c r="V783" s="23"/>
      <c r="W783" s="23"/>
      <c r="X783" s="23"/>
      <c r="Y783" s="23"/>
    </row>
    <row r="784" customFormat="false" ht="12" hidden="false" customHeight="true" outlineLevel="0" collapsed="false">
      <c r="B784" s="23"/>
      <c r="C784" s="23"/>
      <c r="D784" s="137"/>
      <c r="E784" s="23"/>
      <c r="F784" s="23"/>
      <c r="G784" s="23"/>
      <c r="H784" s="23"/>
      <c r="I784" s="23"/>
      <c r="J784" s="23"/>
      <c r="K784" s="119"/>
    </row>
    <row r="785" customFormat="false" ht="12" hidden="false" customHeight="true" outlineLevel="0" collapsed="false">
      <c r="B785" s="23"/>
      <c r="C785" s="23"/>
      <c r="D785" s="137"/>
      <c r="E785" s="112"/>
      <c r="F785" s="23"/>
      <c r="G785" s="23"/>
      <c r="H785" s="23"/>
      <c r="I785" s="23"/>
      <c r="J785" s="23"/>
      <c r="K785" s="119"/>
    </row>
    <row r="786" customFormat="false" ht="29.25" hidden="false" customHeight="true" outlineLevel="0" collapsed="false">
      <c r="A786" s="105" t="s">
        <v>119</v>
      </c>
      <c r="B786" s="106" t="s">
        <v>105</v>
      </c>
      <c r="C786" s="107" t="s">
        <v>208</v>
      </c>
      <c r="D786" s="139" t="s">
        <v>125</v>
      </c>
      <c r="E786" s="124"/>
      <c r="K786" s="119"/>
    </row>
    <row r="787" customFormat="false" ht="12" hidden="false" customHeight="true" outlineLevel="0" collapsed="false">
      <c r="A787" s="110" t="n">
        <f aca="false" t="array" ref="A787:A787">IFERROR(INDEX('03.Muestra'!$B$8:$B$17,SMALL(IF("Página Web"='03.Muestra'!$D$8:$D$17,ROW('03.Muestra'!$B$8:$B$17)-MIN(ROW('03.Muestra'!$D$8:$D$17))+1,""),ROW()-786)),"")</f>
        <v>1</v>
      </c>
      <c r="B787" s="141" t="str">
        <f aca="false" t="array" ref="B787:B787">IFERROR(INDEX('03.Muestra'!$C$8:$C$17,SMALL(IF("Página Web"='03.Muestra'!$D$8:$D$17,ROW('03.Muestra'!$C$8:$C$17)-MIN(ROW('03.Muestra'!$D$8:$D$17))+1,""),ROW()-786)),"")</f>
        <v>Inicio</v>
      </c>
      <c r="C787" s="141" t="str">
        <f aca="false" t="array" ref="C787:C787">IFERROR(INDEX('03.Muestra'!$F$8:$F$17,SMALL(IF("Página Web"='03.Muestra'!$D$8:$D$17,ROW('03.Muestra'!$F$8:$F$17)-MIN(ROW('03.Muestra'!$D$8:$D$17))+1,""),ROW()-786)),"")</f>
        <v>https://institutodelpelo.com/</v>
      </c>
      <c r="D787" s="114" t="s">
        <v>112</v>
      </c>
      <c r="E787" s="75" t="str">
        <f aca="false">IF(D787&lt;&gt;"",IF(AND(B787&lt;&gt;"",C787&lt;&gt;""),"","ERR"),"")</f>
        <v/>
      </c>
      <c r="F787" s="115" t="s">
        <v>108</v>
      </c>
      <c r="G787" s="100" t="s">
        <v>117</v>
      </c>
      <c r="H787" s="95" t="s">
        <v>112</v>
      </c>
      <c r="I787" s="116" t="s">
        <v>110</v>
      </c>
      <c r="J787" s="117" t="s">
        <v>106</v>
      </c>
      <c r="K787" s="142" t="s">
        <v>116</v>
      </c>
    </row>
    <row r="788" customFormat="false" ht="12" hidden="false" customHeight="true" outlineLevel="0" collapsed="false">
      <c r="A788" s="110" t="n">
        <f aca="false" t="array" ref="A788:A788">IFERROR(INDEX('03.Muestra'!$B$8:$B$17,SMALL(IF("Página Web"='03.Muestra'!$D$8:$D$17,ROW('03.Muestra'!$B$8:$B$17)-MIN(ROW('03.Muestra'!$D$8:$D$17))+1,""),ROW()-786)),"")</f>
        <v>2</v>
      </c>
      <c r="B788" s="141" t="str">
        <f aca="false" t="array" ref="B788:B788">IFERROR(INDEX('03.Muestra'!$C$8:$C$17,SMALL(IF("Página Web"='03.Muestra'!$D$8:$D$17,ROW('03.Muestra'!$C$8:$C$17)-MIN(ROW('03.Muestra'!$D$8:$D$17))+1,""),ROW()-786)),"")</f>
        <v>Nuestro método</v>
      </c>
      <c r="C788" s="141" t="str">
        <f aca="false" t="array" ref="C788:C788">IFERROR(INDEX('03.Muestra'!$F$8:$F$17,SMALL(IF("Página Web"='03.Muestra'!$D$8:$D$17,ROW('03.Muestra'!$F$8:$F$17)-MIN(ROW('03.Muestra'!$D$8:$D$17))+1,""),ROW()-786)),"")</f>
        <v>https://institutodelpelo.com/nuestro-metodo/</v>
      </c>
      <c r="D788" s="114" t="s">
        <v>112</v>
      </c>
      <c r="E788" s="75" t="str">
        <f aca="false">IF(D788&lt;&gt;"",IF(AND(B788&lt;&gt;"",C788&lt;&gt;""),"","ERR"),"")</f>
        <v/>
      </c>
      <c r="F788" s="118" t="n">
        <f aca="true">COUNTIF($D787:INDIRECT("$D" &amp;  SUM(ROW()-1,'03.Muestra'!$D$20)-1),F787)</f>
        <v>0</v>
      </c>
      <c r="G788" s="118" t="n">
        <f aca="true">COUNTIF($D787:INDIRECT("$D" &amp;  SUM(ROW()-1,'03.Muestra'!$D$20)-1),G787)</f>
        <v>0</v>
      </c>
      <c r="H788" s="118" t="n">
        <f aca="true">COUNTIF($D787:INDIRECT("$D" &amp;  SUM(ROW()-1,'03.Muestra'!$D$20)-1),H787)</f>
        <v>5</v>
      </c>
      <c r="I788" s="118" t="n">
        <f aca="true">COUNTIF($D787:INDIRECT("$D" &amp;  SUM(ROW()-1,'03.Muestra'!$D$20)-1),I787)</f>
        <v>0</v>
      </c>
      <c r="J788" s="118" t="n">
        <f aca="true">COUNTIF($D787:INDIRECT("$D" &amp;  SUM(ROW()-1,'03.Muestra'!$D$20)-1),J787)</f>
        <v>0</v>
      </c>
      <c r="K788" s="143" t="n">
        <f aca="true">IF(COUNTIF('03.Muestra'!$D$8:$D$17,"Página Web")=0,0,COUNTBLANK($D787:INDIRECT("$D" &amp;  SUM(ROW()-1,COUNTIF('03.Muestra'!$D$8:$D$17,"Página Web"))-1)))</f>
        <v>1</v>
      </c>
    </row>
    <row r="789" customFormat="false" ht="12" hidden="false" customHeight="true" outlineLevel="0" collapsed="false">
      <c r="A789" s="110" t="n">
        <f aca="false" t="array" ref="A789:A789">IFERROR(INDEX('03.Muestra'!$B$8:$B$17,SMALL(IF("Página Web"='03.Muestra'!$D$8:$D$17,ROW('03.Muestra'!$B$8:$B$17)-MIN(ROW('03.Muestra'!$D$8:$D$17))+1,""),ROW()-786)),"")</f>
        <v>3</v>
      </c>
      <c r="B789" s="141" t="str">
        <f aca="false" t="array" ref="B789:B789">IFERROR(INDEX('03.Muestra'!$C$8:$C$17,SMALL(IF("Página Web"='03.Muestra'!$D$8:$D$17,ROW('03.Muestra'!$C$8:$C$17)-MIN(ROW('03.Muestra'!$D$8:$D$17))+1,""),ROW()-786)),"")</f>
        <v>Contacto</v>
      </c>
      <c r="C789" s="141" t="str">
        <f aca="false" t="array" ref="C789:C789">IFERROR(INDEX('03.Muestra'!$F$8:$F$17,SMALL(IF("Página Web"='03.Muestra'!$D$8:$D$17,ROW('03.Muestra'!$F$8:$F$17)-MIN(ROW('03.Muestra'!$D$8:$D$17))+1,""),ROW()-786)),"")</f>
        <v>https://institutodelpelo.com/contacto/</v>
      </c>
      <c r="D789" s="114" t="s">
        <v>112</v>
      </c>
      <c r="E789" s="75" t="str">
        <f aca="false">IF(D789&lt;&gt;"",IF(AND(B789&lt;&gt;"",C789&lt;&gt;""),"","ERR"),"")</f>
        <v/>
      </c>
      <c r="G789" s="23"/>
      <c r="H789" s="23"/>
      <c r="I789" s="23"/>
      <c r="J789" s="23"/>
      <c r="K789" s="119"/>
    </row>
    <row r="790" customFormat="false" ht="12" hidden="false" customHeight="true" outlineLevel="0" collapsed="false">
      <c r="A790" s="110" t="n">
        <f aca="false" t="array" ref="A790:A790">IFERROR(INDEX('03.Muestra'!$B$8:$B$17,SMALL(IF("Página Web"='03.Muestra'!$D$8:$D$17,ROW('03.Muestra'!$B$8:$B$17)-MIN(ROW('03.Muestra'!$D$8:$D$17))+1,""),ROW()-786)),"")</f>
        <v>4</v>
      </c>
      <c r="B790" s="141" t="str">
        <f aca="false" t="array" ref="B790:B790">IFERROR(INDEX('03.Muestra'!$C$8:$C$17,SMALL(IF("Página Web"='03.Muestra'!$D$8:$D$17,ROW('03.Muestra'!$C$8:$C$17)-MIN(ROW('03.Muestra'!$D$8:$D$17))+1,""),ROW()-786)),"")</f>
        <v>Aviso legal</v>
      </c>
      <c r="C790" s="141" t="str">
        <f aca="false" t="array" ref="C790:C790">IFERROR(INDEX('03.Muestra'!$F$8:$F$17,SMALL(IF("Página Web"='03.Muestra'!$D$8:$D$17,ROW('03.Muestra'!$F$8:$F$17)-MIN(ROW('03.Muestra'!$D$8:$D$17))+1,""),ROW()-786)),"")</f>
        <v>https://institutodelpelo.com/aviso-legal/</v>
      </c>
      <c r="D790" s="114" t="s">
        <v>112</v>
      </c>
      <c r="E790" s="75" t="str">
        <f aca="false">IF(D790&lt;&gt;"",IF(AND(B790&lt;&gt;"",C790&lt;&gt;""),"","ERR"),"")</f>
        <v/>
      </c>
      <c r="G790" s="23"/>
      <c r="H790" s="23"/>
      <c r="I790" s="23"/>
      <c r="J790" s="23"/>
      <c r="K790" s="119"/>
    </row>
    <row r="791" customFormat="false" ht="12" hidden="false" customHeight="true" outlineLevel="0" collapsed="false">
      <c r="A791" s="110" t="n">
        <f aca="false" t="array" ref="A791:A791">IFERROR(INDEX('03.Muestra'!$B$8:$B$17,SMALL(IF("Página Web"='03.Muestra'!$D$8:$D$17,ROW('03.Muestra'!$B$8:$B$17)-MIN(ROW('03.Muestra'!$D$8:$D$17))+1,""),ROW()-786)),"")</f>
        <v>5</v>
      </c>
      <c r="B791" s="141" t="str">
        <f aca="false" t="array" ref="B791:B791">IFERROR(INDEX('03.Muestra'!$C$8:$C$17,SMALL(IF("Página Web"='03.Muestra'!$D$8:$D$17,ROW('03.Muestra'!$C$8:$C$17)-MIN(ROW('03.Muestra'!$D$8:$D$17))+1,""),ROW()-786)),"")</f>
        <v>Política de privacidad</v>
      </c>
      <c r="C791" s="141" t="str">
        <f aca="false" t="array" ref="C791:C791">IFERROR(INDEX('03.Muestra'!$F$8:$F$17,SMALL(IF("Página Web"='03.Muestra'!$D$8:$D$17,ROW('03.Muestra'!$F$8:$F$17)-MIN(ROW('03.Muestra'!$D$8:$D$17))+1,""),ROW()-786)),"")</f>
        <v>https://institutodelpelo.com/politica-de-privacidad/</v>
      </c>
      <c r="D791" s="114" t="s">
        <v>112</v>
      </c>
      <c r="E791" s="75" t="str">
        <f aca="false">IF(D791&lt;&gt;"",IF(AND(B791&lt;&gt;"",C791&lt;&gt;""),"","ERR"),"")</f>
        <v/>
      </c>
      <c r="G791" s="23"/>
      <c r="H791" s="23"/>
      <c r="I791" s="23"/>
      <c r="J791" s="23"/>
      <c r="K791" s="119"/>
    </row>
    <row r="792" customFormat="false" ht="12" hidden="false" customHeight="true" outlineLevel="0" collapsed="false">
      <c r="A792" s="110" t="n">
        <f aca="false" t="array" ref="A792:A792">IFERROR(INDEX('03.Muestra'!$B$8:$B$17,SMALL(IF("Página Web"='03.Muestra'!$D$8:$D$17,ROW('03.Muestra'!$B$8:$B$17)-MIN(ROW('03.Muestra'!$D$8:$D$17))+1,""),ROW()-786)),"")</f>
        <v>6</v>
      </c>
      <c r="B792" s="141" t="str">
        <f aca="false" t="array" ref="B792:B792">IFERROR(INDEX('03.Muestra'!$C$8:$C$17,SMALL(IF("Página Web"='03.Muestra'!$D$8:$D$17,ROW('03.Muestra'!$C$8:$C$17)-MIN(ROW('03.Muestra'!$D$8:$D$17))+1,""),ROW()-786)),"")</f>
        <v>Informe de accesibilidad</v>
      </c>
      <c r="C792" s="141" t="str">
        <f aca="false" t="array" ref="C792:C792">IFERROR(INDEX('03.Muestra'!$F$8:$F$17,SMALL(IF("Página Web"='03.Muestra'!$D$8:$D$17,ROW('03.Muestra'!$F$8:$F$17)-MIN(ROW('03.Muestra'!$D$8:$D$17))+1,""),ROW()-786)),"")</f>
        <v>https://institutodelpelo.com/informe-de-accesibilidad/</v>
      </c>
      <c r="D792" s="114"/>
      <c r="E792" s="75" t="str">
        <f aca="false">IF(D792&lt;&gt;"",IF(AND(B792&lt;&gt;"",C792&lt;&gt;""),"","ERR"),"")</f>
        <v/>
      </c>
      <c r="G792" s="23"/>
      <c r="H792" s="23"/>
      <c r="I792" s="23"/>
      <c r="J792" s="23"/>
      <c r="K792" s="119"/>
    </row>
    <row r="793" customFormat="false" ht="12" hidden="false" customHeight="true" outlineLevel="0" collapsed="false">
      <c r="A793" s="110" t="str">
        <f aca="false" t="array" ref="A793:A793">IFERROR(INDEX('03.Muestra'!$B$8:$B$17,SMALL(IF("Página Web"='03.Muestra'!$D$8:$D$17,ROW('03.Muestra'!$B$8:$B$17)-MIN(ROW('03.Muestra'!$D$8:$D$17))+1,""),ROW()-786)),"")</f>
        <v/>
      </c>
      <c r="B793" s="141" t="str">
        <f aca="false" t="array" ref="B793:B793">IFERROR(INDEX('03.Muestra'!$C$8:$C$17,SMALL(IF("Página Web"='03.Muestra'!$D$8:$D$17,ROW('03.Muestra'!$C$8:$C$17)-MIN(ROW('03.Muestra'!$D$8:$D$17))+1,""),ROW()-786)),"")</f>
        <v/>
      </c>
      <c r="C793" s="141" t="str">
        <f aca="false" t="array" ref="C793:C793">IFERROR(INDEX('03.Muestra'!$F$8:$F$17,SMALL(IF("Página Web"='03.Muestra'!$D$8:$D$17,ROW('03.Muestra'!$F$8:$F$17)-MIN(ROW('03.Muestra'!$D$8:$D$17))+1,""),ROW()-786)),"")</f>
        <v/>
      </c>
      <c r="D793" s="114"/>
      <c r="E793" s="75" t="str">
        <f aca="false">IF(D793&lt;&gt;"",IF(AND(B793&lt;&gt;"",C793&lt;&gt;""),"","ERR"),"")</f>
        <v/>
      </c>
      <c r="F793" s="23"/>
      <c r="G793" s="23"/>
      <c r="H793" s="23"/>
      <c r="I793" s="23"/>
      <c r="J793" s="23"/>
      <c r="K793" s="119"/>
    </row>
    <row r="794" customFormat="false" ht="12" hidden="false" customHeight="true" outlineLevel="0" collapsed="false">
      <c r="A794" s="110" t="str">
        <f aca="false" t="array" ref="A794:A794">IFERROR(INDEX('03.Muestra'!$B$8:$B$17,SMALL(IF("Página Web"='03.Muestra'!$D$8:$D$17,ROW('03.Muestra'!$B$8:$B$17)-MIN(ROW('03.Muestra'!$D$8:$D$17))+1,""),ROW()-786)),"")</f>
        <v/>
      </c>
      <c r="B794" s="141" t="str">
        <f aca="false" t="array" ref="B794:B794">IFERROR(INDEX('03.Muestra'!$C$8:$C$17,SMALL(IF("Página Web"='03.Muestra'!$D$8:$D$17,ROW('03.Muestra'!$C$8:$C$17)-MIN(ROW('03.Muestra'!$D$8:$D$17))+1,""),ROW()-786)),"")</f>
        <v/>
      </c>
      <c r="C794" s="141" t="str">
        <f aca="false" t="array" ref="C794:C794">IFERROR(INDEX('03.Muestra'!$F$8:$F$17,SMALL(IF("Página Web"='03.Muestra'!$D$8:$D$17,ROW('03.Muestra'!$F$8:$F$17)-MIN(ROW('03.Muestra'!$D$8:$D$17))+1,""),ROW()-786)),"")</f>
        <v/>
      </c>
      <c r="D794" s="114"/>
      <c r="E794" s="75" t="str">
        <f aca="false">IF(D794&lt;&gt;"",IF(AND(B794&lt;&gt;"",C794&lt;&gt;""),"","ERR"),"")</f>
        <v/>
      </c>
      <c r="F794" s="23"/>
      <c r="G794" s="23"/>
      <c r="H794" s="23"/>
      <c r="I794" s="23"/>
      <c r="J794" s="23"/>
      <c r="K794" s="119"/>
    </row>
    <row r="795" customFormat="false" ht="12" hidden="false" customHeight="true" outlineLevel="0" collapsed="false">
      <c r="A795" s="110" t="str">
        <f aca="false" t="array" ref="A795:A795">IFERROR(INDEX('03.Muestra'!$B$8:$B$17,SMALL(IF("Página Web"='03.Muestra'!$D$8:$D$17,ROW('03.Muestra'!$B$8:$B$17)-MIN(ROW('03.Muestra'!$D$8:$D$17))+1,""),ROW()-786)),"")</f>
        <v/>
      </c>
      <c r="B795" s="141" t="str">
        <f aca="false" t="array" ref="B795:B795">IFERROR(INDEX('03.Muestra'!$C$8:$C$17,SMALL(IF("Página Web"='03.Muestra'!$D$8:$D$17,ROW('03.Muestra'!$C$8:$C$17)-MIN(ROW('03.Muestra'!$D$8:$D$17))+1,""),ROW()-786)),"")</f>
        <v/>
      </c>
      <c r="C795" s="141" t="str">
        <f aca="false" t="array" ref="C795:C795">IFERROR(INDEX('03.Muestra'!$F$8:$F$17,SMALL(IF("Página Web"='03.Muestra'!$D$8:$D$17,ROW('03.Muestra'!$F$8:$F$17)-MIN(ROW('03.Muestra'!$D$8:$D$17))+1,""),ROW()-786)),"")</f>
        <v/>
      </c>
      <c r="D795" s="114"/>
      <c r="E795" s="75" t="str">
        <f aca="false">IF(D795&lt;&gt;"",IF(AND(B795&lt;&gt;"",C795&lt;&gt;""),"","ERR"),"")</f>
        <v/>
      </c>
      <c r="F795" s="23"/>
      <c r="G795" s="23"/>
      <c r="H795" s="23"/>
      <c r="I795" s="23"/>
      <c r="J795" s="23"/>
      <c r="K795" s="119"/>
    </row>
    <row r="796" customFormat="false" ht="12" hidden="false" customHeight="true" outlineLevel="0" collapsed="false">
      <c r="A796" s="110" t="str">
        <f aca="false" t="array" ref="A796:A796">IFERROR(INDEX('03.Muestra'!$B$8:$B$17,SMALL(IF("Página Web"='03.Muestra'!$D$8:$D$17,ROW('03.Muestra'!$B$8:$B$17)-MIN(ROW('03.Muestra'!$D$8:$D$17))+1,""),ROW()-786)),"")</f>
        <v/>
      </c>
      <c r="B796" s="141" t="str">
        <f aca="false" t="array" ref="B796:B796">IFERROR(INDEX('03.Muestra'!$C$8:$C$17,SMALL(IF("Página Web"='03.Muestra'!$D$8:$D$17,ROW('03.Muestra'!$C$8:$C$17)-MIN(ROW('03.Muestra'!$D$8:$D$17))+1,""),ROW()-786)),"")</f>
        <v/>
      </c>
      <c r="C796" s="141" t="str">
        <f aca="false" t="array" ref="C796:C796">IFERROR(INDEX('03.Muestra'!$F$8:$F$17,SMALL(IF("Página Web"='03.Muestra'!$D$8:$D$17,ROW('03.Muestra'!$F$8:$F$17)-MIN(ROW('03.Muestra'!$D$8:$D$17))+1,""),ROW()-786)),"")</f>
        <v/>
      </c>
      <c r="D796" s="114"/>
      <c r="E796" s="75" t="str">
        <f aca="false">IF(D796&lt;&gt;"",IF(AND(B796&lt;&gt;"",C796&lt;&gt;""),"","ERR"),"")</f>
        <v/>
      </c>
      <c r="F796" s="23"/>
      <c r="G796" s="23"/>
      <c r="H796" s="23"/>
      <c r="I796" s="23"/>
      <c r="J796" s="23"/>
      <c r="K796" s="119"/>
    </row>
    <row r="797" customFormat="false" ht="12" hidden="false" customHeight="true" outlineLevel="0" collapsed="false">
      <c r="A797" s="71"/>
      <c r="B797" s="144"/>
      <c r="C797" s="144"/>
      <c r="D797" s="145"/>
      <c r="E797" s="75"/>
      <c r="F797" s="23"/>
      <c r="G797" s="23"/>
      <c r="H797" s="23"/>
      <c r="I797" s="23"/>
      <c r="J797" s="23"/>
      <c r="K797" s="119"/>
      <c r="L797" s="23"/>
      <c r="M797" s="23"/>
      <c r="N797" s="23"/>
      <c r="O797" s="23"/>
      <c r="P797" s="23"/>
      <c r="Q797" s="23"/>
      <c r="R797" s="23"/>
      <c r="S797" s="23"/>
      <c r="T797" s="23"/>
      <c r="U797" s="23"/>
      <c r="V797" s="23"/>
      <c r="W797" s="23"/>
      <c r="X797" s="23"/>
      <c r="Y797" s="23"/>
    </row>
    <row r="798" customFormat="false" ht="12" hidden="false" customHeight="true" outlineLevel="0" collapsed="false">
      <c r="B798" s="23"/>
      <c r="C798" s="23"/>
      <c r="D798" s="137"/>
      <c r="E798" s="75"/>
      <c r="F798" s="23"/>
      <c r="G798" s="23"/>
      <c r="H798" s="23"/>
      <c r="I798" s="23"/>
      <c r="J798" s="23"/>
      <c r="K798" s="119"/>
      <c r="L798" s="23"/>
      <c r="M798" s="23"/>
      <c r="N798" s="23"/>
      <c r="O798" s="23"/>
      <c r="P798" s="23"/>
      <c r="Q798" s="23"/>
      <c r="R798" s="23"/>
      <c r="S798" s="23"/>
      <c r="T798" s="23"/>
      <c r="U798" s="23"/>
      <c r="V798" s="23"/>
      <c r="W798" s="23"/>
      <c r="X798" s="23"/>
      <c r="Y798" s="23"/>
    </row>
    <row r="799" customFormat="false" ht="31.5" hidden="false" customHeight="true" outlineLevel="0" collapsed="false">
      <c r="A799" s="122"/>
      <c r="B799" s="123"/>
      <c r="C799" s="122"/>
      <c r="D799" s="146"/>
      <c r="E799" s="112"/>
      <c r="F799" s="23"/>
      <c r="G799" s="23"/>
      <c r="H799" s="23"/>
      <c r="I799" s="23"/>
      <c r="J799" s="23"/>
      <c r="K799" s="119"/>
      <c r="L799" s="23"/>
      <c r="M799" s="23"/>
      <c r="N799" s="23"/>
      <c r="O799" s="23"/>
      <c r="P799" s="23"/>
      <c r="Q799" s="23"/>
      <c r="R799" s="23"/>
      <c r="S799" s="23"/>
      <c r="T799" s="23"/>
      <c r="U799" s="23"/>
      <c r="V799" s="23"/>
      <c r="W799" s="23"/>
      <c r="X799" s="23"/>
      <c r="Y799" s="23"/>
    </row>
    <row r="800" customFormat="false" ht="12" hidden="false" customHeight="true" outlineLevel="0" collapsed="false">
      <c r="A800" s="71"/>
      <c r="B800" s="71"/>
      <c r="C800" s="71"/>
      <c r="D800" s="147"/>
      <c r="E800" s="72"/>
      <c r="F800" s="103"/>
      <c r="G800" s="23"/>
      <c r="H800" s="23"/>
      <c r="I800" s="23"/>
      <c r="J800" s="23"/>
      <c r="K800" s="119"/>
      <c r="L800" s="23"/>
      <c r="M800" s="23"/>
      <c r="N800" s="23"/>
      <c r="O800" s="23"/>
      <c r="P800" s="23"/>
      <c r="Q800" s="23"/>
      <c r="R800" s="23"/>
      <c r="S800" s="23"/>
      <c r="T800" s="23"/>
      <c r="U800" s="23"/>
      <c r="V800" s="23"/>
      <c r="W800" s="23"/>
      <c r="X800" s="23"/>
      <c r="Y800" s="23"/>
    </row>
    <row r="801" customFormat="false" ht="12" hidden="false" customHeight="true" outlineLevel="0" collapsed="false">
      <c r="B801" s="23"/>
      <c r="C801" s="23"/>
      <c r="D801" s="137"/>
      <c r="E801" s="23"/>
      <c r="F801" s="23"/>
      <c r="G801" s="23"/>
      <c r="H801" s="23"/>
      <c r="I801" s="23"/>
      <c r="J801" s="23"/>
      <c r="K801" s="119"/>
    </row>
    <row r="802" customFormat="false" ht="12" hidden="false" customHeight="true" outlineLevel="0" collapsed="false">
      <c r="B802" s="23"/>
      <c r="C802" s="23"/>
      <c r="D802" s="137"/>
      <c r="E802" s="112"/>
      <c r="K802" s="119"/>
    </row>
    <row r="803" customFormat="false" ht="29.25" hidden="false" customHeight="true" outlineLevel="0" collapsed="false">
      <c r="A803" s="105" t="s">
        <v>119</v>
      </c>
      <c r="B803" s="106" t="s">
        <v>105</v>
      </c>
      <c r="C803" s="107" t="s">
        <v>209</v>
      </c>
      <c r="D803" s="139" t="s">
        <v>125</v>
      </c>
      <c r="E803" s="124"/>
      <c r="K803" s="119"/>
    </row>
    <row r="804" customFormat="false" ht="12" hidden="false" customHeight="true" outlineLevel="0" collapsed="false">
      <c r="A804" s="110" t="n">
        <f aca="false" t="array" ref="A804:A804">IFERROR(INDEX('03.Muestra'!$B$8:$B$17,SMALL(IF("Página Web"='03.Muestra'!$D$8:$D$17,ROW('03.Muestra'!$B$8:$B$17)-MIN(ROW('03.Muestra'!$D$8:$D$17))+1,""),ROW()-803)),"")</f>
        <v>1</v>
      </c>
      <c r="B804" s="141" t="str">
        <f aca="false" t="array" ref="B804:B804">IFERROR(INDEX('03.Muestra'!$C$8:$C$17,SMALL(IF("Página Web"='03.Muestra'!$D$8:$D$17,ROW('03.Muestra'!$C$8:$C$17)-MIN(ROW('03.Muestra'!$D$8:$D$17))+1,""),ROW()-803)),"")</f>
        <v>Inicio</v>
      </c>
      <c r="C804" s="141" t="str">
        <f aca="false" t="array" ref="C804:C804">IFERROR(INDEX('03.Muestra'!$F$8:$F$17,SMALL(IF("Página Web"='03.Muestra'!$D$8:$D$17,ROW('03.Muestra'!$F$8:$F$17)-MIN(ROW('03.Muestra'!$D$8:$D$17))+1,""),ROW()-803)),"")</f>
        <v>https://institutodelpelo.com/</v>
      </c>
      <c r="D804" s="114" t="s">
        <v>106</v>
      </c>
      <c r="E804" s="75" t="str">
        <f aca="false">IF(D804&lt;&gt;"",IF(AND(B804&lt;&gt;"",C804&lt;&gt;""),"","ERR"),"")</f>
        <v/>
      </c>
      <c r="F804" s="115" t="s">
        <v>108</v>
      </c>
      <c r="G804" s="100" t="s">
        <v>117</v>
      </c>
      <c r="H804" s="95" t="s">
        <v>112</v>
      </c>
      <c r="I804" s="116" t="s">
        <v>110</v>
      </c>
      <c r="J804" s="117" t="s">
        <v>106</v>
      </c>
      <c r="K804" s="142" t="s">
        <v>116</v>
      </c>
    </row>
    <row r="805" customFormat="false" ht="12" hidden="false" customHeight="true" outlineLevel="0" collapsed="false">
      <c r="A805" s="110" t="n">
        <f aca="false" t="array" ref="A805:A805">IFERROR(INDEX('03.Muestra'!$B$8:$B$17,SMALL(IF("Página Web"='03.Muestra'!$D$8:$D$17,ROW('03.Muestra'!$B$8:$B$17)-MIN(ROW('03.Muestra'!$D$8:$D$17))+1,""),ROW()-803)),"")</f>
        <v>2</v>
      </c>
      <c r="B805" s="141" t="str">
        <f aca="false" t="array" ref="B805:B805">IFERROR(INDEX('03.Muestra'!$C$8:$C$17,SMALL(IF("Página Web"='03.Muestra'!$D$8:$D$17,ROW('03.Muestra'!$C$8:$C$17)-MIN(ROW('03.Muestra'!$D$8:$D$17))+1,""),ROW()-803)),"")</f>
        <v>Nuestro método</v>
      </c>
      <c r="C805" s="141" t="str">
        <f aca="false" t="array" ref="C805:C805">IFERROR(INDEX('03.Muestra'!$F$8:$F$17,SMALL(IF("Página Web"='03.Muestra'!$D$8:$D$17,ROW('03.Muestra'!$F$8:$F$17)-MIN(ROW('03.Muestra'!$D$8:$D$17))+1,""),ROW()-803)),"")</f>
        <v>https://institutodelpelo.com/nuestro-metodo/</v>
      </c>
      <c r="D805" s="114" t="s">
        <v>106</v>
      </c>
      <c r="E805" s="75" t="str">
        <f aca="false">IF(D805&lt;&gt;"",IF(AND(B805&lt;&gt;"",C805&lt;&gt;""),"","ERR"),"")</f>
        <v/>
      </c>
      <c r="F805" s="118" t="n">
        <f aca="true">COUNTIF($D804:INDIRECT("$D" &amp;  SUM(ROW()-1,'03.Muestra'!$D$20)-1),F804)</f>
        <v>0</v>
      </c>
      <c r="G805" s="118" t="n">
        <f aca="true">COUNTIF($D804:INDIRECT("$D" &amp;  SUM(ROW()-1,'03.Muestra'!$D$20)-1),G804)</f>
        <v>0</v>
      </c>
      <c r="H805" s="118" t="n">
        <f aca="true">COUNTIF($D804:INDIRECT("$D" &amp;  SUM(ROW()-1,'03.Muestra'!$D$20)-1),H804)</f>
        <v>0</v>
      </c>
      <c r="I805" s="118" t="n">
        <f aca="true">COUNTIF($D804:INDIRECT("$D" &amp;  SUM(ROW()-1,'03.Muestra'!$D$20)-1),I804)</f>
        <v>0</v>
      </c>
      <c r="J805" s="118" t="n">
        <f aca="true">COUNTIF($D804:INDIRECT("$D" &amp;  SUM(ROW()-1,'03.Muestra'!$D$20)-1),J804)</f>
        <v>5</v>
      </c>
      <c r="K805" s="143" t="n">
        <f aca="true">IF(COUNTIF('03.Muestra'!$D$8:$D$17,"Página Web")=0,0,COUNTBLANK($D804:INDIRECT("$D" &amp;  SUM(ROW()-1,COUNTIF('03.Muestra'!$D$8:$D$17,"Página Web"))-1)))</f>
        <v>1</v>
      </c>
    </row>
    <row r="806" customFormat="false" ht="12" hidden="false" customHeight="true" outlineLevel="0" collapsed="false">
      <c r="A806" s="110" t="n">
        <f aca="false" t="array" ref="A806:A806">IFERROR(INDEX('03.Muestra'!$B$8:$B$17,SMALL(IF("Página Web"='03.Muestra'!$D$8:$D$17,ROW('03.Muestra'!$B$8:$B$17)-MIN(ROW('03.Muestra'!$D$8:$D$17))+1,""),ROW()-803)),"")</f>
        <v>3</v>
      </c>
      <c r="B806" s="141" t="str">
        <f aca="false" t="array" ref="B806:B806">IFERROR(INDEX('03.Muestra'!$C$8:$C$17,SMALL(IF("Página Web"='03.Muestra'!$D$8:$D$17,ROW('03.Muestra'!$C$8:$C$17)-MIN(ROW('03.Muestra'!$D$8:$D$17))+1,""),ROW()-803)),"")</f>
        <v>Contacto</v>
      </c>
      <c r="C806" s="141" t="str">
        <f aca="false" t="array" ref="C806:C806">IFERROR(INDEX('03.Muestra'!$F$8:$F$17,SMALL(IF("Página Web"='03.Muestra'!$D$8:$D$17,ROW('03.Muestra'!$F$8:$F$17)-MIN(ROW('03.Muestra'!$D$8:$D$17))+1,""),ROW()-803)),"")</f>
        <v>https://institutodelpelo.com/contacto/</v>
      </c>
      <c r="D806" s="114" t="s">
        <v>106</v>
      </c>
      <c r="E806" s="75" t="str">
        <f aca="false">IF(D806&lt;&gt;"",IF(AND(B806&lt;&gt;"",C806&lt;&gt;""),"","ERR"),"")</f>
        <v/>
      </c>
      <c r="F806" s="23"/>
      <c r="G806" s="23"/>
      <c r="H806" s="23"/>
      <c r="I806" s="23"/>
      <c r="J806" s="23"/>
      <c r="K806" s="119"/>
    </row>
    <row r="807" customFormat="false" ht="12" hidden="false" customHeight="true" outlineLevel="0" collapsed="false">
      <c r="A807" s="110" t="n">
        <f aca="false" t="array" ref="A807:A807">IFERROR(INDEX('03.Muestra'!$B$8:$B$17,SMALL(IF("Página Web"='03.Muestra'!$D$8:$D$17,ROW('03.Muestra'!$B$8:$B$17)-MIN(ROW('03.Muestra'!$D$8:$D$17))+1,""),ROW()-803)),"")</f>
        <v>4</v>
      </c>
      <c r="B807" s="141" t="str">
        <f aca="false" t="array" ref="B807:B807">IFERROR(INDEX('03.Muestra'!$C$8:$C$17,SMALL(IF("Página Web"='03.Muestra'!$D$8:$D$17,ROW('03.Muestra'!$C$8:$C$17)-MIN(ROW('03.Muestra'!$D$8:$D$17))+1,""),ROW()-803)),"")</f>
        <v>Aviso legal</v>
      </c>
      <c r="C807" s="141" t="str">
        <f aca="false" t="array" ref="C807:C807">IFERROR(INDEX('03.Muestra'!$F$8:$F$17,SMALL(IF("Página Web"='03.Muestra'!$D$8:$D$17,ROW('03.Muestra'!$F$8:$F$17)-MIN(ROW('03.Muestra'!$D$8:$D$17))+1,""),ROW()-803)),"")</f>
        <v>https://institutodelpelo.com/aviso-legal/</v>
      </c>
      <c r="D807" s="114" t="s">
        <v>106</v>
      </c>
      <c r="E807" s="75" t="str">
        <f aca="false">IF(D807&lt;&gt;"",IF(AND(B807&lt;&gt;"",C807&lt;&gt;""),"","ERR"),"")</f>
        <v/>
      </c>
      <c r="F807" s="23"/>
      <c r="G807" s="23"/>
      <c r="H807" s="23"/>
      <c r="I807" s="23"/>
      <c r="J807" s="23"/>
      <c r="K807" s="159"/>
    </row>
    <row r="808" customFormat="false" ht="12" hidden="false" customHeight="true" outlineLevel="0" collapsed="false">
      <c r="A808" s="110" t="n">
        <f aca="false" t="array" ref="A808:A808">IFERROR(INDEX('03.Muestra'!$B$8:$B$17,SMALL(IF("Página Web"='03.Muestra'!$D$8:$D$17,ROW('03.Muestra'!$B$8:$B$17)-MIN(ROW('03.Muestra'!$D$8:$D$17))+1,""),ROW()-803)),"")</f>
        <v>5</v>
      </c>
      <c r="B808" s="141" t="str">
        <f aca="false" t="array" ref="B808:B808">IFERROR(INDEX('03.Muestra'!$C$8:$C$17,SMALL(IF("Página Web"='03.Muestra'!$D$8:$D$17,ROW('03.Muestra'!$C$8:$C$17)-MIN(ROW('03.Muestra'!$D$8:$D$17))+1,""),ROW()-803)),"")</f>
        <v>Política de privacidad</v>
      </c>
      <c r="C808" s="141" t="str">
        <f aca="false" t="array" ref="C808:C808">IFERROR(INDEX('03.Muestra'!$F$8:$F$17,SMALL(IF("Página Web"='03.Muestra'!$D$8:$D$17,ROW('03.Muestra'!$F$8:$F$17)-MIN(ROW('03.Muestra'!$D$8:$D$17))+1,""),ROW()-803)),"")</f>
        <v>https://institutodelpelo.com/politica-de-privacidad/</v>
      </c>
      <c r="D808" s="114" t="s">
        <v>106</v>
      </c>
      <c r="E808" s="75" t="str">
        <f aca="false">IF(D808&lt;&gt;"",IF(AND(B808&lt;&gt;"",C808&lt;&gt;""),"","ERR"),"")</f>
        <v/>
      </c>
      <c r="F808" s="74"/>
      <c r="G808" s="23"/>
      <c r="H808" s="23"/>
      <c r="I808" s="23"/>
      <c r="J808" s="23"/>
      <c r="K808" s="159"/>
    </row>
    <row r="809" customFormat="false" ht="12" hidden="false" customHeight="true" outlineLevel="0" collapsed="false">
      <c r="A809" s="110" t="n">
        <f aca="false" t="array" ref="A809:A809">IFERROR(INDEX('03.Muestra'!$B$8:$B$17,SMALL(IF("Página Web"='03.Muestra'!$D$8:$D$17,ROW('03.Muestra'!$B$8:$B$17)-MIN(ROW('03.Muestra'!$D$8:$D$17))+1,""),ROW()-803)),"")</f>
        <v>6</v>
      </c>
      <c r="B809" s="141" t="str">
        <f aca="false" t="array" ref="B809:B809">IFERROR(INDEX('03.Muestra'!$C$8:$C$17,SMALL(IF("Página Web"='03.Muestra'!$D$8:$D$17,ROW('03.Muestra'!$C$8:$C$17)-MIN(ROW('03.Muestra'!$D$8:$D$17))+1,""),ROW()-803)),"")</f>
        <v>Informe de accesibilidad</v>
      </c>
      <c r="C809" s="141" t="str">
        <f aca="false" t="array" ref="C809:C809">IFERROR(INDEX('03.Muestra'!$F$8:$F$17,SMALL(IF("Página Web"='03.Muestra'!$D$8:$D$17,ROW('03.Muestra'!$F$8:$F$17)-MIN(ROW('03.Muestra'!$D$8:$D$17))+1,""),ROW()-803)),"")</f>
        <v>https://institutodelpelo.com/informe-de-accesibilidad/</v>
      </c>
      <c r="D809" s="114"/>
      <c r="E809" s="75" t="str">
        <f aca="false">IF(D809&lt;&gt;"",IF(AND(B809&lt;&gt;"",C809&lt;&gt;""),"","ERR"),"")</f>
        <v/>
      </c>
      <c r="F809" s="23"/>
      <c r="G809" s="23"/>
      <c r="H809" s="23"/>
      <c r="I809" s="23"/>
      <c r="J809" s="23"/>
      <c r="K809" s="159"/>
    </row>
    <row r="810" customFormat="false" ht="12" hidden="false" customHeight="true" outlineLevel="0" collapsed="false">
      <c r="A810" s="110" t="str">
        <f aca="false" t="array" ref="A810:A810">IFERROR(INDEX('03.Muestra'!$B$8:$B$17,SMALL(IF("Página Web"='03.Muestra'!$D$8:$D$17,ROW('03.Muestra'!$B$8:$B$17)-MIN(ROW('03.Muestra'!$D$8:$D$17))+1,""),ROW()-803)),"")</f>
        <v/>
      </c>
      <c r="B810" s="141" t="str">
        <f aca="false" t="array" ref="B810:B810">IFERROR(INDEX('03.Muestra'!$C$8:$C$17,SMALL(IF("Página Web"='03.Muestra'!$D$8:$D$17,ROW('03.Muestra'!$C$8:$C$17)-MIN(ROW('03.Muestra'!$D$8:$D$17))+1,""),ROW()-803)),"")</f>
        <v/>
      </c>
      <c r="C810" s="141" t="str">
        <f aca="false" t="array" ref="C810:C810">IFERROR(INDEX('03.Muestra'!$F$8:$F$17,SMALL(IF("Página Web"='03.Muestra'!$D$8:$D$17,ROW('03.Muestra'!$F$8:$F$17)-MIN(ROW('03.Muestra'!$D$8:$D$17))+1,""),ROW()-803)),"")</f>
        <v/>
      </c>
      <c r="D810" s="114"/>
      <c r="E810" s="75" t="str">
        <f aca="false">IF(D810&lt;&gt;"",IF(AND(B810&lt;&gt;"",C810&lt;&gt;""),"","ERR"),"")</f>
        <v/>
      </c>
      <c r="F810" s="23"/>
      <c r="G810" s="23"/>
      <c r="H810" s="23"/>
      <c r="I810" s="23"/>
      <c r="J810" s="23"/>
      <c r="K810" s="119"/>
    </row>
    <row r="811" customFormat="false" ht="12" hidden="false" customHeight="true" outlineLevel="0" collapsed="false">
      <c r="A811" s="110" t="str">
        <f aca="false" t="array" ref="A811:A811">IFERROR(INDEX('03.Muestra'!$B$8:$B$17,SMALL(IF("Página Web"='03.Muestra'!$D$8:$D$17,ROW('03.Muestra'!$B$8:$B$17)-MIN(ROW('03.Muestra'!$D$8:$D$17))+1,""),ROW()-803)),"")</f>
        <v/>
      </c>
      <c r="B811" s="141" t="str">
        <f aca="false" t="array" ref="B811:B811">IFERROR(INDEX('03.Muestra'!$C$8:$C$17,SMALL(IF("Página Web"='03.Muestra'!$D$8:$D$17,ROW('03.Muestra'!$C$8:$C$17)-MIN(ROW('03.Muestra'!$D$8:$D$17))+1,""),ROW()-803)),"")</f>
        <v/>
      </c>
      <c r="C811" s="141" t="str">
        <f aca="false" t="array" ref="C811:C811">IFERROR(INDEX('03.Muestra'!$F$8:$F$17,SMALL(IF("Página Web"='03.Muestra'!$D$8:$D$17,ROW('03.Muestra'!$F$8:$F$17)-MIN(ROW('03.Muestra'!$D$8:$D$17))+1,""),ROW()-803)),"")</f>
        <v/>
      </c>
      <c r="D811" s="114"/>
      <c r="E811" s="75" t="str">
        <f aca="false">IF(D811&lt;&gt;"",IF(AND(B811&lt;&gt;"",C811&lt;&gt;""),"","ERR"),"")</f>
        <v/>
      </c>
      <c r="F811" s="23"/>
      <c r="G811" s="23"/>
      <c r="H811" s="23"/>
      <c r="I811" s="23"/>
      <c r="J811" s="23"/>
      <c r="K811" s="119"/>
    </row>
    <row r="812" customFormat="false" ht="12" hidden="false" customHeight="true" outlineLevel="0" collapsed="false">
      <c r="A812" s="110" t="str">
        <f aca="false" t="array" ref="A812:A812">IFERROR(INDEX('03.Muestra'!$B$8:$B$17,SMALL(IF("Página Web"='03.Muestra'!$D$8:$D$17,ROW('03.Muestra'!$B$8:$B$17)-MIN(ROW('03.Muestra'!$D$8:$D$17))+1,""),ROW()-803)),"")</f>
        <v/>
      </c>
      <c r="B812" s="141" t="str">
        <f aca="false" t="array" ref="B812:B812">IFERROR(INDEX('03.Muestra'!$C$8:$C$17,SMALL(IF("Página Web"='03.Muestra'!$D$8:$D$17,ROW('03.Muestra'!$C$8:$C$17)-MIN(ROW('03.Muestra'!$D$8:$D$17))+1,""),ROW()-803)),"")</f>
        <v/>
      </c>
      <c r="C812" s="141" t="str">
        <f aca="false" t="array" ref="C812:C812">IFERROR(INDEX('03.Muestra'!$F$8:$F$17,SMALL(IF("Página Web"='03.Muestra'!$D$8:$D$17,ROW('03.Muestra'!$F$8:$F$17)-MIN(ROW('03.Muestra'!$D$8:$D$17))+1,""),ROW()-803)),"")</f>
        <v/>
      </c>
      <c r="D812" s="114"/>
      <c r="E812" s="75" t="str">
        <f aca="false">IF(D812&lt;&gt;"",IF(AND(B812&lt;&gt;"",C812&lt;&gt;""),"","ERR"),"")</f>
        <v/>
      </c>
      <c r="F812" s="23"/>
      <c r="G812" s="23"/>
      <c r="H812" s="23"/>
      <c r="I812" s="23"/>
      <c r="J812" s="23"/>
      <c r="K812" s="119"/>
    </row>
    <row r="813" customFormat="false" ht="12" hidden="false" customHeight="true" outlineLevel="0" collapsed="false">
      <c r="A813" s="110" t="str">
        <f aca="false" t="array" ref="A813:A813">IFERROR(INDEX('03.Muestra'!$B$8:$B$17,SMALL(IF("Página Web"='03.Muestra'!$D$8:$D$17,ROW('03.Muestra'!$B$8:$B$17)-MIN(ROW('03.Muestra'!$D$8:$D$17))+1,""),ROW()-803)),"")</f>
        <v/>
      </c>
      <c r="B813" s="141" t="str">
        <f aca="false" t="array" ref="B813:B813">IFERROR(INDEX('03.Muestra'!$C$8:$C$17,SMALL(IF("Página Web"='03.Muestra'!$D$8:$D$17,ROW('03.Muestra'!$C$8:$C$17)-MIN(ROW('03.Muestra'!$D$8:$D$17))+1,""),ROW()-803)),"")</f>
        <v/>
      </c>
      <c r="C813" s="141" t="str">
        <f aca="false" t="array" ref="C813:C813">IFERROR(INDEX('03.Muestra'!$F$8:$F$17,SMALL(IF("Página Web"='03.Muestra'!$D$8:$D$17,ROW('03.Muestra'!$F$8:$F$17)-MIN(ROW('03.Muestra'!$D$8:$D$17))+1,""),ROW()-803)),"")</f>
        <v/>
      </c>
      <c r="D813" s="114"/>
      <c r="E813" s="75" t="str">
        <f aca="false">IF(D813&lt;&gt;"",IF(AND(B813&lt;&gt;"",C813&lt;&gt;""),"","ERR"),"")</f>
        <v/>
      </c>
      <c r="F813" s="23"/>
      <c r="G813" s="23"/>
      <c r="H813" s="23"/>
      <c r="I813" s="23"/>
      <c r="J813" s="23"/>
      <c r="K813" s="119"/>
    </row>
    <row r="814" customFormat="false" ht="12" hidden="false" customHeight="true" outlineLevel="0" collapsed="false">
      <c r="A814" s="71"/>
      <c r="B814" s="144"/>
      <c r="C814" s="144"/>
      <c r="D814" s="145"/>
      <c r="E814" s="75"/>
      <c r="F814" s="23"/>
      <c r="G814" s="23"/>
      <c r="H814" s="23"/>
      <c r="I814" s="23"/>
      <c r="J814" s="23"/>
      <c r="K814" s="119"/>
      <c r="L814" s="23"/>
      <c r="M814" s="23"/>
      <c r="N814" s="23"/>
      <c r="O814" s="23"/>
      <c r="P814" s="23"/>
      <c r="Q814" s="23"/>
      <c r="R814" s="23"/>
      <c r="S814" s="23"/>
      <c r="T814" s="23"/>
      <c r="U814" s="23"/>
      <c r="V814" s="23"/>
      <c r="W814" s="23"/>
      <c r="X814" s="23"/>
      <c r="Y814" s="23"/>
    </row>
    <row r="815" customFormat="false" ht="12" hidden="false" customHeight="true" outlineLevel="0" collapsed="false">
      <c r="B815" s="23"/>
      <c r="C815" s="23"/>
      <c r="D815" s="137"/>
      <c r="E815" s="75"/>
      <c r="F815" s="23"/>
      <c r="G815" s="23"/>
      <c r="H815" s="23"/>
      <c r="I815" s="23"/>
      <c r="J815" s="23"/>
      <c r="K815" s="119"/>
      <c r="L815" s="23"/>
      <c r="M815" s="23"/>
      <c r="N815" s="23"/>
      <c r="O815" s="23"/>
      <c r="P815" s="23"/>
      <c r="Q815" s="23"/>
      <c r="R815" s="23"/>
      <c r="S815" s="23"/>
      <c r="T815" s="23"/>
      <c r="U815" s="23"/>
      <c r="V815" s="23"/>
      <c r="W815" s="23"/>
      <c r="X815" s="23"/>
      <c r="Y815" s="23"/>
    </row>
    <row r="816" customFormat="false" ht="31.5" hidden="false" customHeight="true" outlineLevel="0" collapsed="false">
      <c r="A816" s="122"/>
      <c r="B816" s="123"/>
      <c r="C816" s="122"/>
      <c r="D816" s="146"/>
      <c r="E816" s="112"/>
      <c r="F816" s="23"/>
      <c r="G816" s="23"/>
      <c r="H816" s="23"/>
      <c r="I816" s="23"/>
      <c r="J816" s="23"/>
      <c r="K816" s="119"/>
      <c r="L816" s="23"/>
      <c r="M816" s="23"/>
      <c r="N816" s="23"/>
      <c r="O816" s="23"/>
      <c r="P816" s="23"/>
      <c r="Q816" s="23"/>
      <c r="R816" s="23"/>
      <c r="S816" s="23"/>
      <c r="T816" s="23"/>
      <c r="U816" s="23"/>
      <c r="V816" s="23"/>
      <c r="W816" s="23"/>
      <c r="X816" s="23"/>
      <c r="Y816" s="23"/>
    </row>
    <row r="817" customFormat="false" ht="12" hidden="false" customHeight="true" outlineLevel="0" collapsed="false">
      <c r="A817" s="71"/>
      <c r="B817" s="71"/>
      <c r="C817" s="71"/>
      <c r="D817" s="147"/>
      <c r="E817" s="72"/>
      <c r="F817" s="103"/>
      <c r="G817" s="23"/>
      <c r="H817" s="23"/>
      <c r="I817" s="23"/>
      <c r="J817" s="23"/>
      <c r="K817" s="119"/>
      <c r="L817" s="23"/>
      <c r="M817" s="23"/>
      <c r="N817" s="23"/>
      <c r="O817" s="23"/>
      <c r="P817" s="23"/>
      <c r="Q817" s="23"/>
      <c r="R817" s="23"/>
      <c r="S817" s="23"/>
      <c r="T817" s="23"/>
      <c r="U817" s="23"/>
      <c r="V817" s="23"/>
      <c r="W817" s="23"/>
      <c r="X817" s="23"/>
      <c r="Y817" s="23"/>
    </row>
    <row r="818" customFormat="false" ht="12" hidden="false" customHeight="true" outlineLevel="0" collapsed="false">
      <c r="B818" s="23"/>
      <c r="C818" s="23"/>
      <c r="D818" s="137"/>
      <c r="E818" s="23"/>
      <c r="F818" s="23"/>
      <c r="G818" s="23"/>
      <c r="H818" s="23"/>
      <c r="I818" s="23"/>
      <c r="J818" s="23"/>
      <c r="K818" s="119"/>
    </row>
    <row r="819" customFormat="false" ht="12" hidden="false" customHeight="true" outlineLevel="0" collapsed="false">
      <c r="B819" s="23"/>
      <c r="C819" s="23"/>
      <c r="D819" s="137"/>
      <c r="E819" s="112"/>
      <c r="F819" s="23"/>
      <c r="G819" s="23"/>
      <c r="H819" s="23"/>
      <c r="I819" s="23"/>
      <c r="J819" s="23"/>
      <c r="K819" s="119"/>
    </row>
    <row r="820" customFormat="false" ht="29.25" hidden="false" customHeight="true" outlineLevel="0" collapsed="false">
      <c r="A820" s="105" t="s">
        <v>119</v>
      </c>
      <c r="B820" s="106" t="s">
        <v>105</v>
      </c>
      <c r="C820" s="107" t="s">
        <v>210</v>
      </c>
      <c r="D820" s="139" t="s">
        <v>125</v>
      </c>
      <c r="E820" s="124"/>
      <c r="K820" s="119"/>
    </row>
    <row r="821" customFormat="false" ht="12" hidden="false" customHeight="true" outlineLevel="0" collapsed="false">
      <c r="A821" s="110" t="n">
        <f aca="false" t="array" ref="A821:A821">IFERROR(INDEX('03.Muestra'!$B$8:$B$17,SMALL(IF("Página Web"='03.Muestra'!$D$8:$D$17,ROW('03.Muestra'!$B$8:$B$17)-MIN(ROW('03.Muestra'!$D$8:$D$17))+1,""),ROW()-820)),"")</f>
        <v>1</v>
      </c>
      <c r="B821" s="141" t="str">
        <f aca="false" t="array" ref="B821:B821">IFERROR(INDEX('03.Muestra'!$C$8:$C$17,SMALL(IF("Página Web"='03.Muestra'!$D$8:$D$17,ROW('03.Muestra'!$C$8:$C$17)-MIN(ROW('03.Muestra'!$D$8:$D$17))+1,""),ROW()-820)),"")</f>
        <v>Inicio</v>
      </c>
      <c r="C821" s="141" t="str">
        <f aca="false" t="array" ref="C821:C821">IFERROR(INDEX('03.Muestra'!$F$8:$F$17,SMALL(IF("Página Web"='03.Muestra'!$D$8:$D$17,ROW('03.Muestra'!$F$8:$F$17)-MIN(ROW('03.Muestra'!$D$8:$D$17))+1,""),ROW()-820)),"")</f>
        <v>https://institutodelpelo.com/</v>
      </c>
      <c r="D821" s="114" t="s">
        <v>110</v>
      </c>
      <c r="E821" s="75" t="str">
        <f aca="false">IF(D821&lt;&gt;"",IF(AND(B821&lt;&gt;"",C821&lt;&gt;""),"","ERR"),"")</f>
        <v/>
      </c>
      <c r="F821" s="115" t="s">
        <v>108</v>
      </c>
      <c r="G821" s="100" t="s">
        <v>117</v>
      </c>
      <c r="H821" s="95" t="s">
        <v>112</v>
      </c>
      <c r="I821" s="116" t="s">
        <v>110</v>
      </c>
      <c r="J821" s="117" t="s">
        <v>106</v>
      </c>
      <c r="K821" s="142" t="s">
        <v>116</v>
      </c>
    </row>
    <row r="822" customFormat="false" ht="12" hidden="false" customHeight="true" outlineLevel="0" collapsed="false">
      <c r="A822" s="110" t="n">
        <f aca="false" t="array" ref="A822:A822">IFERROR(INDEX('03.Muestra'!$B$8:$B$17,SMALL(IF("Página Web"='03.Muestra'!$D$8:$D$17,ROW('03.Muestra'!$B$8:$B$17)-MIN(ROW('03.Muestra'!$D$8:$D$17))+1,""),ROW()-820)),"")</f>
        <v>2</v>
      </c>
      <c r="B822" s="141" t="str">
        <f aca="false" t="array" ref="B822:B822">IFERROR(INDEX('03.Muestra'!$C$8:$C$17,SMALL(IF("Página Web"='03.Muestra'!$D$8:$D$17,ROW('03.Muestra'!$C$8:$C$17)-MIN(ROW('03.Muestra'!$D$8:$D$17))+1,""),ROW()-820)),"")</f>
        <v>Nuestro método</v>
      </c>
      <c r="C822" s="141" t="str">
        <f aca="false" t="array" ref="C822:C822">IFERROR(INDEX('03.Muestra'!$F$8:$F$17,SMALL(IF("Página Web"='03.Muestra'!$D$8:$D$17,ROW('03.Muestra'!$F$8:$F$17)-MIN(ROW('03.Muestra'!$D$8:$D$17))+1,""),ROW()-820)),"")</f>
        <v>https://institutodelpelo.com/nuestro-metodo/</v>
      </c>
      <c r="D822" s="114" t="s">
        <v>110</v>
      </c>
      <c r="E822" s="75" t="str">
        <f aca="false">IF(D822&lt;&gt;"",IF(AND(B822&lt;&gt;"",C822&lt;&gt;""),"","ERR"),"")</f>
        <v/>
      </c>
      <c r="F822" s="118" t="n">
        <f aca="true">COUNTIF($D821:INDIRECT("$D" &amp;  SUM(ROW()-1,'03.Muestra'!$D$20)-1),F821)</f>
        <v>0</v>
      </c>
      <c r="G822" s="118" t="n">
        <f aca="true">COUNTIF($D821:INDIRECT("$D" &amp;  SUM(ROW()-1,'03.Muestra'!$D$20)-1),G821)</f>
        <v>0</v>
      </c>
      <c r="H822" s="118" t="n">
        <f aca="true">COUNTIF($D821:INDIRECT("$D" &amp;  SUM(ROW()-1,'03.Muestra'!$D$20)-1),H821)</f>
        <v>0</v>
      </c>
      <c r="I822" s="118" t="n">
        <f aca="true">COUNTIF($D821:INDIRECT("$D" &amp;  SUM(ROW()-1,'03.Muestra'!$D$20)-1),I821)</f>
        <v>5</v>
      </c>
      <c r="J822" s="118" t="n">
        <f aca="true">COUNTIF($D821:INDIRECT("$D" &amp;  SUM(ROW()-1,'03.Muestra'!$D$20)-1),J821)</f>
        <v>0</v>
      </c>
      <c r="K822" s="143" t="n">
        <f aca="true">IF(COUNTIF('03.Muestra'!$D$8:$D$17,"Página Web")=0,0,COUNTBLANK($D821:INDIRECT("$D" &amp;  SUM(ROW()-1,COUNTIF('03.Muestra'!$D$8:$D$17,"Página Web"))-1)))</f>
        <v>1</v>
      </c>
    </row>
    <row r="823" customFormat="false" ht="12" hidden="false" customHeight="true" outlineLevel="0" collapsed="false">
      <c r="A823" s="110" t="n">
        <f aca="false" t="array" ref="A823:A823">IFERROR(INDEX('03.Muestra'!$B$8:$B$17,SMALL(IF("Página Web"='03.Muestra'!$D$8:$D$17,ROW('03.Muestra'!$B$8:$B$17)-MIN(ROW('03.Muestra'!$D$8:$D$17))+1,""),ROW()-820)),"")</f>
        <v>3</v>
      </c>
      <c r="B823" s="141" t="str">
        <f aca="false" t="array" ref="B823:B823">IFERROR(INDEX('03.Muestra'!$C$8:$C$17,SMALL(IF("Página Web"='03.Muestra'!$D$8:$D$17,ROW('03.Muestra'!$C$8:$C$17)-MIN(ROW('03.Muestra'!$D$8:$D$17))+1,""),ROW()-820)),"")</f>
        <v>Contacto</v>
      </c>
      <c r="C823" s="141" t="str">
        <f aca="false" t="array" ref="C823:C823">IFERROR(INDEX('03.Muestra'!$F$8:$F$17,SMALL(IF("Página Web"='03.Muestra'!$D$8:$D$17,ROW('03.Muestra'!$F$8:$F$17)-MIN(ROW('03.Muestra'!$D$8:$D$17))+1,""),ROW()-820)),"")</f>
        <v>https://institutodelpelo.com/contacto/</v>
      </c>
      <c r="D823" s="114" t="s">
        <v>110</v>
      </c>
      <c r="E823" s="75" t="str">
        <f aca="false">IF(D823&lt;&gt;"",IF(AND(B823&lt;&gt;"",C823&lt;&gt;""),"","ERR"),"")</f>
        <v/>
      </c>
      <c r="G823" s="23"/>
      <c r="H823" s="23"/>
      <c r="I823" s="23"/>
      <c r="J823" s="23"/>
      <c r="K823" s="119"/>
    </row>
    <row r="824" customFormat="false" ht="12" hidden="false" customHeight="true" outlineLevel="0" collapsed="false">
      <c r="A824" s="110" t="n">
        <f aca="false" t="array" ref="A824:A824">IFERROR(INDEX('03.Muestra'!$B$8:$B$17,SMALL(IF("Página Web"='03.Muestra'!$D$8:$D$17,ROW('03.Muestra'!$B$8:$B$17)-MIN(ROW('03.Muestra'!$D$8:$D$17))+1,""),ROW()-820)),"")</f>
        <v>4</v>
      </c>
      <c r="B824" s="141" t="str">
        <f aca="false" t="array" ref="B824:B824">IFERROR(INDEX('03.Muestra'!$C$8:$C$17,SMALL(IF("Página Web"='03.Muestra'!$D$8:$D$17,ROW('03.Muestra'!$C$8:$C$17)-MIN(ROW('03.Muestra'!$D$8:$D$17))+1,""),ROW()-820)),"")</f>
        <v>Aviso legal</v>
      </c>
      <c r="C824" s="141" t="str">
        <f aca="false" t="array" ref="C824:C824">IFERROR(INDEX('03.Muestra'!$F$8:$F$17,SMALL(IF("Página Web"='03.Muestra'!$D$8:$D$17,ROW('03.Muestra'!$F$8:$F$17)-MIN(ROW('03.Muestra'!$D$8:$D$17))+1,""),ROW()-820)),"")</f>
        <v>https://institutodelpelo.com/aviso-legal/</v>
      </c>
      <c r="D824" s="114" t="s">
        <v>110</v>
      </c>
      <c r="E824" s="75" t="str">
        <f aca="false">IF(D824&lt;&gt;"",IF(AND(B824&lt;&gt;"",C824&lt;&gt;""),"","ERR"),"")</f>
        <v/>
      </c>
      <c r="G824" s="23"/>
      <c r="H824" s="23"/>
      <c r="I824" s="23"/>
      <c r="J824" s="23"/>
      <c r="K824" s="119"/>
    </row>
    <row r="825" customFormat="false" ht="12" hidden="false" customHeight="true" outlineLevel="0" collapsed="false">
      <c r="A825" s="110" t="n">
        <f aca="false" t="array" ref="A825:A825">IFERROR(INDEX('03.Muestra'!$B$8:$B$17,SMALL(IF("Página Web"='03.Muestra'!$D$8:$D$17,ROW('03.Muestra'!$B$8:$B$17)-MIN(ROW('03.Muestra'!$D$8:$D$17))+1,""),ROW()-820)),"")</f>
        <v>5</v>
      </c>
      <c r="B825" s="141" t="str">
        <f aca="false" t="array" ref="B825:B825">IFERROR(INDEX('03.Muestra'!$C$8:$C$17,SMALL(IF("Página Web"='03.Muestra'!$D$8:$D$17,ROW('03.Muestra'!$C$8:$C$17)-MIN(ROW('03.Muestra'!$D$8:$D$17))+1,""),ROW()-820)),"")</f>
        <v>Política de privacidad</v>
      </c>
      <c r="C825" s="141" t="str">
        <f aca="false" t="array" ref="C825:C825">IFERROR(INDEX('03.Muestra'!$F$8:$F$17,SMALL(IF("Página Web"='03.Muestra'!$D$8:$D$17,ROW('03.Muestra'!$F$8:$F$17)-MIN(ROW('03.Muestra'!$D$8:$D$17))+1,""),ROW()-820)),"")</f>
        <v>https://institutodelpelo.com/politica-de-privacidad/</v>
      </c>
      <c r="D825" s="114" t="s">
        <v>110</v>
      </c>
      <c r="E825" s="75" t="str">
        <f aca="false">IF(D825&lt;&gt;"",IF(AND(B825&lt;&gt;"",C825&lt;&gt;""),"","ERR"),"")</f>
        <v/>
      </c>
      <c r="G825" s="23"/>
      <c r="H825" s="23"/>
      <c r="I825" s="23"/>
      <c r="J825" s="23"/>
      <c r="K825" s="119"/>
    </row>
    <row r="826" customFormat="false" ht="12" hidden="false" customHeight="true" outlineLevel="0" collapsed="false">
      <c r="A826" s="110" t="n">
        <f aca="false" t="array" ref="A826:A826">IFERROR(INDEX('03.Muestra'!$B$8:$B$17,SMALL(IF("Página Web"='03.Muestra'!$D$8:$D$17,ROW('03.Muestra'!$B$8:$B$17)-MIN(ROW('03.Muestra'!$D$8:$D$17))+1,""),ROW()-820)),"")</f>
        <v>6</v>
      </c>
      <c r="B826" s="141" t="str">
        <f aca="false" t="array" ref="B826:B826">IFERROR(INDEX('03.Muestra'!$C$8:$C$17,SMALL(IF("Página Web"='03.Muestra'!$D$8:$D$17,ROW('03.Muestra'!$C$8:$C$17)-MIN(ROW('03.Muestra'!$D$8:$D$17))+1,""),ROW()-820)),"")</f>
        <v>Informe de accesibilidad</v>
      </c>
      <c r="C826" s="141" t="str">
        <f aca="false" t="array" ref="C826:C826">IFERROR(INDEX('03.Muestra'!$F$8:$F$17,SMALL(IF("Página Web"='03.Muestra'!$D$8:$D$17,ROW('03.Muestra'!$F$8:$F$17)-MIN(ROW('03.Muestra'!$D$8:$D$17))+1,""),ROW()-820)),"")</f>
        <v>https://institutodelpelo.com/informe-de-accesibilidad/</v>
      </c>
      <c r="D826" s="114"/>
      <c r="E826" s="75" t="str">
        <f aca="false">IF(D826&lt;&gt;"",IF(AND(B826&lt;&gt;"",C826&lt;&gt;""),"","ERR"),"")</f>
        <v/>
      </c>
      <c r="G826" s="23"/>
      <c r="H826" s="23"/>
      <c r="I826" s="23"/>
      <c r="J826" s="23"/>
      <c r="K826" s="119"/>
    </row>
    <row r="827" customFormat="false" ht="12" hidden="false" customHeight="true" outlineLevel="0" collapsed="false">
      <c r="A827" s="110" t="str">
        <f aca="false" t="array" ref="A827:A827">IFERROR(INDEX('03.Muestra'!$B$8:$B$17,SMALL(IF("Página Web"='03.Muestra'!$D$8:$D$17,ROW('03.Muestra'!$B$8:$B$17)-MIN(ROW('03.Muestra'!$D$8:$D$17))+1,""),ROW()-820)),"")</f>
        <v/>
      </c>
      <c r="B827" s="141" t="str">
        <f aca="false" t="array" ref="B827:B827">IFERROR(INDEX('03.Muestra'!$C$8:$C$17,SMALL(IF("Página Web"='03.Muestra'!$D$8:$D$17,ROW('03.Muestra'!$C$8:$C$17)-MIN(ROW('03.Muestra'!$D$8:$D$17))+1,""),ROW()-820)),"")</f>
        <v/>
      </c>
      <c r="C827" s="141" t="str">
        <f aca="false" t="array" ref="C827:C827">IFERROR(INDEX('03.Muestra'!$F$8:$F$17,SMALL(IF("Página Web"='03.Muestra'!$D$8:$D$17,ROW('03.Muestra'!$F$8:$F$17)-MIN(ROW('03.Muestra'!$D$8:$D$17))+1,""),ROW()-820)),"")</f>
        <v/>
      </c>
      <c r="D827" s="114"/>
      <c r="E827" s="75" t="str">
        <f aca="false">IF(D827&lt;&gt;"",IF(AND(B827&lt;&gt;"",C827&lt;&gt;""),"","ERR"),"")</f>
        <v/>
      </c>
      <c r="F827" s="23"/>
      <c r="G827" s="23"/>
      <c r="H827" s="23"/>
      <c r="I827" s="23"/>
      <c r="J827" s="23"/>
      <c r="K827" s="119"/>
    </row>
    <row r="828" customFormat="false" ht="12" hidden="false" customHeight="true" outlineLevel="0" collapsed="false">
      <c r="A828" s="110" t="str">
        <f aca="false" t="array" ref="A828:A828">IFERROR(INDEX('03.Muestra'!$B$8:$B$17,SMALL(IF("Página Web"='03.Muestra'!$D$8:$D$17,ROW('03.Muestra'!$B$8:$B$17)-MIN(ROW('03.Muestra'!$D$8:$D$17))+1,""),ROW()-820)),"")</f>
        <v/>
      </c>
      <c r="B828" s="141" t="str">
        <f aca="false" t="array" ref="B828:B828">IFERROR(INDEX('03.Muestra'!$C$8:$C$17,SMALL(IF("Página Web"='03.Muestra'!$D$8:$D$17,ROW('03.Muestra'!$C$8:$C$17)-MIN(ROW('03.Muestra'!$D$8:$D$17))+1,""),ROW()-820)),"")</f>
        <v/>
      </c>
      <c r="C828" s="141" t="str">
        <f aca="false" t="array" ref="C828:C828">IFERROR(INDEX('03.Muestra'!$F$8:$F$17,SMALL(IF("Página Web"='03.Muestra'!$D$8:$D$17,ROW('03.Muestra'!$F$8:$F$17)-MIN(ROW('03.Muestra'!$D$8:$D$17))+1,""),ROW()-820)),"")</f>
        <v/>
      </c>
      <c r="D828" s="114"/>
      <c r="E828" s="75" t="str">
        <f aca="false">IF(D828&lt;&gt;"",IF(AND(B828&lt;&gt;"",C828&lt;&gt;""),"","ERR"),"")</f>
        <v/>
      </c>
      <c r="F828" s="23"/>
      <c r="G828" s="23"/>
      <c r="H828" s="23"/>
      <c r="I828" s="23"/>
      <c r="J828" s="23"/>
      <c r="K828" s="119"/>
    </row>
    <row r="829" customFormat="false" ht="12" hidden="false" customHeight="true" outlineLevel="0" collapsed="false">
      <c r="A829" s="110" t="str">
        <f aca="false" t="array" ref="A829:A829">IFERROR(INDEX('03.Muestra'!$B$8:$B$17,SMALL(IF("Página Web"='03.Muestra'!$D$8:$D$17,ROW('03.Muestra'!$B$8:$B$17)-MIN(ROW('03.Muestra'!$D$8:$D$17))+1,""),ROW()-820)),"")</f>
        <v/>
      </c>
      <c r="B829" s="141" t="str">
        <f aca="false" t="array" ref="B829:B829">IFERROR(INDEX('03.Muestra'!$C$8:$C$17,SMALL(IF("Página Web"='03.Muestra'!$D$8:$D$17,ROW('03.Muestra'!$C$8:$C$17)-MIN(ROW('03.Muestra'!$D$8:$D$17))+1,""),ROW()-820)),"")</f>
        <v/>
      </c>
      <c r="C829" s="141" t="str">
        <f aca="false" t="array" ref="C829:C829">IFERROR(INDEX('03.Muestra'!$F$8:$F$17,SMALL(IF("Página Web"='03.Muestra'!$D$8:$D$17,ROW('03.Muestra'!$F$8:$F$17)-MIN(ROW('03.Muestra'!$D$8:$D$17))+1,""),ROW()-820)),"")</f>
        <v/>
      </c>
      <c r="D829" s="114"/>
      <c r="E829" s="75" t="str">
        <f aca="false">IF(D829&lt;&gt;"",IF(AND(B829&lt;&gt;"",C829&lt;&gt;""),"","ERR"),"")</f>
        <v/>
      </c>
      <c r="F829" s="23"/>
      <c r="G829" s="23"/>
      <c r="H829" s="23"/>
      <c r="I829" s="23"/>
      <c r="J829" s="23"/>
      <c r="K829" s="119"/>
    </row>
    <row r="830" customFormat="false" ht="12" hidden="false" customHeight="true" outlineLevel="0" collapsed="false">
      <c r="A830" s="110" t="str">
        <f aca="false" t="array" ref="A830:A830">IFERROR(INDEX('03.Muestra'!$B$8:$B$17,SMALL(IF("Página Web"='03.Muestra'!$D$8:$D$17,ROW('03.Muestra'!$B$8:$B$17)-MIN(ROW('03.Muestra'!$D$8:$D$17))+1,""),ROW()-820)),"")</f>
        <v/>
      </c>
      <c r="B830" s="141" t="str">
        <f aca="false" t="array" ref="B830:B830">IFERROR(INDEX('03.Muestra'!$C$8:$C$17,SMALL(IF("Página Web"='03.Muestra'!$D$8:$D$17,ROW('03.Muestra'!$C$8:$C$17)-MIN(ROW('03.Muestra'!$D$8:$D$17))+1,""),ROW()-820)),"")</f>
        <v/>
      </c>
      <c r="C830" s="141" t="str">
        <f aca="false" t="array" ref="C830:C830">IFERROR(INDEX('03.Muestra'!$F$8:$F$17,SMALL(IF("Página Web"='03.Muestra'!$D$8:$D$17,ROW('03.Muestra'!$F$8:$F$17)-MIN(ROW('03.Muestra'!$D$8:$D$17))+1,""),ROW()-820)),"")</f>
        <v/>
      </c>
      <c r="D830" s="114"/>
      <c r="E830" s="75" t="str">
        <f aca="false">IF(D830&lt;&gt;"",IF(AND(B830&lt;&gt;"",C830&lt;&gt;""),"","ERR"),"")</f>
        <v/>
      </c>
      <c r="F830" s="23"/>
      <c r="G830" s="23"/>
      <c r="H830" s="23"/>
      <c r="I830" s="23"/>
      <c r="J830" s="23"/>
      <c r="K830" s="119"/>
    </row>
    <row r="831" customFormat="false" ht="12" hidden="false" customHeight="true" outlineLevel="0" collapsed="false">
      <c r="A831" s="71"/>
      <c r="B831" s="144"/>
      <c r="C831" s="144"/>
      <c r="D831" s="145"/>
      <c r="E831" s="75"/>
      <c r="F831" s="23"/>
      <c r="G831" s="23"/>
      <c r="H831" s="23"/>
      <c r="I831" s="23"/>
      <c r="J831" s="23"/>
      <c r="K831" s="119"/>
      <c r="L831" s="23"/>
      <c r="M831" s="23"/>
      <c r="N831" s="23"/>
      <c r="O831" s="23"/>
      <c r="P831" s="23"/>
      <c r="Q831" s="23"/>
      <c r="R831" s="23"/>
      <c r="S831" s="23"/>
      <c r="T831" s="23"/>
      <c r="U831" s="23"/>
      <c r="V831" s="23"/>
      <c r="W831" s="23"/>
      <c r="X831" s="23"/>
      <c r="Y831" s="23"/>
    </row>
    <row r="832" customFormat="false" ht="12" hidden="false" customHeight="true" outlineLevel="0" collapsed="false">
      <c r="B832" s="23"/>
      <c r="C832" s="23"/>
      <c r="D832" s="137"/>
      <c r="E832" s="75"/>
      <c r="F832" s="23"/>
      <c r="G832" s="23"/>
      <c r="H832" s="23"/>
      <c r="I832" s="23"/>
      <c r="J832" s="23"/>
      <c r="K832" s="119"/>
      <c r="L832" s="23"/>
      <c r="M832" s="23"/>
      <c r="N832" s="23"/>
      <c r="O832" s="23"/>
      <c r="P832" s="23"/>
      <c r="Q832" s="23"/>
      <c r="R832" s="23"/>
      <c r="S832" s="23"/>
      <c r="T832" s="23"/>
      <c r="U832" s="23"/>
      <c r="V832" s="23"/>
      <c r="W832" s="23"/>
      <c r="X832" s="23"/>
      <c r="Y832" s="23"/>
    </row>
    <row r="833" customFormat="false" ht="31.5" hidden="false" customHeight="true" outlineLevel="0" collapsed="false">
      <c r="A833" s="122"/>
      <c r="B833" s="123"/>
      <c r="C833" s="122"/>
      <c r="D833" s="146"/>
      <c r="E833" s="112"/>
      <c r="F833" s="23"/>
      <c r="G833" s="23"/>
      <c r="H833" s="23"/>
      <c r="I833" s="23"/>
      <c r="J833" s="23"/>
      <c r="K833" s="119"/>
      <c r="L833" s="23"/>
      <c r="M833" s="23"/>
      <c r="N833" s="23"/>
      <c r="O833" s="23"/>
      <c r="P833" s="23"/>
      <c r="Q833" s="23"/>
      <c r="R833" s="23"/>
      <c r="S833" s="23"/>
      <c r="T833" s="23"/>
      <c r="U833" s="23"/>
      <c r="V833" s="23"/>
      <c r="W833" s="23"/>
      <c r="X833" s="23"/>
      <c r="Y833" s="23"/>
    </row>
    <row r="834" customFormat="false" ht="12" hidden="false" customHeight="true" outlineLevel="0" collapsed="false">
      <c r="A834" s="71"/>
      <c r="B834" s="71"/>
      <c r="C834" s="71"/>
      <c r="D834" s="147"/>
      <c r="E834" s="72"/>
      <c r="F834" s="103"/>
      <c r="G834" s="23"/>
      <c r="H834" s="23"/>
      <c r="I834" s="23"/>
      <c r="J834" s="23"/>
      <c r="K834" s="119"/>
      <c r="L834" s="23"/>
      <c r="M834" s="23"/>
      <c r="N834" s="23"/>
      <c r="O834" s="23"/>
      <c r="P834" s="23"/>
      <c r="Q834" s="23"/>
      <c r="R834" s="23"/>
      <c r="S834" s="23"/>
      <c r="T834" s="23"/>
      <c r="U834" s="23"/>
      <c r="V834" s="23"/>
      <c r="W834" s="23"/>
      <c r="X834" s="23"/>
      <c r="Y834" s="23"/>
    </row>
    <row r="835" customFormat="false" ht="12" hidden="false" customHeight="true" outlineLevel="0" collapsed="false">
      <c r="B835" s="23"/>
      <c r="C835" s="23"/>
      <c r="D835" s="137"/>
      <c r="E835" s="23"/>
      <c r="F835" s="23"/>
      <c r="G835" s="23"/>
      <c r="H835" s="23"/>
      <c r="I835" s="23"/>
      <c r="J835" s="23"/>
      <c r="K835" s="119"/>
    </row>
    <row r="836" customFormat="false" ht="12" hidden="false" customHeight="true" outlineLevel="0" collapsed="false">
      <c r="B836" s="23"/>
      <c r="C836" s="23"/>
      <c r="D836" s="137"/>
      <c r="E836" s="112"/>
      <c r="F836" s="23"/>
      <c r="G836" s="23"/>
      <c r="H836" s="23"/>
      <c r="I836" s="23"/>
      <c r="J836" s="23"/>
      <c r="K836" s="119"/>
    </row>
    <row r="837" customFormat="false" ht="29.25" hidden="false" customHeight="true" outlineLevel="0" collapsed="false">
      <c r="A837" s="105" t="s">
        <v>119</v>
      </c>
      <c r="B837" s="106" t="s">
        <v>105</v>
      </c>
      <c r="C837" s="107" t="s">
        <v>211</v>
      </c>
      <c r="D837" s="139" t="s">
        <v>125</v>
      </c>
      <c r="E837" s="124"/>
      <c r="K837" s="119"/>
    </row>
    <row r="838" customFormat="false" ht="12" hidden="false" customHeight="true" outlineLevel="0" collapsed="false">
      <c r="A838" s="110" t="n">
        <f aca="false" t="array" ref="A838:A838">IFERROR(INDEX('03.Muestra'!$B$8:$B$17,SMALL(IF("Página Web"='03.Muestra'!$D$8:$D$17,ROW('03.Muestra'!$B$8:$B$17)-MIN(ROW('03.Muestra'!$D$8:$D$17))+1,""),ROW()-837)),"")</f>
        <v>1</v>
      </c>
      <c r="B838" s="141" t="str">
        <f aca="false" t="array" ref="B838:B838">IFERROR(INDEX('03.Muestra'!$C$8:$C$17,SMALL(IF("Página Web"='03.Muestra'!$D$8:$D$17,ROW('03.Muestra'!$C$8:$C$17)-MIN(ROW('03.Muestra'!$D$8:$D$17))+1,""),ROW()-837)),"")</f>
        <v>Inicio</v>
      </c>
      <c r="C838" s="141" t="str">
        <f aca="false" t="array" ref="C838:C838">IFERROR(INDEX('03.Muestra'!$F$8:$F$17,SMALL(IF("Página Web"='03.Muestra'!$D$8:$D$17,ROW('03.Muestra'!$F$8:$F$17)-MIN(ROW('03.Muestra'!$D$8:$D$17))+1,""),ROW()-837)),"")</f>
        <v>https://institutodelpelo.com/</v>
      </c>
      <c r="D838" s="114" t="s">
        <v>112</v>
      </c>
      <c r="E838" s="75" t="str">
        <f aca="false">IF(D838&lt;&gt;"",IF(AND(B838&lt;&gt;"",C838&lt;&gt;""),"","ERR"),"")</f>
        <v/>
      </c>
      <c r="F838" s="115" t="s">
        <v>108</v>
      </c>
      <c r="G838" s="100" t="s">
        <v>117</v>
      </c>
      <c r="H838" s="95" t="s">
        <v>112</v>
      </c>
      <c r="I838" s="116" t="s">
        <v>110</v>
      </c>
      <c r="J838" s="117" t="s">
        <v>106</v>
      </c>
      <c r="K838" s="142" t="s">
        <v>116</v>
      </c>
    </row>
    <row r="839" customFormat="false" ht="12" hidden="false" customHeight="true" outlineLevel="0" collapsed="false">
      <c r="A839" s="110" t="n">
        <f aca="false" t="array" ref="A839:A839">IFERROR(INDEX('03.Muestra'!$B$8:$B$17,SMALL(IF("Página Web"='03.Muestra'!$D$8:$D$17,ROW('03.Muestra'!$B$8:$B$17)-MIN(ROW('03.Muestra'!$D$8:$D$17))+1,""),ROW()-837)),"")</f>
        <v>2</v>
      </c>
      <c r="B839" s="141" t="str">
        <f aca="false" t="array" ref="B839:B839">IFERROR(INDEX('03.Muestra'!$C$8:$C$17,SMALL(IF("Página Web"='03.Muestra'!$D$8:$D$17,ROW('03.Muestra'!$C$8:$C$17)-MIN(ROW('03.Muestra'!$D$8:$D$17))+1,""),ROW()-837)),"")</f>
        <v>Nuestro método</v>
      </c>
      <c r="C839" s="141" t="str">
        <f aca="false" t="array" ref="C839:C839">IFERROR(INDEX('03.Muestra'!$F$8:$F$17,SMALL(IF("Página Web"='03.Muestra'!$D$8:$D$17,ROW('03.Muestra'!$F$8:$F$17)-MIN(ROW('03.Muestra'!$D$8:$D$17))+1,""),ROW()-837)),"")</f>
        <v>https://institutodelpelo.com/nuestro-metodo/</v>
      </c>
      <c r="D839" s="114" t="s">
        <v>112</v>
      </c>
      <c r="E839" s="75" t="str">
        <f aca="false">IF(D839&lt;&gt;"",IF(AND(B839&lt;&gt;"",C839&lt;&gt;""),"","ERR"),"")</f>
        <v/>
      </c>
      <c r="F839" s="118" t="n">
        <f aca="true">COUNTIF($D838:INDIRECT("$D" &amp;  SUM(ROW()-1,'03.Muestra'!$D$20)-1),F838)</f>
        <v>0</v>
      </c>
      <c r="G839" s="118" t="n">
        <f aca="true">COUNTIF($D838:INDIRECT("$D" &amp;  SUM(ROW()-1,'03.Muestra'!$D$20)-1),G838)</f>
        <v>0</v>
      </c>
      <c r="H839" s="118" t="n">
        <f aca="true">COUNTIF($D838:INDIRECT("$D" &amp;  SUM(ROW()-1,'03.Muestra'!$D$20)-1),H838)</f>
        <v>5</v>
      </c>
      <c r="I839" s="118" t="n">
        <f aca="true">COUNTIF($D838:INDIRECT("$D" &amp;  SUM(ROW()-1,'03.Muestra'!$D$20)-1),I838)</f>
        <v>0</v>
      </c>
      <c r="J839" s="118" t="n">
        <f aca="true">COUNTIF($D838:INDIRECT("$D" &amp;  SUM(ROW()-1,'03.Muestra'!$D$20)-1),J838)</f>
        <v>0</v>
      </c>
      <c r="K839" s="143" t="n">
        <f aca="true">IF(COUNTIF('03.Muestra'!$D$8:$D$17,"Página Web")=0,0,COUNTBLANK($D838:INDIRECT("$D" &amp;  SUM(ROW()-1,COUNTIF('03.Muestra'!$D$8:$D$17,"Página Web"))-1)))</f>
        <v>1</v>
      </c>
    </row>
    <row r="840" customFormat="false" ht="12" hidden="false" customHeight="true" outlineLevel="0" collapsed="false">
      <c r="A840" s="110" t="n">
        <f aca="false" t="array" ref="A840:A840">IFERROR(INDEX('03.Muestra'!$B$8:$B$17,SMALL(IF("Página Web"='03.Muestra'!$D$8:$D$17,ROW('03.Muestra'!$B$8:$B$17)-MIN(ROW('03.Muestra'!$D$8:$D$17))+1,""),ROW()-837)),"")</f>
        <v>3</v>
      </c>
      <c r="B840" s="141" t="str">
        <f aca="false" t="array" ref="B840:B840">IFERROR(INDEX('03.Muestra'!$C$8:$C$17,SMALL(IF("Página Web"='03.Muestra'!$D$8:$D$17,ROW('03.Muestra'!$C$8:$C$17)-MIN(ROW('03.Muestra'!$D$8:$D$17))+1,""),ROW()-837)),"")</f>
        <v>Contacto</v>
      </c>
      <c r="C840" s="141" t="str">
        <f aca="false" t="array" ref="C840:C840">IFERROR(INDEX('03.Muestra'!$F$8:$F$17,SMALL(IF("Página Web"='03.Muestra'!$D$8:$D$17,ROW('03.Muestra'!$F$8:$F$17)-MIN(ROW('03.Muestra'!$D$8:$D$17))+1,""),ROW()-837)),"")</f>
        <v>https://institutodelpelo.com/contacto/</v>
      </c>
      <c r="D840" s="114" t="s">
        <v>112</v>
      </c>
      <c r="E840" s="75" t="str">
        <f aca="false">IF(D840&lt;&gt;"",IF(AND(B840&lt;&gt;"",C840&lt;&gt;""),"","ERR"),"")</f>
        <v/>
      </c>
      <c r="G840" s="23"/>
      <c r="H840" s="23"/>
      <c r="I840" s="23"/>
      <c r="J840" s="23"/>
      <c r="K840" s="119"/>
    </row>
    <row r="841" customFormat="false" ht="12" hidden="false" customHeight="true" outlineLevel="0" collapsed="false">
      <c r="A841" s="110" t="n">
        <f aca="false" t="array" ref="A841:A841">IFERROR(INDEX('03.Muestra'!$B$8:$B$17,SMALL(IF("Página Web"='03.Muestra'!$D$8:$D$17,ROW('03.Muestra'!$B$8:$B$17)-MIN(ROW('03.Muestra'!$D$8:$D$17))+1,""),ROW()-837)),"")</f>
        <v>4</v>
      </c>
      <c r="B841" s="141" t="str">
        <f aca="false" t="array" ref="B841:B841">IFERROR(INDEX('03.Muestra'!$C$8:$C$17,SMALL(IF("Página Web"='03.Muestra'!$D$8:$D$17,ROW('03.Muestra'!$C$8:$C$17)-MIN(ROW('03.Muestra'!$D$8:$D$17))+1,""),ROW()-837)),"")</f>
        <v>Aviso legal</v>
      </c>
      <c r="C841" s="141" t="str">
        <f aca="false" t="array" ref="C841:C841">IFERROR(INDEX('03.Muestra'!$F$8:$F$17,SMALL(IF("Página Web"='03.Muestra'!$D$8:$D$17,ROW('03.Muestra'!$F$8:$F$17)-MIN(ROW('03.Muestra'!$D$8:$D$17))+1,""),ROW()-837)),"")</f>
        <v>https://institutodelpelo.com/aviso-legal/</v>
      </c>
      <c r="D841" s="114" t="s">
        <v>112</v>
      </c>
      <c r="E841" s="75" t="str">
        <f aca="false">IF(D841&lt;&gt;"",IF(AND(B841&lt;&gt;"",C841&lt;&gt;""),"","ERR"),"")</f>
        <v/>
      </c>
      <c r="G841" s="23"/>
      <c r="H841" s="23"/>
      <c r="I841" s="23"/>
      <c r="J841" s="23"/>
      <c r="K841" s="119"/>
    </row>
    <row r="842" customFormat="false" ht="12" hidden="false" customHeight="true" outlineLevel="0" collapsed="false">
      <c r="A842" s="110" t="n">
        <f aca="false" t="array" ref="A842:A842">IFERROR(INDEX('03.Muestra'!$B$8:$B$17,SMALL(IF("Página Web"='03.Muestra'!$D$8:$D$17,ROW('03.Muestra'!$B$8:$B$17)-MIN(ROW('03.Muestra'!$D$8:$D$17))+1,""),ROW()-837)),"")</f>
        <v>5</v>
      </c>
      <c r="B842" s="141" t="str">
        <f aca="false" t="array" ref="B842:B842">IFERROR(INDEX('03.Muestra'!$C$8:$C$17,SMALL(IF("Página Web"='03.Muestra'!$D$8:$D$17,ROW('03.Muestra'!$C$8:$C$17)-MIN(ROW('03.Muestra'!$D$8:$D$17))+1,""),ROW()-837)),"")</f>
        <v>Política de privacidad</v>
      </c>
      <c r="C842" s="141" t="str">
        <f aca="false" t="array" ref="C842:C842">IFERROR(INDEX('03.Muestra'!$F$8:$F$17,SMALL(IF("Página Web"='03.Muestra'!$D$8:$D$17,ROW('03.Muestra'!$F$8:$F$17)-MIN(ROW('03.Muestra'!$D$8:$D$17))+1,""),ROW()-837)),"")</f>
        <v>https://institutodelpelo.com/politica-de-privacidad/</v>
      </c>
      <c r="D842" s="114" t="s">
        <v>112</v>
      </c>
      <c r="E842" s="75" t="str">
        <f aca="false">IF(D842&lt;&gt;"",IF(AND(B842&lt;&gt;"",C842&lt;&gt;""),"","ERR"),"")</f>
        <v/>
      </c>
      <c r="G842" s="23"/>
      <c r="H842" s="23"/>
      <c r="I842" s="23"/>
      <c r="J842" s="23"/>
      <c r="K842" s="119"/>
    </row>
    <row r="843" customFormat="false" ht="12" hidden="false" customHeight="true" outlineLevel="0" collapsed="false">
      <c r="A843" s="110" t="n">
        <f aca="false" t="array" ref="A843:A843">IFERROR(INDEX('03.Muestra'!$B$8:$B$17,SMALL(IF("Página Web"='03.Muestra'!$D$8:$D$17,ROW('03.Muestra'!$B$8:$B$17)-MIN(ROW('03.Muestra'!$D$8:$D$17))+1,""),ROW()-837)),"")</f>
        <v>6</v>
      </c>
      <c r="B843" s="141" t="str">
        <f aca="false" t="array" ref="B843:B843">IFERROR(INDEX('03.Muestra'!$C$8:$C$17,SMALL(IF("Página Web"='03.Muestra'!$D$8:$D$17,ROW('03.Muestra'!$C$8:$C$17)-MIN(ROW('03.Muestra'!$D$8:$D$17))+1,""),ROW()-837)),"")</f>
        <v>Informe de accesibilidad</v>
      </c>
      <c r="C843" s="141" t="str">
        <f aca="false" t="array" ref="C843:C843">IFERROR(INDEX('03.Muestra'!$F$8:$F$17,SMALL(IF("Página Web"='03.Muestra'!$D$8:$D$17,ROW('03.Muestra'!$F$8:$F$17)-MIN(ROW('03.Muestra'!$D$8:$D$17))+1,""),ROW()-837)),"")</f>
        <v>https://institutodelpelo.com/informe-de-accesibilidad/</v>
      </c>
      <c r="D843" s="114"/>
      <c r="E843" s="75" t="str">
        <f aca="false">IF(D843&lt;&gt;"",IF(AND(B843&lt;&gt;"",C843&lt;&gt;""),"","ERR"),"")</f>
        <v/>
      </c>
      <c r="G843" s="23"/>
      <c r="H843" s="23"/>
      <c r="I843" s="23"/>
      <c r="J843" s="23"/>
      <c r="K843" s="119"/>
    </row>
    <row r="844" customFormat="false" ht="12" hidden="false" customHeight="true" outlineLevel="0" collapsed="false">
      <c r="A844" s="110" t="str">
        <f aca="false" t="array" ref="A844:A844">IFERROR(INDEX('03.Muestra'!$B$8:$B$17,SMALL(IF("Página Web"='03.Muestra'!$D$8:$D$17,ROW('03.Muestra'!$B$8:$B$17)-MIN(ROW('03.Muestra'!$D$8:$D$17))+1,""),ROW()-837)),"")</f>
        <v/>
      </c>
      <c r="B844" s="141" t="str">
        <f aca="false" t="array" ref="B844:B844">IFERROR(INDEX('03.Muestra'!$C$8:$C$17,SMALL(IF("Página Web"='03.Muestra'!$D$8:$D$17,ROW('03.Muestra'!$C$8:$C$17)-MIN(ROW('03.Muestra'!$D$8:$D$17))+1,""),ROW()-837)),"")</f>
        <v/>
      </c>
      <c r="C844" s="141" t="str">
        <f aca="false" t="array" ref="C844:C844">IFERROR(INDEX('03.Muestra'!$F$8:$F$17,SMALL(IF("Página Web"='03.Muestra'!$D$8:$D$17,ROW('03.Muestra'!$F$8:$F$17)-MIN(ROW('03.Muestra'!$D$8:$D$17))+1,""),ROW()-837)),"")</f>
        <v/>
      </c>
      <c r="D844" s="114"/>
      <c r="E844" s="75" t="str">
        <f aca="false">IF(D844&lt;&gt;"",IF(AND(B844&lt;&gt;"",C844&lt;&gt;""),"","ERR"),"")</f>
        <v/>
      </c>
      <c r="F844" s="23"/>
      <c r="G844" s="23"/>
      <c r="H844" s="23"/>
      <c r="I844" s="23"/>
      <c r="J844" s="23"/>
      <c r="K844" s="119"/>
    </row>
    <row r="845" customFormat="false" ht="12" hidden="false" customHeight="true" outlineLevel="0" collapsed="false">
      <c r="A845" s="110" t="str">
        <f aca="false" t="array" ref="A845:A845">IFERROR(INDEX('03.Muestra'!$B$8:$B$17,SMALL(IF("Página Web"='03.Muestra'!$D$8:$D$17,ROW('03.Muestra'!$B$8:$B$17)-MIN(ROW('03.Muestra'!$D$8:$D$17))+1,""),ROW()-837)),"")</f>
        <v/>
      </c>
      <c r="B845" s="141" t="str">
        <f aca="false" t="array" ref="B845:B845">IFERROR(INDEX('03.Muestra'!$C$8:$C$17,SMALL(IF("Página Web"='03.Muestra'!$D$8:$D$17,ROW('03.Muestra'!$C$8:$C$17)-MIN(ROW('03.Muestra'!$D$8:$D$17))+1,""),ROW()-837)),"")</f>
        <v/>
      </c>
      <c r="C845" s="141" t="str">
        <f aca="false" t="array" ref="C845:C845">IFERROR(INDEX('03.Muestra'!$F$8:$F$17,SMALL(IF("Página Web"='03.Muestra'!$D$8:$D$17,ROW('03.Muestra'!$F$8:$F$17)-MIN(ROW('03.Muestra'!$D$8:$D$17))+1,""),ROW()-837)),"")</f>
        <v/>
      </c>
      <c r="D845" s="114"/>
      <c r="E845" s="75" t="str">
        <f aca="false">IF(D845&lt;&gt;"",IF(AND(B845&lt;&gt;"",C845&lt;&gt;""),"","ERR"),"")</f>
        <v/>
      </c>
      <c r="F845" s="23"/>
      <c r="G845" s="23"/>
      <c r="H845" s="23"/>
      <c r="I845" s="23"/>
      <c r="J845" s="23"/>
      <c r="K845" s="119"/>
    </row>
    <row r="846" customFormat="false" ht="12" hidden="false" customHeight="true" outlineLevel="0" collapsed="false">
      <c r="A846" s="110" t="str">
        <f aca="false" t="array" ref="A846:A846">IFERROR(INDEX('03.Muestra'!$B$8:$B$17,SMALL(IF("Página Web"='03.Muestra'!$D$8:$D$17,ROW('03.Muestra'!$B$8:$B$17)-MIN(ROW('03.Muestra'!$D$8:$D$17))+1,""),ROW()-837)),"")</f>
        <v/>
      </c>
      <c r="B846" s="141" t="str">
        <f aca="false" t="array" ref="B846:B846">IFERROR(INDEX('03.Muestra'!$C$8:$C$17,SMALL(IF("Página Web"='03.Muestra'!$D$8:$D$17,ROW('03.Muestra'!$C$8:$C$17)-MIN(ROW('03.Muestra'!$D$8:$D$17))+1,""),ROW()-837)),"")</f>
        <v/>
      </c>
      <c r="C846" s="141" t="str">
        <f aca="false" t="array" ref="C846:C846">IFERROR(INDEX('03.Muestra'!$F$8:$F$17,SMALL(IF("Página Web"='03.Muestra'!$D$8:$D$17,ROW('03.Muestra'!$F$8:$F$17)-MIN(ROW('03.Muestra'!$D$8:$D$17))+1,""),ROW()-837)),"")</f>
        <v/>
      </c>
      <c r="D846" s="114"/>
      <c r="E846" s="75" t="str">
        <f aca="false">IF(D846&lt;&gt;"",IF(AND(B846&lt;&gt;"",C846&lt;&gt;""),"","ERR"),"")</f>
        <v/>
      </c>
      <c r="F846" s="23"/>
      <c r="G846" s="23"/>
      <c r="H846" s="23"/>
      <c r="I846" s="23"/>
      <c r="J846" s="23"/>
      <c r="K846" s="119"/>
    </row>
    <row r="847" customFormat="false" ht="12" hidden="false" customHeight="true" outlineLevel="0" collapsed="false">
      <c r="A847" s="110" t="str">
        <f aca="false" t="array" ref="A847:A847">IFERROR(INDEX('03.Muestra'!$B$8:$B$17,SMALL(IF("Página Web"='03.Muestra'!$D$8:$D$17,ROW('03.Muestra'!$B$8:$B$17)-MIN(ROW('03.Muestra'!$D$8:$D$17))+1,""),ROW()-837)),"")</f>
        <v/>
      </c>
      <c r="B847" s="141" t="str">
        <f aca="false" t="array" ref="B847:B847">IFERROR(INDEX('03.Muestra'!$C$8:$C$17,SMALL(IF("Página Web"='03.Muestra'!$D$8:$D$17,ROW('03.Muestra'!$C$8:$C$17)-MIN(ROW('03.Muestra'!$D$8:$D$17))+1,""),ROW()-837)),"")</f>
        <v/>
      </c>
      <c r="C847" s="141" t="str">
        <f aca="false" t="array" ref="C847:C847">IFERROR(INDEX('03.Muestra'!$F$8:$F$17,SMALL(IF("Página Web"='03.Muestra'!$D$8:$D$17,ROW('03.Muestra'!$F$8:$F$17)-MIN(ROW('03.Muestra'!$D$8:$D$17))+1,""),ROW()-837)),"")</f>
        <v/>
      </c>
      <c r="D847" s="114"/>
      <c r="E847" s="75" t="str">
        <f aca="false">IF(D847&lt;&gt;"",IF(AND(B847&lt;&gt;"",C847&lt;&gt;""),"","ERR"),"")</f>
        <v/>
      </c>
      <c r="F847" s="23"/>
      <c r="G847" s="23"/>
      <c r="H847" s="23"/>
      <c r="I847" s="23"/>
      <c r="J847" s="23"/>
      <c r="K847" s="119"/>
    </row>
    <row r="848" customFormat="false" ht="12" hidden="false" customHeight="true" outlineLevel="0" collapsed="false">
      <c r="A848" s="71"/>
      <c r="B848" s="144"/>
      <c r="C848" s="144"/>
      <c r="D848" s="145"/>
      <c r="E848" s="75"/>
      <c r="F848" s="23"/>
      <c r="G848" s="23"/>
      <c r="H848" s="23"/>
      <c r="I848" s="23"/>
      <c r="J848" s="23"/>
      <c r="K848" s="119"/>
      <c r="L848" s="23"/>
      <c r="M848" s="23"/>
      <c r="N848" s="23"/>
      <c r="O848" s="23"/>
      <c r="P848" s="23"/>
      <c r="Q848" s="23"/>
      <c r="R848" s="23"/>
      <c r="S848" s="23"/>
      <c r="T848" s="23"/>
      <c r="U848" s="23"/>
      <c r="V848" s="23"/>
      <c r="W848" s="23"/>
      <c r="X848" s="23"/>
      <c r="Y848" s="23"/>
    </row>
    <row r="849" customFormat="false" ht="12" hidden="false" customHeight="true" outlineLevel="0" collapsed="false">
      <c r="B849" s="23"/>
      <c r="C849" s="23"/>
      <c r="D849" s="137"/>
      <c r="E849" s="75"/>
      <c r="F849" s="23"/>
      <c r="G849" s="23"/>
      <c r="H849" s="23"/>
      <c r="I849" s="23"/>
      <c r="J849" s="23"/>
      <c r="K849" s="119"/>
      <c r="L849" s="23"/>
      <c r="M849" s="23"/>
      <c r="N849" s="23"/>
      <c r="O849" s="23"/>
      <c r="P849" s="23"/>
      <c r="Q849" s="23"/>
      <c r="R849" s="23"/>
      <c r="S849" s="23"/>
      <c r="T849" s="23"/>
      <c r="U849" s="23"/>
      <c r="V849" s="23"/>
      <c r="W849" s="23"/>
      <c r="X849" s="23"/>
      <c r="Y849" s="23"/>
    </row>
    <row r="850" customFormat="false" ht="31.5" hidden="false" customHeight="true" outlineLevel="0" collapsed="false">
      <c r="A850" s="122"/>
      <c r="B850" s="123"/>
      <c r="C850" s="122"/>
      <c r="D850" s="146"/>
      <c r="E850" s="112"/>
      <c r="F850" s="23"/>
      <c r="G850" s="23"/>
      <c r="H850" s="23"/>
      <c r="I850" s="23"/>
      <c r="J850" s="23"/>
      <c r="K850" s="119"/>
      <c r="L850" s="23"/>
      <c r="M850" s="23"/>
      <c r="N850" s="23"/>
      <c r="O850" s="23"/>
      <c r="P850" s="23"/>
      <c r="Q850" s="23"/>
      <c r="R850" s="23"/>
      <c r="S850" s="23"/>
      <c r="T850" s="23"/>
      <c r="U850" s="23"/>
      <c r="V850" s="23"/>
      <c r="W850" s="23"/>
      <c r="X850" s="23"/>
      <c r="Y850" s="23"/>
    </row>
    <row r="851" customFormat="false" ht="12" hidden="false" customHeight="true" outlineLevel="0" collapsed="false">
      <c r="A851" s="71"/>
      <c r="B851" s="71"/>
      <c r="C851" s="71"/>
      <c r="D851" s="147"/>
      <c r="E851" s="72"/>
      <c r="F851" s="103"/>
      <c r="G851" s="23"/>
      <c r="H851" s="23"/>
      <c r="I851" s="23"/>
      <c r="J851" s="23"/>
      <c r="K851" s="119"/>
      <c r="L851" s="23"/>
      <c r="M851" s="23"/>
      <c r="N851" s="23"/>
      <c r="O851" s="23"/>
      <c r="P851" s="23"/>
      <c r="Q851" s="23"/>
      <c r="R851" s="23"/>
      <c r="S851" s="23"/>
      <c r="T851" s="23"/>
      <c r="U851" s="23"/>
      <c r="V851" s="23"/>
      <c r="W851" s="23"/>
      <c r="X851" s="23"/>
      <c r="Y851" s="23"/>
    </row>
    <row r="852" customFormat="false" ht="15" hidden="false" customHeight="true" outlineLevel="0" collapsed="false">
      <c r="B852" s="23"/>
      <c r="C852" s="23"/>
      <c r="D852" s="137"/>
      <c r="E852" s="23"/>
      <c r="F852" s="23"/>
      <c r="G852" s="23"/>
      <c r="H852" s="23"/>
      <c r="I852" s="23"/>
      <c r="J852" s="23"/>
      <c r="K852" s="119"/>
    </row>
    <row r="853" customFormat="false" ht="12" hidden="false" customHeight="true" outlineLevel="0" collapsed="false">
      <c r="B853" s="23"/>
      <c r="C853" s="23"/>
      <c r="D853" s="137"/>
      <c r="E853" s="112"/>
      <c r="F853" s="23"/>
      <c r="G853" s="23"/>
      <c r="H853" s="23"/>
      <c r="I853" s="23"/>
      <c r="J853" s="23"/>
      <c r="K853" s="119"/>
    </row>
    <row r="854" customFormat="false" ht="29.25" hidden="false" customHeight="true" outlineLevel="0" collapsed="false">
      <c r="A854" s="105" t="s">
        <v>119</v>
      </c>
      <c r="B854" s="106" t="s">
        <v>105</v>
      </c>
      <c r="C854" s="107" t="s">
        <v>212</v>
      </c>
      <c r="D854" s="139" t="s">
        <v>125</v>
      </c>
      <c r="E854" s="124"/>
      <c r="K854" s="119"/>
    </row>
    <row r="855" customFormat="false" ht="12" hidden="false" customHeight="true" outlineLevel="0" collapsed="false">
      <c r="A855" s="110" t="n">
        <f aca="false" t="array" ref="A855:A855">IFERROR(INDEX('03.Muestra'!$B$8:$B$17,SMALL(IF("Página Web"='03.Muestra'!$D$8:$D$17,ROW('03.Muestra'!$B$8:$B$17)-MIN(ROW('03.Muestra'!$D$8:$D$17))+1,""),ROW()-854)),"")</f>
        <v>1</v>
      </c>
      <c r="B855" s="141" t="str">
        <f aca="false" t="array" ref="B855:B855">IFERROR(INDEX('03.Muestra'!$C$8:$C$17,SMALL(IF("Página Web"='03.Muestra'!$D$8:$D$17,ROW('03.Muestra'!$C$8:$C$17)-MIN(ROW('03.Muestra'!$D$8:$D$17))+1,""),ROW()-854)),"")</f>
        <v>Inicio</v>
      </c>
      <c r="C855" s="141" t="str">
        <f aca="false" t="array" ref="C855:C855">IFERROR(INDEX('03.Muestra'!$F$8:$F$17,SMALL(IF("Página Web"='03.Muestra'!$D$8:$D$17,ROW('03.Muestra'!$F$8:$F$17)-MIN(ROW('03.Muestra'!$D$8:$D$17))+1,""),ROW()-854)),"")</f>
        <v>https://institutodelpelo.com/</v>
      </c>
      <c r="D855" s="114" t="s">
        <v>110</v>
      </c>
      <c r="E855" s="75" t="str">
        <f aca="false">IF(D855&lt;&gt;"",IF(AND(B855&lt;&gt;"",C855&lt;&gt;""),"","ERR"),"")</f>
        <v/>
      </c>
      <c r="F855" s="115" t="s">
        <v>108</v>
      </c>
      <c r="G855" s="100" t="s">
        <v>117</v>
      </c>
      <c r="H855" s="95" t="s">
        <v>112</v>
      </c>
      <c r="I855" s="116" t="s">
        <v>110</v>
      </c>
      <c r="J855" s="117" t="s">
        <v>106</v>
      </c>
      <c r="K855" s="142" t="s">
        <v>116</v>
      </c>
    </row>
    <row r="856" customFormat="false" ht="12" hidden="false" customHeight="true" outlineLevel="0" collapsed="false">
      <c r="A856" s="110" t="n">
        <f aca="false" t="array" ref="A856:A856">IFERROR(INDEX('03.Muestra'!$B$8:$B$17,SMALL(IF("Página Web"='03.Muestra'!$D$8:$D$17,ROW('03.Muestra'!$B$8:$B$17)-MIN(ROW('03.Muestra'!$D$8:$D$17))+1,""),ROW()-854)),"")</f>
        <v>2</v>
      </c>
      <c r="B856" s="141" t="str">
        <f aca="false" t="array" ref="B856:B856">IFERROR(INDEX('03.Muestra'!$C$8:$C$17,SMALL(IF("Página Web"='03.Muestra'!$D$8:$D$17,ROW('03.Muestra'!$C$8:$C$17)-MIN(ROW('03.Muestra'!$D$8:$D$17))+1,""),ROW()-854)),"")</f>
        <v>Nuestro método</v>
      </c>
      <c r="C856" s="141" t="str">
        <f aca="false" t="array" ref="C856:C856">IFERROR(INDEX('03.Muestra'!$F$8:$F$17,SMALL(IF("Página Web"='03.Muestra'!$D$8:$D$17,ROW('03.Muestra'!$F$8:$F$17)-MIN(ROW('03.Muestra'!$D$8:$D$17))+1,""),ROW()-854)),"")</f>
        <v>https://institutodelpelo.com/nuestro-metodo/</v>
      </c>
      <c r="D856" s="114" t="s">
        <v>110</v>
      </c>
      <c r="E856" s="75" t="str">
        <f aca="false">IF(D856&lt;&gt;"",IF(AND(B856&lt;&gt;"",C856&lt;&gt;""),"","ERR"),"")</f>
        <v/>
      </c>
      <c r="F856" s="118" t="n">
        <f aca="true">COUNTIF($D855:INDIRECT("$D" &amp;  SUM(ROW()-1,'03.Muestra'!$D$20)-1),F855)</f>
        <v>0</v>
      </c>
      <c r="G856" s="118" t="n">
        <f aca="true">COUNTIF($D855:INDIRECT("$D" &amp;  SUM(ROW()-1,'03.Muestra'!$D$20)-1),G855)</f>
        <v>0</v>
      </c>
      <c r="H856" s="118" t="n">
        <f aca="true">COUNTIF($D855:INDIRECT("$D" &amp;  SUM(ROW()-1,'03.Muestra'!$D$20)-1),H855)</f>
        <v>0</v>
      </c>
      <c r="I856" s="118" t="n">
        <f aca="true">COUNTIF($D855:INDIRECT("$D" &amp;  SUM(ROW()-1,'03.Muestra'!$D$20)-1),I855)</f>
        <v>5</v>
      </c>
      <c r="J856" s="118" t="n">
        <f aca="true">COUNTIF($D855:INDIRECT("$D" &amp;  SUM(ROW()-1,'03.Muestra'!$D$20)-1),J855)</f>
        <v>0</v>
      </c>
      <c r="K856" s="143" t="n">
        <f aca="true">IF(COUNTIF('03.Muestra'!$D$8:$D$17,"Página Web")=0,0,COUNTBLANK($D855:INDIRECT("$D" &amp;  SUM(ROW()-1,COUNTIF('03.Muestra'!$D$8:$D$17,"Página Web"))-1)))</f>
        <v>1</v>
      </c>
    </row>
    <row r="857" customFormat="false" ht="12" hidden="false" customHeight="true" outlineLevel="0" collapsed="false">
      <c r="A857" s="110" t="n">
        <f aca="false" t="array" ref="A857:A857">IFERROR(INDEX('03.Muestra'!$B$8:$B$17,SMALL(IF("Página Web"='03.Muestra'!$D$8:$D$17,ROW('03.Muestra'!$B$8:$B$17)-MIN(ROW('03.Muestra'!$D$8:$D$17))+1,""),ROW()-854)),"")</f>
        <v>3</v>
      </c>
      <c r="B857" s="141" t="str">
        <f aca="false" t="array" ref="B857:B857">IFERROR(INDEX('03.Muestra'!$C$8:$C$17,SMALL(IF("Página Web"='03.Muestra'!$D$8:$D$17,ROW('03.Muestra'!$C$8:$C$17)-MIN(ROW('03.Muestra'!$D$8:$D$17))+1,""),ROW()-854)),"")</f>
        <v>Contacto</v>
      </c>
      <c r="C857" s="141" t="str">
        <f aca="false" t="array" ref="C857:C857">IFERROR(INDEX('03.Muestra'!$F$8:$F$17,SMALL(IF("Página Web"='03.Muestra'!$D$8:$D$17,ROW('03.Muestra'!$F$8:$F$17)-MIN(ROW('03.Muestra'!$D$8:$D$17))+1,""),ROW()-854)),"")</f>
        <v>https://institutodelpelo.com/contacto/</v>
      </c>
      <c r="D857" s="114" t="s">
        <v>110</v>
      </c>
      <c r="E857" s="75" t="str">
        <f aca="false">IF(D857&lt;&gt;"",IF(AND(B857&lt;&gt;"",C857&lt;&gt;""),"","ERR"),"")</f>
        <v/>
      </c>
      <c r="G857" s="23"/>
      <c r="H857" s="23"/>
      <c r="I857" s="23"/>
      <c r="J857" s="23"/>
      <c r="K857" s="119"/>
    </row>
    <row r="858" customFormat="false" ht="12" hidden="false" customHeight="true" outlineLevel="0" collapsed="false">
      <c r="A858" s="110" t="n">
        <f aca="false" t="array" ref="A858:A858">IFERROR(INDEX('03.Muestra'!$B$8:$B$17,SMALL(IF("Página Web"='03.Muestra'!$D$8:$D$17,ROW('03.Muestra'!$B$8:$B$17)-MIN(ROW('03.Muestra'!$D$8:$D$17))+1,""),ROW()-854)),"")</f>
        <v>4</v>
      </c>
      <c r="B858" s="141" t="str">
        <f aca="false" t="array" ref="B858:B858">IFERROR(INDEX('03.Muestra'!$C$8:$C$17,SMALL(IF("Página Web"='03.Muestra'!$D$8:$D$17,ROW('03.Muestra'!$C$8:$C$17)-MIN(ROW('03.Muestra'!$D$8:$D$17))+1,""),ROW()-854)),"")</f>
        <v>Aviso legal</v>
      </c>
      <c r="C858" s="141" t="str">
        <f aca="false" t="array" ref="C858:C858">IFERROR(INDEX('03.Muestra'!$F$8:$F$17,SMALL(IF("Página Web"='03.Muestra'!$D$8:$D$17,ROW('03.Muestra'!$F$8:$F$17)-MIN(ROW('03.Muestra'!$D$8:$D$17))+1,""),ROW()-854)),"")</f>
        <v>https://institutodelpelo.com/aviso-legal/</v>
      </c>
      <c r="D858" s="114" t="s">
        <v>110</v>
      </c>
      <c r="E858" s="75" t="str">
        <f aca="false">IF(D858&lt;&gt;"",IF(AND(B858&lt;&gt;"",C858&lt;&gt;""),"","ERR"),"")</f>
        <v/>
      </c>
      <c r="G858" s="23"/>
      <c r="H858" s="23"/>
      <c r="I858" s="23"/>
      <c r="J858" s="23"/>
      <c r="K858" s="119"/>
    </row>
    <row r="859" customFormat="false" ht="12" hidden="false" customHeight="true" outlineLevel="0" collapsed="false">
      <c r="A859" s="110" t="n">
        <f aca="false" t="array" ref="A859:A859">IFERROR(INDEX('03.Muestra'!$B$8:$B$17,SMALL(IF("Página Web"='03.Muestra'!$D$8:$D$17,ROW('03.Muestra'!$B$8:$B$17)-MIN(ROW('03.Muestra'!$D$8:$D$17))+1,""),ROW()-854)),"")</f>
        <v>5</v>
      </c>
      <c r="B859" s="141" t="str">
        <f aca="false" t="array" ref="B859:B859">IFERROR(INDEX('03.Muestra'!$C$8:$C$17,SMALL(IF("Página Web"='03.Muestra'!$D$8:$D$17,ROW('03.Muestra'!$C$8:$C$17)-MIN(ROW('03.Muestra'!$D$8:$D$17))+1,""),ROW()-854)),"")</f>
        <v>Política de privacidad</v>
      </c>
      <c r="C859" s="141" t="str">
        <f aca="false" t="array" ref="C859:C859">IFERROR(INDEX('03.Muestra'!$F$8:$F$17,SMALL(IF("Página Web"='03.Muestra'!$D$8:$D$17,ROW('03.Muestra'!$F$8:$F$17)-MIN(ROW('03.Muestra'!$D$8:$D$17))+1,""),ROW()-854)),"")</f>
        <v>https://institutodelpelo.com/politica-de-privacidad/</v>
      </c>
      <c r="D859" s="114" t="s">
        <v>110</v>
      </c>
      <c r="E859" s="75" t="str">
        <f aca="false">IF(D859&lt;&gt;"",IF(AND(B859&lt;&gt;"",C859&lt;&gt;""),"","ERR"),"")</f>
        <v/>
      </c>
      <c r="G859" s="23"/>
      <c r="H859" s="23"/>
      <c r="I859" s="23"/>
      <c r="J859" s="23"/>
      <c r="K859" s="119"/>
    </row>
    <row r="860" customFormat="false" ht="12" hidden="false" customHeight="true" outlineLevel="0" collapsed="false">
      <c r="A860" s="110" t="n">
        <f aca="false" t="array" ref="A860:A860">IFERROR(INDEX('03.Muestra'!$B$8:$B$17,SMALL(IF("Página Web"='03.Muestra'!$D$8:$D$17,ROW('03.Muestra'!$B$8:$B$17)-MIN(ROW('03.Muestra'!$D$8:$D$17))+1,""),ROW()-854)),"")</f>
        <v>6</v>
      </c>
      <c r="B860" s="141" t="str">
        <f aca="false" t="array" ref="B860:B860">IFERROR(INDEX('03.Muestra'!$C$8:$C$17,SMALL(IF("Página Web"='03.Muestra'!$D$8:$D$17,ROW('03.Muestra'!$C$8:$C$17)-MIN(ROW('03.Muestra'!$D$8:$D$17))+1,""),ROW()-854)),"")</f>
        <v>Informe de accesibilidad</v>
      </c>
      <c r="C860" s="141" t="str">
        <f aca="false" t="array" ref="C860:C860">IFERROR(INDEX('03.Muestra'!$F$8:$F$17,SMALL(IF("Página Web"='03.Muestra'!$D$8:$D$17,ROW('03.Muestra'!$F$8:$F$17)-MIN(ROW('03.Muestra'!$D$8:$D$17))+1,""),ROW()-854)),"")</f>
        <v>https://institutodelpelo.com/informe-de-accesibilidad/</v>
      </c>
      <c r="D860" s="114"/>
      <c r="E860" s="75" t="str">
        <f aca="false">IF(D860&lt;&gt;"",IF(AND(B860&lt;&gt;"",C860&lt;&gt;""),"","ERR"),"")</f>
        <v/>
      </c>
      <c r="G860" s="23"/>
      <c r="H860" s="23"/>
      <c r="I860" s="23"/>
      <c r="J860" s="23"/>
      <c r="K860" s="119"/>
    </row>
    <row r="861" customFormat="false" ht="12" hidden="false" customHeight="true" outlineLevel="0" collapsed="false">
      <c r="A861" s="110" t="str">
        <f aca="false" t="array" ref="A861:A861">IFERROR(INDEX('03.Muestra'!$B$8:$B$17,SMALL(IF("Página Web"='03.Muestra'!$D$8:$D$17,ROW('03.Muestra'!$B$8:$B$17)-MIN(ROW('03.Muestra'!$D$8:$D$17))+1,""),ROW()-854)),"")</f>
        <v/>
      </c>
      <c r="B861" s="141" t="str">
        <f aca="false" t="array" ref="B861:B861">IFERROR(INDEX('03.Muestra'!$C$8:$C$17,SMALL(IF("Página Web"='03.Muestra'!$D$8:$D$17,ROW('03.Muestra'!$C$8:$C$17)-MIN(ROW('03.Muestra'!$D$8:$D$17))+1,""),ROW()-854)),"")</f>
        <v/>
      </c>
      <c r="C861" s="141" t="str">
        <f aca="false" t="array" ref="C861:C861">IFERROR(INDEX('03.Muestra'!$F$8:$F$17,SMALL(IF("Página Web"='03.Muestra'!$D$8:$D$17,ROW('03.Muestra'!$F$8:$F$17)-MIN(ROW('03.Muestra'!$D$8:$D$17))+1,""),ROW()-854)),"")</f>
        <v/>
      </c>
      <c r="D861" s="114"/>
      <c r="E861" s="75" t="str">
        <f aca="false">IF(D861&lt;&gt;"",IF(AND(B861&lt;&gt;"",C861&lt;&gt;""),"","ERR"),"")</f>
        <v/>
      </c>
      <c r="F861" s="23"/>
      <c r="G861" s="23"/>
      <c r="H861" s="23"/>
      <c r="I861" s="23"/>
      <c r="J861" s="23"/>
      <c r="K861" s="119"/>
    </row>
    <row r="862" customFormat="false" ht="12" hidden="false" customHeight="true" outlineLevel="0" collapsed="false">
      <c r="A862" s="110" t="str">
        <f aca="false" t="array" ref="A862:A862">IFERROR(INDEX('03.Muestra'!$B$8:$B$17,SMALL(IF("Página Web"='03.Muestra'!$D$8:$D$17,ROW('03.Muestra'!$B$8:$B$17)-MIN(ROW('03.Muestra'!$D$8:$D$17))+1,""),ROW()-854)),"")</f>
        <v/>
      </c>
      <c r="B862" s="141" t="str">
        <f aca="false" t="array" ref="B862:B862">IFERROR(INDEX('03.Muestra'!$C$8:$C$17,SMALL(IF("Página Web"='03.Muestra'!$D$8:$D$17,ROW('03.Muestra'!$C$8:$C$17)-MIN(ROW('03.Muestra'!$D$8:$D$17))+1,""),ROW()-854)),"")</f>
        <v/>
      </c>
      <c r="C862" s="141" t="str">
        <f aca="false" t="array" ref="C862:C862">IFERROR(INDEX('03.Muestra'!$F$8:$F$17,SMALL(IF("Página Web"='03.Muestra'!$D$8:$D$17,ROW('03.Muestra'!$F$8:$F$17)-MIN(ROW('03.Muestra'!$D$8:$D$17))+1,""),ROW()-854)),"")</f>
        <v/>
      </c>
      <c r="D862" s="114"/>
      <c r="E862" s="75" t="str">
        <f aca="false">IF(D862&lt;&gt;"",IF(AND(B862&lt;&gt;"",C862&lt;&gt;""),"","ERR"),"")</f>
        <v/>
      </c>
      <c r="F862" s="23"/>
      <c r="G862" s="23"/>
      <c r="H862" s="23"/>
      <c r="I862" s="23"/>
      <c r="J862" s="23"/>
      <c r="K862" s="119"/>
    </row>
    <row r="863" customFormat="false" ht="12" hidden="false" customHeight="true" outlineLevel="0" collapsed="false">
      <c r="A863" s="110" t="str">
        <f aca="false" t="array" ref="A863:A863">IFERROR(INDEX('03.Muestra'!$B$8:$B$17,SMALL(IF("Página Web"='03.Muestra'!$D$8:$D$17,ROW('03.Muestra'!$B$8:$B$17)-MIN(ROW('03.Muestra'!$D$8:$D$17))+1,""),ROW()-854)),"")</f>
        <v/>
      </c>
      <c r="B863" s="141" t="str">
        <f aca="false" t="array" ref="B863:B863">IFERROR(INDEX('03.Muestra'!$C$8:$C$17,SMALL(IF("Página Web"='03.Muestra'!$D$8:$D$17,ROW('03.Muestra'!$C$8:$C$17)-MIN(ROW('03.Muestra'!$D$8:$D$17))+1,""),ROW()-854)),"")</f>
        <v/>
      </c>
      <c r="C863" s="141" t="str">
        <f aca="false" t="array" ref="C863:C863">IFERROR(INDEX('03.Muestra'!$F$8:$F$17,SMALL(IF("Página Web"='03.Muestra'!$D$8:$D$17,ROW('03.Muestra'!$F$8:$F$17)-MIN(ROW('03.Muestra'!$D$8:$D$17))+1,""),ROW()-854)),"")</f>
        <v/>
      </c>
      <c r="D863" s="114"/>
      <c r="E863" s="75" t="str">
        <f aca="false">IF(D863&lt;&gt;"",IF(AND(B863&lt;&gt;"",C863&lt;&gt;""),"","ERR"),"")</f>
        <v/>
      </c>
      <c r="F863" s="23"/>
      <c r="G863" s="23"/>
      <c r="H863" s="23"/>
      <c r="I863" s="23"/>
      <c r="J863" s="23"/>
      <c r="K863" s="119"/>
    </row>
    <row r="864" customFormat="false" ht="12" hidden="false" customHeight="true" outlineLevel="0" collapsed="false">
      <c r="A864" s="110" t="str">
        <f aca="false" t="array" ref="A864:A864">IFERROR(INDEX('03.Muestra'!$B$8:$B$17,SMALL(IF("Página Web"='03.Muestra'!$D$8:$D$17,ROW('03.Muestra'!$B$8:$B$17)-MIN(ROW('03.Muestra'!$D$8:$D$17))+1,""),ROW()-854)),"")</f>
        <v/>
      </c>
      <c r="B864" s="141" t="str">
        <f aca="false" t="array" ref="B864:B864">IFERROR(INDEX('03.Muestra'!$C$8:$C$17,SMALL(IF("Página Web"='03.Muestra'!$D$8:$D$17,ROW('03.Muestra'!$C$8:$C$17)-MIN(ROW('03.Muestra'!$D$8:$D$17))+1,""),ROW()-854)),"")</f>
        <v/>
      </c>
      <c r="C864" s="141" t="str">
        <f aca="false" t="array" ref="C864:C864">IFERROR(INDEX('03.Muestra'!$F$8:$F$17,SMALL(IF("Página Web"='03.Muestra'!$D$8:$D$17,ROW('03.Muestra'!$F$8:$F$17)-MIN(ROW('03.Muestra'!$D$8:$D$17))+1,""),ROW()-854)),"")</f>
        <v/>
      </c>
      <c r="D864" s="114"/>
      <c r="E864" s="75" t="str">
        <f aca="false">IF(D864&lt;&gt;"",IF(AND(B864&lt;&gt;"",C864&lt;&gt;""),"","ERR"),"")</f>
        <v/>
      </c>
      <c r="F864" s="23"/>
      <c r="G864" s="23"/>
      <c r="H864" s="23"/>
      <c r="I864" s="23"/>
      <c r="J864" s="23"/>
      <c r="K864" s="119"/>
    </row>
    <row r="865" customFormat="false" ht="15" hidden="false" customHeight="true" outlineLevel="0" collapsed="false">
      <c r="B865" s="23"/>
      <c r="C865" s="23"/>
      <c r="D865" s="137"/>
      <c r="E865" s="23"/>
      <c r="F865" s="23"/>
      <c r="G865" s="23"/>
      <c r="H865" s="23"/>
      <c r="I865" s="23"/>
      <c r="J865" s="23"/>
      <c r="K865" s="119"/>
    </row>
    <row r="866" customFormat="false" ht="12.75" hidden="false" customHeight="true" outlineLevel="0" collapsed="false">
      <c r="K866" s="159"/>
    </row>
    <row r="868" customFormat="false" ht="12.75" hidden="false" customHeight="true" outlineLevel="0" collapsed="false">
      <c r="K868" s="159"/>
    </row>
    <row r="869" customFormat="false" ht="12.75" hidden="false" customHeight="true" outlineLevel="0" collapsed="false">
      <c r="K869" s="159"/>
    </row>
    <row r="870" customFormat="false" ht="12.75" hidden="false" customHeight="true" outlineLevel="0" collapsed="false">
      <c r="K870" s="159"/>
    </row>
    <row r="871" customFormat="false" ht="12.75" hidden="false" customHeight="true" outlineLevel="0" collapsed="false">
      <c r="K871" s="159"/>
    </row>
    <row r="872" customFormat="false" ht="12.75" hidden="false" customHeight="true" outlineLevel="0" collapsed="false">
      <c r="K872" s="159"/>
    </row>
    <row r="873" customFormat="false" ht="12.75" hidden="false" customHeight="true" outlineLevel="0" collapsed="false">
      <c r="K873" s="159"/>
    </row>
    <row r="874" customFormat="false" ht="12.75" hidden="false" customHeight="true" outlineLevel="0" collapsed="false">
      <c r="K874" s="159"/>
    </row>
    <row r="875" customFormat="false" ht="12.75" hidden="false" customHeight="true" outlineLevel="0" collapsed="false">
      <c r="K875" s="159"/>
    </row>
    <row r="876" customFormat="false" ht="12.75" hidden="false" customHeight="true" outlineLevel="0" collapsed="false">
      <c r="K876" s="159"/>
    </row>
    <row r="877" customFormat="false" ht="12.75" hidden="false" customHeight="true" outlineLevel="0" collapsed="false">
      <c r="K877" s="159"/>
    </row>
    <row r="878" customFormat="false" ht="12.75" hidden="false" customHeight="true" outlineLevel="0" collapsed="false">
      <c r="K878" s="159"/>
    </row>
    <row r="879" customFormat="false" ht="12.75" hidden="false" customHeight="true" outlineLevel="0" collapsed="false">
      <c r="K879" s="159"/>
    </row>
    <row r="880" customFormat="false" ht="12.75" hidden="false" customHeight="true" outlineLevel="0" collapsed="false">
      <c r="K880" s="159"/>
    </row>
    <row r="881" customFormat="false" ht="12.75" hidden="false" customHeight="true" outlineLevel="0" collapsed="false">
      <c r="K881" s="159"/>
    </row>
    <row r="882" customFormat="false" ht="12.75" hidden="false" customHeight="true" outlineLevel="0" collapsed="false">
      <c r="K882" s="159"/>
    </row>
    <row r="883" customFormat="false" ht="12.75" hidden="false" customHeight="true" outlineLevel="0" collapsed="false">
      <c r="K883" s="159"/>
    </row>
    <row r="884" customFormat="false" ht="12.75" hidden="false" customHeight="true" outlineLevel="0" collapsed="false">
      <c r="K884" s="159"/>
    </row>
    <row r="885" customFormat="false" ht="12.75" hidden="false" customHeight="true" outlineLevel="0" collapsed="false">
      <c r="K885" s="159"/>
    </row>
    <row r="886" customFormat="false" ht="12.75" hidden="false" customHeight="true" outlineLevel="0" collapsed="false">
      <c r="K886" s="159"/>
    </row>
    <row r="887" customFormat="false" ht="12.75" hidden="false" customHeight="true" outlineLevel="0" collapsed="false">
      <c r="K887" s="159"/>
    </row>
    <row r="888" customFormat="false" ht="12.75" hidden="false" customHeight="true" outlineLevel="0" collapsed="false">
      <c r="K888" s="159"/>
    </row>
    <row r="889" customFormat="false" ht="12.75" hidden="false" customHeight="true" outlineLevel="0" collapsed="false">
      <c r="K889" s="159"/>
    </row>
    <row r="890" customFormat="false" ht="12.75" hidden="false" customHeight="true" outlineLevel="0" collapsed="false">
      <c r="K890" s="159"/>
    </row>
    <row r="891" customFormat="false" ht="12.75" hidden="false" customHeight="true" outlineLevel="0" collapsed="false">
      <c r="K891" s="159"/>
    </row>
    <row r="892" customFormat="false" ht="12.75" hidden="false" customHeight="true" outlineLevel="0" collapsed="false">
      <c r="K892" s="159"/>
    </row>
    <row r="893" customFormat="false" ht="12.75" hidden="false" customHeight="true" outlineLevel="0" collapsed="false">
      <c r="K893" s="159"/>
    </row>
    <row r="894" customFormat="false" ht="12.75" hidden="false" customHeight="true" outlineLevel="0" collapsed="false">
      <c r="K894" s="159"/>
    </row>
    <row r="895" customFormat="false" ht="12.75" hidden="false" customHeight="true" outlineLevel="0" collapsed="false">
      <c r="K895" s="159"/>
    </row>
    <row r="896" customFormat="false" ht="12.75" hidden="false" customHeight="true" outlineLevel="0" collapsed="false">
      <c r="K896" s="159"/>
    </row>
    <row r="897" customFormat="false" ht="12.75" hidden="false" customHeight="true" outlineLevel="0" collapsed="false">
      <c r="K897" s="159"/>
    </row>
    <row r="898" customFormat="false" ht="12.75" hidden="false" customHeight="true" outlineLevel="0" collapsed="false">
      <c r="K898" s="159"/>
    </row>
    <row r="899" customFormat="false" ht="12.75" hidden="false" customHeight="true" outlineLevel="0" collapsed="false">
      <c r="K899" s="159"/>
    </row>
    <row r="900" customFormat="false" ht="12.75" hidden="false" customHeight="true" outlineLevel="0" collapsed="false">
      <c r="K900" s="159"/>
    </row>
    <row r="901" customFormat="false" ht="12.75" hidden="false" customHeight="true" outlineLevel="0" collapsed="false">
      <c r="K901" s="159"/>
    </row>
    <row r="902" customFormat="false" ht="12.75" hidden="false" customHeight="true" outlineLevel="0" collapsed="false">
      <c r="K902" s="159"/>
    </row>
    <row r="903" customFormat="false" ht="12.75" hidden="false" customHeight="true" outlineLevel="0" collapsed="false">
      <c r="K903" s="159"/>
    </row>
    <row r="904" customFormat="false" ht="12.75" hidden="false" customHeight="true" outlineLevel="0" collapsed="false">
      <c r="K904" s="159"/>
    </row>
    <row r="905" customFormat="false" ht="12.75" hidden="false" customHeight="true" outlineLevel="0" collapsed="false">
      <c r="K905" s="159"/>
    </row>
    <row r="906" customFormat="false" ht="12.75" hidden="false" customHeight="true" outlineLevel="0" collapsed="false">
      <c r="K906" s="159"/>
    </row>
    <row r="907" customFormat="false" ht="12.75" hidden="false" customHeight="true" outlineLevel="0" collapsed="false">
      <c r="K907" s="159"/>
    </row>
    <row r="908" customFormat="false" ht="12.75" hidden="false" customHeight="true" outlineLevel="0" collapsed="false">
      <c r="K908" s="159"/>
    </row>
    <row r="909" customFormat="false" ht="12.75" hidden="false" customHeight="true" outlineLevel="0" collapsed="false">
      <c r="K909" s="159"/>
    </row>
    <row r="910" customFormat="false" ht="12.75" hidden="false" customHeight="true" outlineLevel="0" collapsed="false">
      <c r="K910" s="159"/>
    </row>
    <row r="911" customFormat="false" ht="12.75" hidden="false" customHeight="true" outlineLevel="0" collapsed="false">
      <c r="K911" s="159"/>
    </row>
    <row r="912" customFormat="false" ht="12.75" hidden="false" customHeight="true" outlineLevel="0" collapsed="false">
      <c r="K912" s="159"/>
    </row>
    <row r="913" customFormat="false" ht="12.75" hidden="false" customHeight="true" outlineLevel="0" collapsed="false">
      <c r="K913" s="159"/>
    </row>
    <row r="914" customFormat="false" ht="12.75" hidden="false" customHeight="true" outlineLevel="0" collapsed="false">
      <c r="K914" s="159"/>
    </row>
    <row r="915" customFormat="false" ht="12.75" hidden="false" customHeight="true" outlineLevel="0" collapsed="false">
      <c r="K915" s="159"/>
    </row>
    <row r="916" customFormat="false" ht="12.75" hidden="false" customHeight="true" outlineLevel="0" collapsed="false">
      <c r="K916" s="159"/>
    </row>
    <row r="917" customFormat="false" ht="12.75" hidden="false" customHeight="true" outlineLevel="0" collapsed="false">
      <c r="K917" s="159"/>
    </row>
    <row r="918" customFormat="false" ht="12.75" hidden="false" customHeight="true" outlineLevel="0" collapsed="false">
      <c r="K918" s="159"/>
    </row>
    <row r="919" customFormat="false" ht="12.75" hidden="false" customHeight="true" outlineLevel="0" collapsed="false">
      <c r="K919" s="159"/>
    </row>
    <row r="920" customFormat="false" ht="12.75" hidden="false" customHeight="true" outlineLevel="0" collapsed="false">
      <c r="K920" s="159"/>
    </row>
    <row r="921" customFormat="false" ht="12.75" hidden="false" customHeight="true" outlineLevel="0" collapsed="false">
      <c r="K921" s="159"/>
    </row>
    <row r="922" customFormat="false" ht="12.75" hidden="false" customHeight="true" outlineLevel="0" collapsed="false">
      <c r="K922" s="159"/>
    </row>
    <row r="923" customFormat="false" ht="12.75" hidden="false" customHeight="true" outlineLevel="0" collapsed="false">
      <c r="K923" s="159"/>
    </row>
    <row r="924" customFormat="false" ht="12.75" hidden="false" customHeight="true" outlineLevel="0" collapsed="false">
      <c r="K924" s="159"/>
    </row>
    <row r="925" customFormat="false" ht="12.75" hidden="false" customHeight="true" outlineLevel="0" collapsed="false">
      <c r="K925" s="159"/>
    </row>
    <row r="926" customFormat="false" ht="12.75" hidden="false" customHeight="true" outlineLevel="0" collapsed="false">
      <c r="K926" s="159"/>
    </row>
    <row r="927" customFormat="false" ht="12.75" hidden="false" customHeight="true" outlineLevel="0" collapsed="false">
      <c r="K927" s="159"/>
    </row>
    <row r="928" customFormat="false" ht="12.75" hidden="false" customHeight="true" outlineLevel="0" collapsed="false">
      <c r="K928" s="159"/>
    </row>
    <row r="929" customFormat="false" ht="12.75" hidden="false" customHeight="true" outlineLevel="0" collapsed="false">
      <c r="K929" s="159"/>
    </row>
    <row r="930" customFormat="false" ht="12.75" hidden="false" customHeight="true" outlineLevel="0" collapsed="false">
      <c r="K930" s="159"/>
    </row>
    <row r="931" customFormat="false" ht="12.75" hidden="false" customHeight="true" outlineLevel="0" collapsed="false">
      <c r="K931" s="159"/>
    </row>
  </sheetData>
  <sheetProtection algorithmName="SHA-512" hashValue="DCTE4gsWMQzLv7DjDyDcscF+MsaOgrBfTTAtsZfQyARbaJsvOWlNolzWSqx3fHwqNR0YLUwH1M2gnAFICF64sw==" saltValue="S4l7bFstR9WL1JCK0skqWw==" spinCount="100000" sheet="true" objects="true" scenarios="true"/>
  <mergeCells count="3">
    <mergeCell ref="B9:M9"/>
    <mergeCell ref="B11:C11"/>
    <mergeCell ref="F17:J20"/>
  </mergeCells>
  <conditionalFormatting sqref="D850:E851">
    <cfRule type="cellIs" priority="2" operator="equal" aboveAverage="0" equalAverage="0" bottom="0" percent="0" rank="0" text="" dxfId="3">
      <formula>"-"</formula>
    </cfRule>
  </conditionalFormatting>
  <conditionalFormatting sqref="D833:E834">
    <cfRule type="cellIs" priority="3" operator="equal" aboveAverage="0" equalAverage="0" bottom="0" percent="0" rank="0" text="" dxfId="3">
      <formula>"-"</formula>
    </cfRule>
  </conditionalFormatting>
  <conditionalFormatting sqref="D816:E817">
    <cfRule type="cellIs" priority="4" operator="equal" aboveAverage="0" equalAverage="0" bottom="0" percent="0" rank="0" text="" dxfId="3">
      <formula>"-"</formula>
    </cfRule>
  </conditionalFormatting>
  <conditionalFormatting sqref="D799:E800">
    <cfRule type="cellIs" priority="5" operator="equal" aboveAverage="0" equalAverage="0" bottom="0" percent="0" rank="0" text="" dxfId="3">
      <formula>"-"</formula>
    </cfRule>
  </conditionalFormatting>
  <conditionalFormatting sqref="D782:E783">
    <cfRule type="cellIs" priority="6" operator="equal" aboveAverage="0" equalAverage="0" bottom="0" percent="0" rank="0" text="" dxfId="3">
      <formula>"-"</formula>
    </cfRule>
  </conditionalFormatting>
  <conditionalFormatting sqref="D765:E766">
    <cfRule type="cellIs" priority="7" operator="equal" aboveAverage="0" equalAverage="0" bottom="0" percent="0" rank="0" text="" dxfId="3">
      <formula>"-"</formula>
    </cfRule>
  </conditionalFormatting>
  <conditionalFormatting sqref="D748:E749">
    <cfRule type="cellIs" priority="8" operator="equal" aboveAverage="0" equalAverage="0" bottom="0" percent="0" rank="0" text="" dxfId="3">
      <formula>"-"</formula>
    </cfRule>
  </conditionalFormatting>
  <conditionalFormatting sqref="D731:E732">
    <cfRule type="cellIs" priority="9" operator="equal" aboveAverage="0" equalAverage="0" bottom="0" percent="0" rank="0" text="" dxfId="3">
      <formula>"-"</formula>
    </cfRule>
  </conditionalFormatting>
  <conditionalFormatting sqref="D714:E715">
    <cfRule type="cellIs" priority="10" operator="equal" aboveAverage="0" equalAverage="0" bottom="0" percent="0" rank="0" text="" dxfId="3">
      <formula>"-"</formula>
    </cfRule>
  </conditionalFormatting>
  <conditionalFormatting sqref="D697:E698">
    <cfRule type="cellIs" priority="11" operator="equal" aboveAverage="0" equalAverage="0" bottom="0" percent="0" rank="0" text="" dxfId="3">
      <formula>"-"</formula>
    </cfRule>
  </conditionalFormatting>
  <conditionalFormatting sqref="D680:E681">
    <cfRule type="cellIs" priority="12" operator="equal" aboveAverage="0" equalAverage="0" bottom="0" percent="0" rank="0" text="" dxfId="3">
      <formula>"-"</formula>
    </cfRule>
  </conditionalFormatting>
  <conditionalFormatting sqref="D663:E664">
    <cfRule type="cellIs" priority="13" operator="equal" aboveAverage="0" equalAverage="0" bottom="0" percent="0" rank="0" text="" dxfId="3">
      <formula>"-"</formula>
    </cfRule>
  </conditionalFormatting>
  <conditionalFormatting sqref="D646:E647">
    <cfRule type="cellIs" priority="14" operator="equal" aboveAverage="0" equalAverage="0" bottom="0" percent="0" rank="0" text="" dxfId="3">
      <formula>"-"</formula>
    </cfRule>
  </conditionalFormatting>
  <conditionalFormatting sqref="D629:E630">
    <cfRule type="cellIs" priority="15" operator="equal" aboveAverage="0" equalAverage="0" bottom="0" percent="0" rank="0" text="" dxfId="3">
      <formula>"-"</formula>
    </cfRule>
  </conditionalFormatting>
  <conditionalFormatting sqref="D612:E613">
    <cfRule type="cellIs" priority="16" operator="equal" aboveAverage="0" equalAverage="0" bottom="0" percent="0" rank="0" text="" dxfId="3">
      <formula>"-"</formula>
    </cfRule>
  </conditionalFormatting>
  <conditionalFormatting sqref="D595:E596">
    <cfRule type="cellIs" priority="17" operator="equal" aboveAverage="0" equalAverage="0" bottom="0" percent="0" rank="0" text="" dxfId="3">
      <formula>"-"</formula>
    </cfRule>
  </conditionalFormatting>
  <conditionalFormatting sqref="D578:E579">
    <cfRule type="cellIs" priority="18" operator="equal" aboveAverage="0" equalAverage="0" bottom="0" percent="0" rank="0" text="" dxfId="3">
      <formula>"-"</formula>
    </cfRule>
  </conditionalFormatting>
  <conditionalFormatting sqref="D561:E562">
    <cfRule type="cellIs" priority="19" operator="equal" aboveAverage="0" equalAverage="0" bottom="0" percent="0" rank="0" text="" dxfId="3">
      <formula>"-"</formula>
    </cfRule>
  </conditionalFormatting>
  <conditionalFormatting sqref="D544:E545">
    <cfRule type="cellIs" priority="20" operator="equal" aboveAverage="0" equalAverage="0" bottom="0" percent="0" rank="0" text="" dxfId="3">
      <formula>"-"</formula>
    </cfRule>
  </conditionalFormatting>
  <conditionalFormatting sqref="D527:E528">
    <cfRule type="cellIs" priority="21" operator="equal" aboveAverage="0" equalAverage="0" bottom="0" percent="0" rank="0" text="" dxfId="3">
      <formula>"-"</formula>
    </cfRule>
  </conditionalFormatting>
  <conditionalFormatting sqref="D510:E511">
    <cfRule type="cellIs" priority="22" operator="equal" aboveAverage="0" equalAverage="0" bottom="0" percent="0" rank="0" text="" dxfId="3">
      <formula>"-"</formula>
    </cfRule>
  </conditionalFormatting>
  <conditionalFormatting sqref="D493:E494">
    <cfRule type="cellIs" priority="23" operator="equal" aboveAverage="0" equalAverage="0" bottom="0" percent="0" rank="0" text="" dxfId="3">
      <formula>"-"</formula>
    </cfRule>
  </conditionalFormatting>
  <conditionalFormatting sqref="D476:E477">
    <cfRule type="cellIs" priority="24" operator="equal" aboveAverage="0" equalAverage="0" bottom="0" percent="0" rank="0" text="" dxfId="3">
      <formula>"-"</formula>
    </cfRule>
  </conditionalFormatting>
  <conditionalFormatting sqref="D459:E460">
    <cfRule type="cellIs" priority="25" operator="equal" aboveAverage="0" equalAverage="0" bottom="0" percent="0" rank="0" text="" dxfId="3">
      <formula>"-"</formula>
    </cfRule>
  </conditionalFormatting>
  <conditionalFormatting sqref="D442:E443">
    <cfRule type="cellIs" priority="26" operator="equal" aboveAverage="0" equalAverage="0" bottom="0" percent="0" rank="0" text="" dxfId="3">
      <formula>"-"</formula>
    </cfRule>
  </conditionalFormatting>
  <conditionalFormatting sqref="D425:E426">
    <cfRule type="cellIs" priority="27" operator="equal" aboveAverage="0" equalAverage="0" bottom="0" percent="0" rank="0" text="" dxfId="3">
      <formula>"-"</formula>
    </cfRule>
  </conditionalFormatting>
  <conditionalFormatting sqref="D408:E409">
    <cfRule type="cellIs" priority="28" operator="equal" aboveAverage="0" equalAverage="0" bottom="0" percent="0" rank="0" text="" dxfId="3">
      <formula>"-"</formula>
    </cfRule>
  </conditionalFormatting>
  <conditionalFormatting sqref="D391:E392">
    <cfRule type="cellIs" priority="29" operator="equal" aboveAverage="0" equalAverage="0" bottom="0" percent="0" rank="0" text="" dxfId="3">
      <formula>"-"</formula>
    </cfRule>
  </conditionalFormatting>
  <conditionalFormatting sqref="D374:E375">
    <cfRule type="cellIs" priority="30" operator="equal" aboveAverage="0" equalAverage="0" bottom="0" percent="0" rank="0" text="" dxfId="3">
      <formula>"-"</formula>
    </cfRule>
  </conditionalFormatting>
  <conditionalFormatting sqref="D357:E358">
    <cfRule type="cellIs" priority="31" operator="equal" aboveAverage="0" equalAverage="0" bottom="0" percent="0" rank="0" text="" dxfId="3">
      <formula>"-"</formula>
    </cfRule>
  </conditionalFormatting>
  <conditionalFormatting sqref="D340:E341">
    <cfRule type="cellIs" priority="32" operator="equal" aboveAverage="0" equalAverage="0" bottom="0" percent="0" rank="0" text="" dxfId="3">
      <formula>"-"</formula>
    </cfRule>
  </conditionalFormatting>
  <conditionalFormatting sqref="D323:E324">
    <cfRule type="cellIs" priority="33" operator="equal" aboveAverage="0" equalAverage="0" bottom="0" percent="0" rank="0" text="" dxfId="3">
      <formula>"-"</formula>
    </cfRule>
  </conditionalFormatting>
  <conditionalFormatting sqref="D306:E307">
    <cfRule type="cellIs" priority="34" operator="equal" aboveAverage="0" equalAverage="0" bottom="0" percent="0" rank="0" text="" dxfId="3">
      <formula>"-"</formula>
    </cfRule>
  </conditionalFormatting>
  <conditionalFormatting sqref="D289:E290">
    <cfRule type="cellIs" priority="35" operator="equal" aboveAverage="0" equalAverage="0" bottom="0" percent="0" rank="0" text="" dxfId="3">
      <formula>"-"</formula>
    </cfRule>
  </conditionalFormatting>
  <conditionalFormatting sqref="D272:E273">
    <cfRule type="cellIs" priority="36" operator="equal" aboveAverage="0" equalAverage="0" bottom="0" percent="0" rank="0" text="" dxfId="3">
      <formula>"-"</formula>
    </cfRule>
  </conditionalFormatting>
  <conditionalFormatting sqref="D255:E256">
    <cfRule type="cellIs" priority="37" operator="equal" aboveAverage="0" equalAverage="0" bottom="0" percent="0" rank="0" text="" dxfId="3">
      <formula>"-"</formula>
    </cfRule>
  </conditionalFormatting>
  <conditionalFormatting sqref="D226:D239">
    <cfRule type="cellIs" priority="38" operator="equal" aboveAverage="0" equalAverage="0" bottom="0" percent="0" rank="0" text="" dxfId="3">
      <formula>"-"</formula>
    </cfRule>
  </conditionalFormatting>
  <conditionalFormatting sqref="D209:D222">
    <cfRule type="cellIs" priority="39" operator="equal" aboveAverage="0" equalAverage="0" bottom="0" percent="0" rank="0" text="" dxfId="3">
      <formula>"-"</formula>
    </cfRule>
  </conditionalFormatting>
  <conditionalFormatting sqref="D204:E205">
    <cfRule type="cellIs" priority="40" operator="equal" aboveAverage="0" equalAverage="0" bottom="0" percent="0" rank="0" text="" dxfId="3">
      <formula>"-"</formula>
    </cfRule>
  </conditionalFormatting>
  <conditionalFormatting sqref="D175:D188">
    <cfRule type="cellIs" priority="41" operator="equal" aboveAverage="0" equalAverage="0" bottom="0" percent="0" rank="0" text="" dxfId="3">
      <formula>"-"</formula>
    </cfRule>
  </conditionalFormatting>
  <conditionalFormatting sqref="D170:E171">
    <cfRule type="cellIs" priority="42" operator="equal" aboveAverage="0" equalAverage="0" bottom="0" percent="0" rank="0" text="" dxfId="3">
      <formula>"-"</formula>
    </cfRule>
  </conditionalFormatting>
  <conditionalFormatting sqref="D141:D154">
    <cfRule type="cellIs" priority="43" operator="equal" aboveAverage="0" equalAverage="0" bottom="0" percent="0" rank="0" text="" dxfId="3">
      <formula>"-"</formula>
    </cfRule>
  </conditionalFormatting>
  <conditionalFormatting sqref="D124:D137">
    <cfRule type="cellIs" priority="44" operator="equal" aboveAverage="0" equalAverage="0" bottom="0" percent="0" rank="0" text="" dxfId="3">
      <formula>"-"</formula>
    </cfRule>
  </conditionalFormatting>
  <conditionalFormatting sqref="D107:D120">
    <cfRule type="cellIs" priority="45" operator="equal" aboveAverage="0" equalAverage="0" bottom="0" percent="0" rank="0" text="" dxfId="3">
      <formula>"-"</formula>
    </cfRule>
  </conditionalFormatting>
  <conditionalFormatting sqref="D90:D103">
    <cfRule type="cellIs" priority="46" operator="equal" aboveAverage="0" equalAverage="0" bottom="0" percent="0" rank="0" text="" dxfId="3">
      <formula>"-"</formula>
    </cfRule>
  </conditionalFormatting>
  <conditionalFormatting sqref="D73:D86">
    <cfRule type="cellIs" priority="47" operator="equal" aboveAverage="0" equalAverage="0" bottom="0" percent="0" rank="0" text="" dxfId="3">
      <formula>"-"</formula>
    </cfRule>
  </conditionalFormatting>
  <conditionalFormatting sqref="D56:D69">
    <cfRule type="cellIs" priority="48" operator="equal" aboveAverage="0" equalAverage="0" bottom="0" percent="0" rank="0" text="" dxfId="3">
      <formula>"-"</formula>
    </cfRule>
  </conditionalFormatting>
  <conditionalFormatting sqref="D39:D52">
    <cfRule type="cellIs" priority="49" operator="equal" aboveAverage="0" equalAverage="0" bottom="0" percent="0" rank="0" text="" dxfId="3">
      <formula>"-"</formula>
    </cfRule>
  </conditionalFormatting>
  <conditionalFormatting sqref="D22:D35">
    <cfRule type="cellIs" priority="50" operator="equal" aboveAverage="0" equalAverage="0" bottom="0" percent="0" rank="0" text="" dxfId="3">
      <formula>"-"</formula>
    </cfRule>
  </conditionalFormatting>
  <conditionalFormatting sqref="E238:E239">
    <cfRule type="cellIs" priority="51" operator="equal" aboveAverage="0" equalAverage="0" bottom="0" percent="0" rank="0" text="" dxfId="3">
      <formula>"-"</formula>
    </cfRule>
  </conditionalFormatting>
  <conditionalFormatting sqref="E221:E222">
    <cfRule type="cellIs" priority="52" operator="equal" aboveAverage="0" equalAverage="0" bottom="0" percent="0" rank="0" text="" dxfId="3">
      <formula>"-"</formula>
    </cfRule>
  </conditionalFormatting>
  <conditionalFormatting sqref="E187:E188">
    <cfRule type="cellIs" priority="53" operator="equal" aboveAverage="0" equalAverage="0" bottom="0" percent="0" rank="0" text="" dxfId="3">
      <formula>"-"</formula>
    </cfRule>
  </conditionalFormatting>
  <conditionalFormatting sqref="E153:E154">
    <cfRule type="cellIs" priority="54" operator="equal" aboveAverage="0" equalAverage="0" bottom="0" percent="0" rank="0" text="" dxfId="3">
      <formula>"-"</formula>
    </cfRule>
  </conditionalFormatting>
  <conditionalFormatting sqref="E136:E137">
    <cfRule type="cellIs" priority="55" operator="equal" aboveAverage="0" equalAverage="0" bottom="0" percent="0" rank="0" text="" dxfId="3">
      <formula>"-"</formula>
    </cfRule>
  </conditionalFormatting>
  <conditionalFormatting sqref="E119:E120">
    <cfRule type="cellIs" priority="56" operator="equal" aboveAverage="0" equalAverage="0" bottom="0" percent="0" rank="0" text="" dxfId="3">
      <formula>"-"</formula>
    </cfRule>
  </conditionalFormatting>
  <conditionalFormatting sqref="E102:E103">
    <cfRule type="cellIs" priority="57" operator="equal" aboveAverage="0" equalAverage="0" bottom="0" percent="0" rank="0" text="" dxfId="3">
      <formula>"-"</formula>
    </cfRule>
  </conditionalFormatting>
  <conditionalFormatting sqref="E85:E86">
    <cfRule type="cellIs" priority="58" operator="equal" aboveAverage="0" equalAverage="0" bottom="0" percent="0" rank="0" text="" dxfId="3">
      <formula>"-"</formula>
    </cfRule>
  </conditionalFormatting>
  <conditionalFormatting sqref="E68:E69">
    <cfRule type="cellIs" priority="59" operator="equal" aboveAverage="0" equalAverage="0" bottom="0" percent="0" rank="0" text="" dxfId="3">
      <formula>"-"</formula>
    </cfRule>
  </conditionalFormatting>
  <conditionalFormatting sqref="E51:E52">
    <cfRule type="cellIs" priority="60" operator="equal" aboveAverage="0" equalAverage="0" bottom="0" percent="0" rank="0" text="" dxfId="3">
      <formula>"-"</formula>
    </cfRule>
  </conditionalFormatting>
  <conditionalFormatting sqref="E34:E35">
    <cfRule type="cellIs" priority="61" operator="equal" aboveAverage="0" equalAverage="0" bottom="0" percent="0" rank="0" text="" dxfId="3">
      <formula>"-"</formula>
    </cfRule>
  </conditionalFormatting>
  <conditionalFormatting sqref="D855:D864">
    <cfRule type="cellIs" priority="62" operator="equal" aboveAverage="0" equalAverage="0" bottom="0" percent="0" rank="0" text="" dxfId="3">
      <formula>"-"</formula>
    </cfRule>
    <cfRule type="expression" priority="63" aboveAverage="0" equalAverage="0" bottom="0" percent="0" rank="0" text="" dxfId="4">
      <formula>ISBLANK(D855)</formula>
    </cfRule>
    <cfRule type="cellIs" priority="64" operator="equal" aboveAverage="0" equalAverage="0" bottom="0" percent="0" rank="0" text="" dxfId="5">
      <formula>"Pasa"</formula>
    </cfRule>
    <cfRule type="cellIs" priority="65" operator="equal" aboveAverage="0" equalAverage="0" bottom="0" percent="0" rank="0" text="" dxfId="6">
      <formula>"Falla"</formula>
    </cfRule>
    <cfRule type="cellIs" priority="66" operator="equal" aboveAverage="0" equalAverage="0" bottom="0" percent="0" rank="0" text="" dxfId="0">
      <formula>"N/A"</formula>
    </cfRule>
    <cfRule type="cellIs" priority="67" operator="equal" aboveAverage="0" equalAverage="0" bottom="0" percent="0" rank="0" text="" dxfId="7">
      <formula>"N/T"</formula>
    </cfRule>
    <cfRule type="cellIs" priority="68" operator="equal" aboveAverage="0" equalAverage="0" bottom="0" percent="0" rank="0" text="" dxfId="8">
      <formula>"N/D"</formula>
    </cfRule>
  </conditionalFormatting>
  <conditionalFormatting sqref="D838:D848">
    <cfRule type="cellIs" priority="69" operator="equal" aboveAverage="0" equalAverage="0" bottom="0" percent="0" rank="0" text="" dxfId="3">
      <formula>"-"</formula>
    </cfRule>
    <cfRule type="expression" priority="70" aboveAverage="0" equalAverage="0" bottom="0" percent="0" rank="0" text="" dxfId="4">
      <formula>ISBLANK(D838)</formula>
    </cfRule>
    <cfRule type="cellIs" priority="71" operator="equal" aboveAverage="0" equalAverage="0" bottom="0" percent="0" rank="0" text="" dxfId="5">
      <formula>"Pasa"</formula>
    </cfRule>
    <cfRule type="cellIs" priority="72" operator="equal" aboveAverage="0" equalAverage="0" bottom="0" percent="0" rank="0" text="" dxfId="6">
      <formula>"Falla"</formula>
    </cfRule>
    <cfRule type="cellIs" priority="73" operator="equal" aboveAverage="0" equalAverage="0" bottom="0" percent="0" rank="0" text="" dxfId="0">
      <formula>"N/A"</formula>
    </cfRule>
    <cfRule type="cellIs" priority="74" operator="equal" aboveAverage="0" equalAverage="0" bottom="0" percent="0" rank="0" text="" dxfId="7">
      <formula>"N/T"</formula>
    </cfRule>
    <cfRule type="cellIs" priority="75" operator="equal" aboveAverage="0" equalAverage="0" bottom="0" percent="0" rank="0" text="" dxfId="8">
      <formula>"N/D"</formula>
    </cfRule>
  </conditionalFormatting>
  <conditionalFormatting sqref="D821:D831">
    <cfRule type="cellIs" priority="76" operator="equal" aboveAverage="0" equalAverage="0" bottom="0" percent="0" rank="0" text="" dxfId="3">
      <formula>"-"</formula>
    </cfRule>
    <cfRule type="expression" priority="77" aboveAverage="0" equalAverage="0" bottom="0" percent="0" rank="0" text="" dxfId="4">
      <formula>ISBLANK(D821)</formula>
    </cfRule>
    <cfRule type="cellIs" priority="78" operator="equal" aboveAverage="0" equalAverage="0" bottom="0" percent="0" rank="0" text="" dxfId="5">
      <formula>"Pasa"</formula>
    </cfRule>
    <cfRule type="cellIs" priority="79" operator="equal" aboveAverage="0" equalAverage="0" bottom="0" percent="0" rank="0" text="" dxfId="6">
      <formula>"Falla"</formula>
    </cfRule>
    <cfRule type="cellIs" priority="80" operator="equal" aboveAverage="0" equalAverage="0" bottom="0" percent="0" rank="0" text="" dxfId="0">
      <formula>"N/A"</formula>
    </cfRule>
    <cfRule type="cellIs" priority="81" operator="equal" aboveAverage="0" equalAverage="0" bottom="0" percent="0" rank="0" text="" dxfId="7">
      <formula>"N/T"</formula>
    </cfRule>
    <cfRule type="cellIs" priority="82" operator="equal" aboveAverage="0" equalAverage="0" bottom="0" percent="0" rank="0" text="" dxfId="8">
      <formula>"N/D"</formula>
    </cfRule>
  </conditionalFormatting>
  <conditionalFormatting sqref="D804:D814">
    <cfRule type="cellIs" priority="83" operator="equal" aboveAverage="0" equalAverage="0" bottom="0" percent="0" rank="0" text="" dxfId="3">
      <formula>"-"</formula>
    </cfRule>
    <cfRule type="expression" priority="84" aboveAverage="0" equalAverage="0" bottom="0" percent="0" rank="0" text="" dxfId="4">
      <formula>ISBLANK(D804)</formula>
    </cfRule>
    <cfRule type="cellIs" priority="85" operator="equal" aboveAverage="0" equalAverage="0" bottom="0" percent="0" rank="0" text="" dxfId="5">
      <formula>"Pasa"</formula>
    </cfRule>
    <cfRule type="cellIs" priority="86" operator="equal" aboveAverage="0" equalAverage="0" bottom="0" percent="0" rank="0" text="" dxfId="6">
      <formula>"Falla"</formula>
    </cfRule>
    <cfRule type="cellIs" priority="87" operator="equal" aboveAverage="0" equalAverage="0" bottom="0" percent="0" rank="0" text="" dxfId="0">
      <formula>"N/A"</formula>
    </cfRule>
    <cfRule type="cellIs" priority="88" operator="equal" aboveAverage="0" equalAverage="0" bottom="0" percent="0" rank="0" text="" dxfId="7">
      <formula>"N/T"</formula>
    </cfRule>
    <cfRule type="cellIs" priority="89" operator="equal" aboveAverage="0" equalAverage="0" bottom="0" percent="0" rank="0" text="" dxfId="8">
      <formula>"N/D"</formula>
    </cfRule>
  </conditionalFormatting>
  <conditionalFormatting sqref="D787:D797">
    <cfRule type="cellIs" priority="90" operator="equal" aboveAverage="0" equalAverage="0" bottom="0" percent="0" rank="0" text="" dxfId="3">
      <formula>"-"</formula>
    </cfRule>
    <cfRule type="expression" priority="91" aboveAverage="0" equalAverage="0" bottom="0" percent="0" rank="0" text="" dxfId="4">
      <formula>ISBLANK(D787)</formula>
    </cfRule>
    <cfRule type="cellIs" priority="92" operator="equal" aboveAverage="0" equalAverage="0" bottom="0" percent="0" rank="0" text="" dxfId="5">
      <formula>"Pasa"</formula>
    </cfRule>
    <cfRule type="cellIs" priority="93" operator="equal" aboveAverage="0" equalAverage="0" bottom="0" percent="0" rank="0" text="" dxfId="6">
      <formula>"Falla"</formula>
    </cfRule>
    <cfRule type="cellIs" priority="94" operator="equal" aboveAverage="0" equalAverage="0" bottom="0" percent="0" rank="0" text="" dxfId="0">
      <formula>"N/A"</formula>
    </cfRule>
    <cfRule type="cellIs" priority="95" operator="equal" aboveAverage="0" equalAverage="0" bottom="0" percent="0" rank="0" text="" dxfId="7">
      <formula>"N/T"</formula>
    </cfRule>
    <cfRule type="cellIs" priority="96" operator="equal" aboveAverage="0" equalAverage="0" bottom="0" percent="0" rank="0" text="" dxfId="8">
      <formula>"N/D"</formula>
    </cfRule>
  </conditionalFormatting>
  <conditionalFormatting sqref="D770:D780">
    <cfRule type="cellIs" priority="97" operator="equal" aboveAverage="0" equalAverage="0" bottom="0" percent="0" rank="0" text="" dxfId="3">
      <formula>"-"</formula>
    </cfRule>
    <cfRule type="expression" priority="98" aboveAverage="0" equalAverage="0" bottom="0" percent="0" rank="0" text="" dxfId="4">
      <formula>ISBLANK(D770)</formula>
    </cfRule>
    <cfRule type="cellIs" priority="99" operator="equal" aboveAverage="0" equalAverage="0" bottom="0" percent="0" rank="0" text="" dxfId="5">
      <formula>"Pasa"</formula>
    </cfRule>
    <cfRule type="cellIs" priority="100" operator="equal" aboveAverage="0" equalAverage="0" bottom="0" percent="0" rank="0" text="" dxfId="6">
      <formula>"Falla"</formula>
    </cfRule>
    <cfRule type="cellIs" priority="101" operator="equal" aboveAverage="0" equalAverage="0" bottom="0" percent="0" rank="0" text="" dxfId="0">
      <formula>"N/A"</formula>
    </cfRule>
    <cfRule type="cellIs" priority="102" operator="equal" aboveAverage="0" equalAverage="0" bottom="0" percent="0" rank="0" text="" dxfId="7">
      <formula>"N/T"</formula>
    </cfRule>
    <cfRule type="cellIs" priority="103" operator="equal" aboveAverage="0" equalAverage="0" bottom="0" percent="0" rank="0" text="" dxfId="8">
      <formula>"N/D"</formula>
    </cfRule>
  </conditionalFormatting>
  <conditionalFormatting sqref="D753:D763">
    <cfRule type="cellIs" priority="104" operator="equal" aboveAverage="0" equalAverage="0" bottom="0" percent="0" rank="0" text="" dxfId="3">
      <formula>"-"</formula>
    </cfRule>
    <cfRule type="expression" priority="105" aboveAverage="0" equalAverage="0" bottom="0" percent="0" rank="0" text="" dxfId="4">
      <formula>ISBLANK(D753)</formula>
    </cfRule>
    <cfRule type="cellIs" priority="106" operator="equal" aboveAverage="0" equalAverage="0" bottom="0" percent="0" rank="0" text="" dxfId="5">
      <formula>"Pasa"</formula>
    </cfRule>
    <cfRule type="cellIs" priority="107" operator="equal" aboveAverage="0" equalAverage="0" bottom="0" percent="0" rank="0" text="" dxfId="6">
      <formula>"Falla"</formula>
    </cfRule>
    <cfRule type="cellIs" priority="108" operator="equal" aboveAverage="0" equalAverage="0" bottom="0" percent="0" rank="0" text="" dxfId="0">
      <formula>"N/A"</formula>
    </cfRule>
    <cfRule type="cellIs" priority="109" operator="equal" aboveAverage="0" equalAverage="0" bottom="0" percent="0" rank="0" text="" dxfId="7">
      <formula>"N/T"</formula>
    </cfRule>
    <cfRule type="cellIs" priority="110" operator="equal" aboveAverage="0" equalAverage="0" bottom="0" percent="0" rank="0" text="" dxfId="8">
      <formula>"N/D"</formula>
    </cfRule>
  </conditionalFormatting>
  <conditionalFormatting sqref="D736:D746">
    <cfRule type="cellIs" priority="111" operator="equal" aboveAverage="0" equalAverage="0" bottom="0" percent="0" rank="0" text="" dxfId="3">
      <formula>"-"</formula>
    </cfRule>
    <cfRule type="expression" priority="112" aboveAverage="0" equalAverage="0" bottom="0" percent="0" rank="0" text="" dxfId="4">
      <formula>ISBLANK(D736)</formula>
    </cfRule>
    <cfRule type="cellIs" priority="113" operator="equal" aboveAverage="0" equalAverage="0" bottom="0" percent="0" rank="0" text="" dxfId="5">
      <formula>"Pasa"</formula>
    </cfRule>
    <cfRule type="cellIs" priority="114" operator="equal" aboveAverage="0" equalAverage="0" bottom="0" percent="0" rank="0" text="" dxfId="6">
      <formula>"Falla"</formula>
    </cfRule>
    <cfRule type="cellIs" priority="115" operator="equal" aboveAverage="0" equalAverage="0" bottom="0" percent="0" rank="0" text="" dxfId="0">
      <formula>"N/A"</formula>
    </cfRule>
    <cfRule type="cellIs" priority="116" operator="equal" aboveAverage="0" equalAverage="0" bottom="0" percent="0" rank="0" text="" dxfId="7">
      <formula>"N/T"</formula>
    </cfRule>
    <cfRule type="cellIs" priority="117" operator="equal" aboveAverage="0" equalAverage="0" bottom="0" percent="0" rank="0" text="" dxfId="8">
      <formula>"N/D"</formula>
    </cfRule>
  </conditionalFormatting>
  <conditionalFormatting sqref="D719:D729">
    <cfRule type="cellIs" priority="118" operator="equal" aboveAverage="0" equalAverage="0" bottom="0" percent="0" rank="0" text="" dxfId="3">
      <formula>"-"</formula>
    </cfRule>
    <cfRule type="expression" priority="119" aboveAverage="0" equalAverage="0" bottom="0" percent="0" rank="0" text="" dxfId="4">
      <formula>ISBLANK(D719)</formula>
    </cfRule>
    <cfRule type="cellIs" priority="120" operator="equal" aboveAverage="0" equalAverage="0" bottom="0" percent="0" rank="0" text="" dxfId="5">
      <formula>"Pasa"</formula>
    </cfRule>
    <cfRule type="cellIs" priority="121" operator="equal" aboveAverage="0" equalAverage="0" bottom="0" percent="0" rank="0" text="" dxfId="6">
      <formula>"Falla"</formula>
    </cfRule>
    <cfRule type="cellIs" priority="122" operator="equal" aboveAverage="0" equalAverage="0" bottom="0" percent="0" rank="0" text="" dxfId="0">
      <formula>"N/A"</formula>
    </cfRule>
    <cfRule type="cellIs" priority="123" operator="equal" aboveAverage="0" equalAverage="0" bottom="0" percent="0" rank="0" text="" dxfId="7">
      <formula>"N/T"</formula>
    </cfRule>
    <cfRule type="cellIs" priority="124" operator="equal" aboveAverage="0" equalAverage="0" bottom="0" percent="0" rank="0" text="" dxfId="8">
      <formula>"N/D"</formula>
    </cfRule>
  </conditionalFormatting>
  <conditionalFormatting sqref="D702:D712">
    <cfRule type="cellIs" priority="125" operator="equal" aboveAverage="0" equalAverage="0" bottom="0" percent="0" rank="0" text="" dxfId="3">
      <formula>"-"</formula>
    </cfRule>
    <cfRule type="expression" priority="126" aboveAverage="0" equalAverage="0" bottom="0" percent="0" rank="0" text="" dxfId="4">
      <formula>ISBLANK(D702)</formula>
    </cfRule>
    <cfRule type="cellIs" priority="127" operator="equal" aboveAverage="0" equalAverage="0" bottom="0" percent="0" rank="0" text="" dxfId="5">
      <formula>"Pasa"</formula>
    </cfRule>
    <cfRule type="cellIs" priority="128" operator="equal" aboveAverage="0" equalAverage="0" bottom="0" percent="0" rank="0" text="" dxfId="6">
      <formula>"Falla"</formula>
    </cfRule>
    <cfRule type="cellIs" priority="129" operator="equal" aboveAverage="0" equalAverage="0" bottom="0" percent="0" rank="0" text="" dxfId="0">
      <formula>"N/A"</formula>
    </cfRule>
    <cfRule type="cellIs" priority="130" operator="equal" aboveAverage="0" equalAverage="0" bottom="0" percent="0" rank="0" text="" dxfId="7">
      <formula>"N/T"</formula>
    </cfRule>
    <cfRule type="cellIs" priority="131" operator="equal" aboveAverage="0" equalAverage="0" bottom="0" percent="0" rank="0" text="" dxfId="8">
      <formula>"N/D"</formula>
    </cfRule>
  </conditionalFormatting>
  <conditionalFormatting sqref="D685:D695">
    <cfRule type="cellIs" priority="132" operator="equal" aboveAverage="0" equalAverage="0" bottom="0" percent="0" rank="0" text="" dxfId="3">
      <formula>"-"</formula>
    </cfRule>
    <cfRule type="expression" priority="133" aboveAverage="0" equalAverage="0" bottom="0" percent="0" rank="0" text="" dxfId="4">
      <formula>ISBLANK(D685)</formula>
    </cfRule>
    <cfRule type="cellIs" priority="134" operator="equal" aboveAverage="0" equalAverage="0" bottom="0" percent="0" rank="0" text="" dxfId="5">
      <formula>"Pasa"</formula>
    </cfRule>
    <cfRule type="cellIs" priority="135" operator="equal" aboveAverage="0" equalAverage="0" bottom="0" percent="0" rank="0" text="" dxfId="6">
      <formula>"Falla"</formula>
    </cfRule>
    <cfRule type="cellIs" priority="136" operator="equal" aboveAverage="0" equalAverage="0" bottom="0" percent="0" rank="0" text="" dxfId="0">
      <formula>"N/A"</formula>
    </cfRule>
    <cfRule type="cellIs" priority="137" operator="equal" aboveAverage="0" equalAverage="0" bottom="0" percent="0" rank="0" text="" dxfId="7">
      <formula>"N/T"</formula>
    </cfRule>
    <cfRule type="cellIs" priority="138" operator="equal" aboveAverage="0" equalAverage="0" bottom="0" percent="0" rank="0" text="" dxfId="8">
      <formula>"N/D"</formula>
    </cfRule>
  </conditionalFormatting>
  <conditionalFormatting sqref="D668:D678">
    <cfRule type="cellIs" priority="139" operator="equal" aboveAverage="0" equalAverage="0" bottom="0" percent="0" rank="0" text="" dxfId="3">
      <formula>"-"</formula>
    </cfRule>
    <cfRule type="expression" priority="140" aboveAverage="0" equalAverage="0" bottom="0" percent="0" rank="0" text="" dxfId="4">
      <formula>ISBLANK(D668)</formula>
    </cfRule>
    <cfRule type="cellIs" priority="141" operator="equal" aboveAverage="0" equalAverage="0" bottom="0" percent="0" rank="0" text="" dxfId="5">
      <formula>"Pasa"</formula>
    </cfRule>
    <cfRule type="cellIs" priority="142" operator="equal" aboveAverage="0" equalAverage="0" bottom="0" percent="0" rank="0" text="" dxfId="6">
      <formula>"Falla"</formula>
    </cfRule>
    <cfRule type="cellIs" priority="143" operator="equal" aboveAverage="0" equalAverage="0" bottom="0" percent="0" rank="0" text="" dxfId="0">
      <formula>"N/A"</formula>
    </cfRule>
    <cfRule type="cellIs" priority="144" operator="equal" aboveAverage="0" equalAverage="0" bottom="0" percent="0" rank="0" text="" dxfId="7">
      <formula>"N/T"</formula>
    </cfRule>
    <cfRule type="cellIs" priority="145" operator="equal" aboveAverage="0" equalAverage="0" bottom="0" percent="0" rank="0" text="" dxfId="8">
      <formula>"N/D"</formula>
    </cfRule>
  </conditionalFormatting>
  <conditionalFormatting sqref="D651:D661">
    <cfRule type="cellIs" priority="146" operator="equal" aboveAverage="0" equalAverage="0" bottom="0" percent="0" rank="0" text="" dxfId="3">
      <formula>"-"</formula>
    </cfRule>
    <cfRule type="expression" priority="147" aboveAverage="0" equalAverage="0" bottom="0" percent="0" rank="0" text="" dxfId="4">
      <formula>ISBLANK(D651)</formula>
    </cfRule>
    <cfRule type="cellIs" priority="148" operator="equal" aboveAverage="0" equalAverage="0" bottom="0" percent="0" rank="0" text="" dxfId="5">
      <formula>"Pasa"</formula>
    </cfRule>
    <cfRule type="cellIs" priority="149" operator="equal" aboveAverage="0" equalAverage="0" bottom="0" percent="0" rank="0" text="" dxfId="6">
      <formula>"Falla"</formula>
    </cfRule>
    <cfRule type="cellIs" priority="150" operator="equal" aboveAverage="0" equalAverage="0" bottom="0" percent="0" rank="0" text="" dxfId="0">
      <formula>"N/A"</formula>
    </cfRule>
    <cfRule type="cellIs" priority="151" operator="equal" aboveAverage="0" equalAverage="0" bottom="0" percent="0" rank="0" text="" dxfId="7">
      <formula>"N/T"</formula>
    </cfRule>
    <cfRule type="cellIs" priority="152" operator="equal" aboveAverage="0" equalAverage="0" bottom="0" percent="0" rank="0" text="" dxfId="8">
      <formula>"N/D"</formula>
    </cfRule>
  </conditionalFormatting>
  <conditionalFormatting sqref="D634:D644">
    <cfRule type="cellIs" priority="153" operator="equal" aboveAverage="0" equalAverage="0" bottom="0" percent="0" rank="0" text="" dxfId="3">
      <formula>"-"</formula>
    </cfRule>
    <cfRule type="expression" priority="154" aboveAverage="0" equalAverage="0" bottom="0" percent="0" rank="0" text="" dxfId="4">
      <formula>ISBLANK(D634)</formula>
    </cfRule>
    <cfRule type="cellIs" priority="155" operator="equal" aboveAverage="0" equalAverage="0" bottom="0" percent="0" rank="0" text="" dxfId="5">
      <formula>"Pasa"</formula>
    </cfRule>
    <cfRule type="cellIs" priority="156" operator="equal" aboveAverage="0" equalAverage="0" bottom="0" percent="0" rank="0" text="" dxfId="6">
      <formula>"Falla"</formula>
    </cfRule>
    <cfRule type="cellIs" priority="157" operator="equal" aboveAverage="0" equalAverage="0" bottom="0" percent="0" rank="0" text="" dxfId="0">
      <formula>"N/A"</formula>
    </cfRule>
    <cfRule type="cellIs" priority="158" operator="equal" aboveAverage="0" equalAverage="0" bottom="0" percent="0" rank="0" text="" dxfId="7">
      <formula>"N/T"</formula>
    </cfRule>
    <cfRule type="cellIs" priority="159" operator="equal" aboveAverage="0" equalAverage="0" bottom="0" percent="0" rank="0" text="" dxfId="8">
      <formula>"N/D"</formula>
    </cfRule>
  </conditionalFormatting>
  <conditionalFormatting sqref="D617:D627">
    <cfRule type="cellIs" priority="160" operator="equal" aboveAverage="0" equalAverage="0" bottom="0" percent="0" rank="0" text="" dxfId="3">
      <formula>"-"</formula>
    </cfRule>
    <cfRule type="expression" priority="161" aboveAverage="0" equalAverage="0" bottom="0" percent="0" rank="0" text="" dxfId="4">
      <formula>ISBLANK(D617)</formula>
    </cfRule>
    <cfRule type="cellIs" priority="162" operator="equal" aboveAverage="0" equalAverage="0" bottom="0" percent="0" rank="0" text="" dxfId="5">
      <formula>"Pasa"</formula>
    </cfRule>
    <cfRule type="cellIs" priority="163" operator="equal" aboveAverage="0" equalAverage="0" bottom="0" percent="0" rank="0" text="" dxfId="6">
      <formula>"Falla"</formula>
    </cfRule>
    <cfRule type="cellIs" priority="164" operator="equal" aboveAverage="0" equalAverage="0" bottom="0" percent="0" rank="0" text="" dxfId="0">
      <formula>"N/A"</formula>
    </cfRule>
    <cfRule type="cellIs" priority="165" operator="equal" aboveAverage="0" equalAverage="0" bottom="0" percent="0" rank="0" text="" dxfId="7">
      <formula>"N/T"</formula>
    </cfRule>
    <cfRule type="cellIs" priority="166" operator="equal" aboveAverage="0" equalAverage="0" bottom="0" percent="0" rank="0" text="" dxfId="8">
      <formula>"N/D"</formula>
    </cfRule>
  </conditionalFormatting>
  <conditionalFormatting sqref="D600:D610">
    <cfRule type="cellIs" priority="167" operator="equal" aboveAverage="0" equalAverage="0" bottom="0" percent="0" rank="0" text="" dxfId="3">
      <formula>"-"</formula>
    </cfRule>
    <cfRule type="expression" priority="168" aboveAverage="0" equalAverage="0" bottom="0" percent="0" rank="0" text="" dxfId="4">
      <formula>ISBLANK(D600)</formula>
    </cfRule>
    <cfRule type="cellIs" priority="169" operator="equal" aboveAverage="0" equalAverage="0" bottom="0" percent="0" rank="0" text="" dxfId="5">
      <formula>"Pasa"</formula>
    </cfRule>
    <cfRule type="cellIs" priority="170" operator="equal" aboveAverage="0" equalAverage="0" bottom="0" percent="0" rank="0" text="" dxfId="6">
      <formula>"Falla"</formula>
    </cfRule>
    <cfRule type="cellIs" priority="171" operator="equal" aboveAverage="0" equalAverage="0" bottom="0" percent="0" rank="0" text="" dxfId="0">
      <formula>"N/A"</formula>
    </cfRule>
    <cfRule type="cellIs" priority="172" operator="equal" aboveAverage="0" equalAverage="0" bottom="0" percent="0" rank="0" text="" dxfId="7">
      <formula>"N/T"</formula>
    </cfRule>
    <cfRule type="cellIs" priority="173" operator="equal" aboveAverage="0" equalAverage="0" bottom="0" percent="0" rank="0" text="" dxfId="8">
      <formula>"N/D"</formula>
    </cfRule>
  </conditionalFormatting>
  <conditionalFormatting sqref="D583:D593">
    <cfRule type="cellIs" priority="174" operator="equal" aboveAverage="0" equalAverage="0" bottom="0" percent="0" rank="0" text="" dxfId="3">
      <formula>"-"</formula>
    </cfRule>
    <cfRule type="expression" priority="175" aboveAverage="0" equalAverage="0" bottom="0" percent="0" rank="0" text="" dxfId="4">
      <formula>ISBLANK(D583)</formula>
    </cfRule>
    <cfRule type="cellIs" priority="176" operator="equal" aboveAverage="0" equalAverage="0" bottom="0" percent="0" rank="0" text="" dxfId="5">
      <formula>"Pasa"</formula>
    </cfRule>
    <cfRule type="cellIs" priority="177" operator="equal" aboveAverage="0" equalAverage="0" bottom="0" percent="0" rank="0" text="" dxfId="6">
      <formula>"Falla"</formula>
    </cfRule>
    <cfRule type="cellIs" priority="178" operator="equal" aboveAverage="0" equalAverage="0" bottom="0" percent="0" rank="0" text="" dxfId="0">
      <formula>"N/A"</formula>
    </cfRule>
    <cfRule type="cellIs" priority="179" operator="equal" aboveAverage="0" equalAverage="0" bottom="0" percent="0" rank="0" text="" dxfId="7">
      <formula>"N/T"</formula>
    </cfRule>
    <cfRule type="cellIs" priority="180" operator="equal" aboveAverage="0" equalAverage="0" bottom="0" percent="0" rank="0" text="" dxfId="8">
      <formula>"N/D"</formula>
    </cfRule>
  </conditionalFormatting>
  <conditionalFormatting sqref="D566:D576">
    <cfRule type="cellIs" priority="181" operator="equal" aboveAverage="0" equalAverage="0" bottom="0" percent="0" rank="0" text="" dxfId="3">
      <formula>"-"</formula>
    </cfRule>
    <cfRule type="expression" priority="182" aboveAverage="0" equalAverage="0" bottom="0" percent="0" rank="0" text="" dxfId="4">
      <formula>ISBLANK(D566)</formula>
    </cfRule>
    <cfRule type="cellIs" priority="183" operator="equal" aboveAverage="0" equalAverage="0" bottom="0" percent="0" rank="0" text="" dxfId="5">
      <formula>"Pasa"</formula>
    </cfRule>
    <cfRule type="cellIs" priority="184" operator="equal" aboveAverage="0" equalAverage="0" bottom="0" percent="0" rank="0" text="" dxfId="6">
      <formula>"Falla"</formula>
    </cfRule>
    <cfRule type="cellIs" priority="185" operator="equal" aboveAverage="0" equalAverage="0" bottom="0" percent="0" rank="0" text="" dxfId="0">
      <formula>"N/A"</formula>
    </cfRule>
    <cfRule type="cellIs" priority="186" operator="equal" aboveAverage="0" equalAverage="0" bottom="0" percent="0" rank="0" text="" dxfId="7">
      <formula>"N/T"</formula>
    </cfRule>
    <cfRule type="cellIs" priority="187" operator="equal" aboveAverage="0" equalAverage="0" bottom="0" percent="0" rank="0" text="" dxfId="8">
      <formula>"N/D"</formula>
    </cfRule>
  </conditionalFormatting>
  <conditionalFormatting sqref="D549:D558">
    <cfRule type="expression" priority="188" aboveAverage="0" equalAverage="0" bottom="0" percent="0" rank="0" text="" dxfId="4">
      <formula>ISBLANK(D549)</formula>
    </cfRule>
    <cfRule type="cellIs" priority="189" operator="equal" aboveAverage="0" equalAverage="0" bottom="0" percent="0" rank="0" text="" dxfId="5">
      <formula>"Pasa"</formula>
    </cfRule>
    <cfRule type="cellIs" priority="190" operator="equal" aboveAverage="0" equalAverage="0" bottom="0" percent="0" rank="0" text="" dxfId="6">
      <formula>"Falla"</formula>
    </cfRule>
    <cfRule type="cellIs" priority="191" operator="equal" aboveAverage="0" equalAverage="0" bottom="0" percent="0" rank="0" text="" dxfId="0">
      <formula>"N/A"</formula>
    </cfRule>
    <cfRule type="cellIs" priority="192" operator="equal" aboveAverage="0" equalAverage="0" bottom="0" percent="0" rank="0" text="" dxfId="7">
      <formula>"N/T"</formula>
    </cfRule>
    <cfRule type="cellIs" priority="193" operator="equal" aboveAverage="0" equalAverage="0" bottom="0" percent="0" rank="0" text="" dxfId="8">
      <formula>"N/D"</formula>
    </cfRule>
  </conditionalFormatting>
  <conditionalFormatting sqref="D532:D542">
    <cfRule type="cellIs" priority="194" operator="equal" aboveAverage="0" equalAverage="0" bottom="0" percent="0" rank="0" text="" dxfId="3">
      <formula>"-"</formula>
    </cfRule>
    <cfRule type="expression" priority="195" aboveAverage="0" equalAverage="0" bottom="0" percent="0" rank="0" text="" dxfId="4">
      <formula>ISBLANK(D532)</formula>
    </cfRule>
    <cfRule type="cellIs" priority="196" operator="equal" aboveAverage="0" equalAverage="0" bottom="0" percent="0" rank="0" text="" dxfId="5">
      <formula>"Pasa"</formula>
    </cfRule>
    <cfRule type="cellIs" priority="197" operator="equal" aboveAverage="0" equalAverage="0" bottom="0" percent="0" rank="0" text="" dxfId="6">
      <formula>"Falla"</formula>
    </cfRule>
    <cfRule type="cellIs" priority="198" operator="equal" aboveAverage="0" equalAverage="0" bottom="0" percent="0" rank="0" text="" dxfId="0">
      <formula>"N/A"</formula>
    </cfRule>
    <cfRule type="cellIs" priority="199" operator="equal" aboveAverage="0" equalAverage="0" bottom="0" percent="0" rank="0" text="" dxfId="7">
      <formula>"N/T"</formula>
    </cfRule>
    <cfRule type="cellIs" priority="200" operator="equal" aboveAverage="0" equalAverage="0" bottom="0" percent="0" rank="0" text="" dxfId="8">
      <formula>"N/D"</formula>
    </cfRule>
  </conditionalFormatting>
  <conditionalFormatting sqref="D515:D525">
    <cfRule type="cellIs" priority="201" operator="equal" aboveAverage="0" equalAverage="0" bottom="0" percent="0" rank="0" text="" dxfId="3">
      <formula>"-"</formula>
    </cfRule>
    <cfRule type="expression" priority="202" aboveAverage="0" equalAverage="0" bottom="0" percent="0" rank="0" text="" dxfId="4">
      <formula>ISBLANK(D515)</formula>
    </cfRule>
    <cfRule type="cellIs" priority="203" operator="equal" aboveAverage="0" equalAverage="0" bottom="0" percent="0" rank="0" text="" dxfId="5">
      <formula>"Pasa"</formula>
    </cfRule>
    <cfRule type="cellIs" priority="204" operator="equal" aboveAverage="0" equalAverage="0" bottom="0" percent="0" rank="0" text="" dxfId="6">
      <formula>"Falla"</formula>
    </cfRule>
    <cfRule type="cellIs" priority="205" operator="equal" aboveAverage="0" equalAverage="0" bottom="0" percent="0" rank="0" text="" dxfId="0">
      <formula>"N/A"</formula>
    </cfRule>
    <cfRule type="cellIs" priority="206" operator="equal" aboveAverage="0" equalAverage="0" bottom="0" percent="0" rank="0" text="" dxfId="7">
      <formula>"N/T"</formula>
    </cfRule>
    <cfRule type="cellIs" priority="207" operator="equal" aboveAverage="0" equalAverage="0" bottom="0" percent="0" rank="0" text="" dxfId="8">
      <formula>"N/D"</formula>
    </cfRule>
  </conditionalFormatting>
  <conditionalFormatting sqref="D498:D508">
    <cfRule type="cellIs" priority="208" operator="equal" aboveAverage="0" equalAverage="0" bottom="0" percent="0" rank="0" text="" dxfId="3">
      <formula>"-"</formula>
    </cfRule>
    <cfRule type="expression" priority="209" aboveAverage="0" equalAverage="0" bottom="0" percent="0" rank="0" text="" dxfId="4">
      <formula>ISBLANK(D498)</formula>
    </cfRule>
    <cfRule type="cellIs" priority="210" operator="equal" aboveAverage="0" equalAverage="0" bottom="0" percent="0" rank="0" text="" dxfId="5">
      <formula>"Pasa"</formula>
    </cfRule>
    <cfRule type="cellIs" priority="211" operator="equal" aboveAverage="0" equalAverage="0" bottom="0" percent="0" rank="0" text="" dxfId="6">
      <formula>"Falla"</formula>
    </cfRule>
    <cfRule type="cellIs" priority="212" operator="equal" aboveAverage="0" equalAverage="0" bottom="0" percent="0" rank="0" text="" dxfId="0">
      <formula>"N/A"</formula>
    </cfRule>
    <cfRule type="cellIs" priority="213" operator="equal" aboveAverage="0" equalAverage="0" bottom="0" percent="0" rank="0" text="" dxfId="7">
      <formula>"N/T"</formula>
    </cfRule>
    <cfRule type="cellIs" priority="214" operator="equal" aboveAverage="0" equalAverage="0" bottom="0" percent="0" rank="0" text="" dxfId="8">
      <formula>"N/D"</formula>
    </cfRule>
  </conditionalFormatting>
  <conditionalFormatting sqref="D481:D491">
    <cfRule type="cellIs" priority="215" operator="equal" aboveAverage="0" equalAverage="0" bottom="0" percent="0" rank="0" text="" dxfId="3">
      <formula>"-"</formula>
    </cfRule>
    <cfRule type="expression" priority="216" aboveAverage="0" equalAverage="0" bottom="0" percent="0" rank="0" text="" dxfId="4">
      <formula>ISBLANK(D481)</formula>
    </cfRule>
    <cfRule type="cellIs" priority="217" operator="equal" aboveAverage="0" equalAverage="0" bottom="0" percent="0" rank="0" text="" dxfId="5">
      <formula>"Pasa"</formula>
    </cfRule>
    <cfRule type="cellIs" priority="218" operator="equal" aboveAverage="0" equalAverage="0" bottom="0" percent="0" rank="0" text="" dxfId="6">
      <formula>"Falla"</formula>
    </cfRule>
    <cfRule type="cellIs" priority="219" operator="equal" aboveAverage="0" equalAverage="0" bottom="0" percent="0" rank="0" text="" dxfId="0">
      <formula>"N/A"</formula>
    </cfRule>
    <cfRule type="cellIs" priority="220" operator="equal" aboveAverage="0" equalAverage="0" bottom="0" percent="0" rank="0" text="" dxfId="7">
      <formula>"N/T"</formula>
    </cfRule>
    <cfRule type="cellIs" priority="221" operator="equal" aboveAverage="0" equalAverage="0" bottom="0" percent="0" rank="0" text="" dxfId="8">
      <formula>"N/D"</formula>
    </cfRule>
  </conditionalFormatting>
  <conditionalFormatting sqref="D464:D474">
    <cfRule type="cellIs" priority="222" operator="equal" aboveAverage="0" equalAverage="0" bottom="0" percent="0" rank="0" text="" dxfId="3">
      <formula>"-"</formula>
    </cfRule>
    <cfRule type="expression" priority="223" aboveAverage="0" equalAverage="0" bottom="0" percent="0" rank="0" text="" dxfId="4">
      <formula>ISBLANK(D464)</formula>
    </cfRule>
    <cfRule type="cellIs" priority="224" operator="equal" aboveAverage="0" equalAverage="0" bottom="0" percent="0" rank="0" text="" dxfId="5">
      <formula>"Pasa"</formula>
    </cfRule>
    <cfRule type="cellIs" priority="225" operator="equal" aboveAverage="0" equalAverage="0" bottom="0" percent="0" rank="0" text="" dxfId="6">
      <formula>"Falla"</formula>
    </cfRule>
    <cfRule type="cellIs" priority="226" operator="equal" aboveAverage="0" equalAverage="0" bottom="0" percent="0" rank="0" text="" dxfId="0">
      <formula>"N/A"</formula>
    </cfRule>
    <cfRule type="cellIs" priority="227" operator="equal" aboveAverage="0" equalAverage="0" bottom="0" percent="0" rank="0" text="" dxfId="7">
      <formula>"N/T"</formula>
    </cfRule>
    <cfRule type="cellIs" priority="228" operator="equal" aboveAverage="0" equalAverage="0" bottom="0" percent="0" rank="0" text="" dxfId="8">
      <formula>"N/D"</formula>
    </cfRule>
  </conditionalFormatting>
  <conditionalFormatting sqref="D447:D457">
    <cfRule type="cellIs" priority="229" operator="equal" aboveAverage="0" equalAverage="0" bottom="0" percent="0" rank="0" text="" dxfId="3">
      <formula>"-"</formula>
    </cfRule>
    <cfRule type="expression" priority="230" aboveAverage="0" equalAverage="0" bottom="0" percent="0" rank="0" text="" dxfId="4">
      <formula>ISBLANK(D447)</formula>
    </cfRule>
    <cfRule type="cellIs" priority="231" operator="equal" aboveAverage="0" equalAverage="0" bottom="0" percent="0" rank="0" text="" dxfId="5">
      <formula>"Pasa"</formula>
    </cfRule>
    <cfRule type="cellIs" priority="232" operator="equal" aboveAverage="0" equalAverage="0" bottom="0" percent="0" rank="0" text="" dxfId="6">
      <formula>"Falla"</formula>
    </cfRule>
    <cfRule type="cellIs" priority="233" operator="equal" aboveAverage="0" equalAverage="0" bottom="0" percent="0" rank="0" text="" dxfId="0">
      <formula>"N/A"</formula>
    </cfRule>
    <cfRule type="cellIs" priority="234" operator="equal" aboveAverage="0" equalAverage="0" bottom="0" percent="0" rank="0" text="" dxfId="7">
      <formula>"N/T"</formula>
    </cfRule>
    <cfRule type="cellIs" priority="235" operator="equal" aboveAverage="0" equalAverage="0" bottom="0" percent="0" rank="0" text="" dxfId="8">
      <formula>"N/D"</formula>
    </cfRule>
  </conditionalFormatting>
  <conditionalFormatting sqref="D430:D440">
    <cfRule type="cellIs" priority="236" operator="equal" aboveAverage="0" equalAverage="0" bottom="0" percent="0" rank="0" text="" dxfId="3">
      <formula>"-"</formula>
    </cfRule>
    <cfRule type="expression" priority="237" aboveAverage="0" equalAverage="0" bottom="0" percent="0" rank="0" text="" dxfId="4">
      <formula>ISBLANK(D430)</formula>
    </cfRule>
    <cfRule type="cellIs" priority="238" operator="equal" aboveAverage="0" equalAverage="0" bottom="0" percent="0" rank="0" text="" dxfId="5">
      <formula>"Pasa"</formula>
    </cfRule>
    <cfRule type="cellIs" priority="239" operator="equal" aboveAverage="0" equalAverage="0" bottom="0" percent="0" rank="0" text="" dxfId="6">
      <formula>"Falla"</formula>
    </cfRule>
    <cfRule type="cellIs" priority="240" operator="equal" aboveAverage="0" equalAverage="0" bottom="0" percent="0" rank="0" text="" dxfId="0">
      <formula>"N/A"</formula>
    </cfRule>
    <cfRule type="cellIs" priority="241" operator="equal" aboveAverage="0" equalAverage="0" bottom="0" percent="0" rank="0" text="" dxfId="7">
      <formula>"N/T"</formula>
    </cfRule>
    <cfRule type="cellIs" priority="242" operator="equal" aboveAverage="0" equalAverage="0" bottom="0" percent="0" rank="0" text="" dxfId="8">
      <formula>"N/D"</formula>
    </cfRule>
  </conditionalFormatting>
  <conditionalFormatting sqref="D413:D423">
    <cfRule type="cellIs" priority="243" operator="equal" aboveAverage="0" equalAverage="0" bottom="0" percent="0" rank="0" text="" dxfId="3">
      <formula>"-"</formula>
    </cfRule>
    <cfRule type="expression" priority="244" aboveAverage="0" equalAverage="0" bottom="0" percent="0" rank="0" text="" dxfId="4">
      <formula>ISBLANK(D413)</formula>
    </cfRule>
    <cfRule type="cellIs" priority="245" operator="equal" aboveAverage="0" equalAverage="0" bottom="0" percent="0" rank="0" text="" dxfId="5">
      <formula>"Pasa"</formula>
    </cfRule>
    <cfRule type="cellIs" priority="246" operator="equal" aboveAverage="0" equalAverage="0" bottom="0" percent="0" rank="0" text="" dxfId="6">
      <formula>"Falla"</formula>
    </cfRule>
    <cfRule type="cellIs" priority="247" operator="equal" aboveAverage="0" equalAverage="0" bottom="0" percent="0" rank="0" text="" dxfId="0">
      <formula>"N/A"</formula>
    </cfRule>
    <cfRule type="cellIs" priority="248" operator="equal" aboveAverage="0" equalAverage="0" bottom="0" percent="0" rank="0" text="" dxfId="7">
      <formula>"N/T"</formula>
    </cfRule>
    <cfRule type="cellIs" priority="249" operator="equal" aboveAverage="0" equalAverage="0" bottom="0" percent="0" rank="0" text="" dxfId="8">
      <formula>"N/D"</formula>
    </cfRule>
  </conditionalFormatting>
  <conditionalFormatting sqref="D396:D406">
    <cfRule type="cellIs" priority="250" operator="equal" aboveAverage="0" equalAverage="0" bottom="0" percent="0" rank="0" text="" dxfId="3">
      <formula>"-"</formula>
    </cfRule>
    <cfRule type="expression" priority="251" aboveAverage="0" equalAverage="0" bottom="0" percent="0" rank="0" text="" dxfId="4">
      <formula>ISBLANK(D396)</formula>
    </cfRule>
    <cfRule type="cellIs" priority="252" operator="equal" aboveAverage="0" equalAverage="0" bottom="0" percent="0" rank="0" text="" dxfId="5">
      <formula>"Pasa"</formula>
    </cfRule>
    <cfRule type="cellIs" priority="253" operator="equal" aboveAverage="0" equalAverage="0" bottom="0" percent="0" rank="0" text="" dxfId="6">
      <formula>"Falla"</formula>
    </cfRule>
    <cfRule type="cellIs" priority="254" operator="equal" aboveAverage="0" equalAverage="0" bottom="0" percent="0" rank="0" text="" dxfId="0">
      <formula>"N/A"</formula>
    </cfRule>
    <cfRule type="cellIs" priority="255" operator="equal" aboveAverage="0" equalAverage="0" bottom="0" percent="0" rank="0" text="" dxfId="7">
      <formula>"N/T"</formula>
    </cfRule>
    <cfRule type="cellIs" priority="256" operator="equal" aboveAverage="0" equalAverage="0" bottom="0" percent="0" rank="0" text="" dxfId="8">
      <formula>"N/D"</formula>
    </cfRule>
  </conditionalFormatting>
  <conditionalFormatting sqref="D379:D389">
    <cfRule type="cellIs" priority="257" operator="equal" aboveAverage="0" equalAverage="0" bottom="0" percent="0" rank="0" text="" dxfId="3">
      <formula>"-"</formula>
    </cfRule>
    <cfRule type="expression" priority="258" aboveAverage="0" equalAverage="0" bottom="0" percent="0" rank="0" text="" dxfId="4">
      <formula>ISBLANK(D379)</formula>
    </cfRule>
    <cfRule type="cellIs" priority="259" operator="equal" aboveAverage="0" equalAverage="0" bottom="0" percent="0" rank="0" text="" dxfId="5">
      <formula>"Pasa"</formula>
    </cfRule>
    <cfRule type="cellIs" priority="260" operator="equal" aboveAverage="0" equalAverage="0" bottom="0" percent="0" rank="0" text="" dxfId="6">
      <formula>"Falla"</formula>
    </cfRule>
    <cfRule type="cellIs" priority="261" operator="equal" aboveAverage="0" equalAverage="0" bottom="0" percent="0" rank="0" text="" dxfId="0">
      <formula>"N/A"</formula>
    </cfRule>
    <cfRule type="cellIs" priority="262" operator="equal" aboveAverage="0" equalAverage="0" bottom="0" percent="0" rank="0" text="" dxfId="7">
      <formula>"N/T"</formula>
    </cfRule>
    <cfRule type="cellIs" priority="263" operator="equal" aboveAverage="0" equalAverage="0" bottom="0" percent="0" rank="0" text="" dxfId="8">
      <formula>"N/D"</formula>
    </cfRule>
  </conditionalFormatting>
  <conditionalFormatting sqref="D362:D372">
    <cfRule type="cellIs" priority="264" operator="equal" aboveAverage="0" equalAverage="0" bottom="0" percent="0" rank="0" text="" dxfId="3">
      <formula>"-"</formula>
    </cfRule>
    <cfRule type="expression" priority="265" aboveAverage="0" equalAverage="0" bottom="0" percent="0" rank="0" text="" dxfId="4">
      <formula>ISBLANK(D362)</formula>
    </cfRule>
    <cfRule type="cellIs" priority="266" operator="equal" aboveAverage="0" equalAverage="0" bottom="0" percent="0" rank="0" text="" dxfId="5">
      <formula>"Pasa"</formula>
    </cfRule>
    <cfRule type="cellIs" priority="267" operator="equal" aboveAverage="0" equalAverage="0" bottom="0" percent="0" rank="0" text="" dxfId="6">
      <formula>"Falla"</formula>
    </cfRule>
    <cfRule type="cellIs" priority="268" operator="equal" aboveAverage="0" equalAverage="0" bottom="0" percent="0" rank="0" text="" dxfId="0">
      <formula>"N/A"</formula>
    </cfRule>
    <cfRule type="cellIs" priority="269" operator="equal" aboveAverage="0" equalAverage="0" bottom="0" percent="0" rank="0" text="" dxfId="7">
      <formula>"N/T"</formula>
    </cfRule>
    <cfRule type="cellIs" priority="270" operator="equal" aboveAverage="0" equalAverage="0" bottom="0" percent="0" rank="0" text="" dxfId="8">
      <formula>"N/D"</formula>
    </cfRule>
  </conditionalFormatting>
  <conditionalFormatting sqref="D345:D355">
    <cfRule type="cellIs" priority="271" operator="equal" aboveAverage="0" equalAverage="0" bottom="0" percent="0" rank="0" text="" dxfId="3">
      <formula>"-"</formula>
    </cfRule>
    <cfRule type="expression" priority="272" aboveAverage="0" equalAverage="0" bottom="0" percent="0" rank="0" text="" dxfId="4">
      <formula>ISBLANK(D345)</formula>
    </cfRule>
    <cfRule type="cellIs" priority="273" operator="equal" aboveAverage="0" equalAverage="0" bottom="0" percent="0" rank="0" text="" dxfId="5">
      <formula>"Pasa"</formula>
    </cfRule>
    <cfRule type="cellIs" priority="274" operator="equal" aboveAverage="0" equalAverage="0" bottom="0" percent="0" rank="0" text="" dxfId="6">
      <formula>"Falla"</formula>
    </cfRule>
    <cfRule type="cellIs" priority="275" operator="equal" aboveAverage="0" equalAverage="0" bottom="0" percent="0" rank="0" text="" dxfId="0">
      <formula>"N/A"</formula>
    </cfRule>
    <cfRule type="cellIs" priority="276" operator="equal" aboveAverage="0" equalAverage="0" bottom="0" percent="0" rank="0" text="" dxfId="7">
      <formula>"N/T"</formula>
    </cfRule>
    <cfRule type="cellIs" priority="277" operator="equal" aboveAverage="0" equalAverage="0" bottom="0" percent="0" rank="0" text="" dxfId="8">
      <formula>"N/D"</formula>
    </cfRule>
  </conditionalFormatting>
  <conditionalFormatting sqref="D328:D338">
    <cfRule type="cellIs" priority="278" operator="equal" aboveAverage="0" equalAverage="0" bottom="0" percent="0" rank="0" text="" dxfId="3">
      <formula>"-"</formula>
    </cfRule>
    <cfRule type="expression" priority="279" aboveAverage="0" equalAverage="0" bottom="0" percent="0" rank="0" text="" dxfId="4">
      <formula>ISBLANK(D328)</formula>
    </cfRule>
    <cfRule type="cellIs" priority="280" operator="equal" aboveAverage="0" equalAverage="0" bottom="0" percent="0" rank="0" text="" dxfId="5">
      <formula>"Pasa"</formula>
    </cfRule>
    <cfRule type="cellIs" priority="281" operator="equal" aboveAverage="0" equalAverage="0" bottom="0" percent="0" rank="0" text="" dxfId="6">
      <formula>"Falla"</formula>
    </cfRule>
    <cfRule type="cellIs" priority="282" operator="equal" aboveAverage="0" equalAverage="0" bottom="0" percent="0" rank="0" text="" dxfId="0">
      <formula>"N/A"</formula>
    </cfRule>
    <cfRule type="cellIs" priority="283" operator="equal" aboveAverage="0" equalAverage="0" bottom="0" percent="0" rank="0" text="" dxfId="7">
      <formula>"N/T"</formula>
    </cfRule>
    <cfRule type="cellIs" priority="284" operator="equal" aboveAverage="0" equalAverage="0" bottom="0" percent="0" rank="0" text="" dxfId="8">
      <formula>"N/D"</formula>
    </cfRule>
  </conditionalFormatting>
  <conditionalFormatting sqref="D311:D321">
    <cfRule type="cellIs" priority="285" operator="equal" aboveAverage="0" equalAverage="0" bottom="0" percent="0" rank="0" text="" dxfId="3">
      <formula>"-"</formula>
    </cfRule>
    <cfRule type="expression" priority="286" aboveAverage="0" equalAverage="0" bottom="0" percent="0" rank="0" text="" dxfId="4">
      <formula>ISBLANK(D311)</formula>
    </cfRule>
    <cfRule type="cellIs" priority="287" operator="equal" aboveAverage="0" equalAverage="0" bottom="0" percent="0" rank="0" text="" dxfId="5">
      <formula>"Pasa"</formula>
    </cfRule>
    <cfRule type="cellIs" priority="288" operator="equal" aboveAverage="0" equalAverage="0" bottom="0" percent="0" rank="0" text="" dxfId="6">
      <formula>"Falla"</formula>
    </cfRule>
    <cfRule type="cellIs" priority="289" operator="equal" aboveAverage="0" equalAverage="0" bottom="0" percent="0" rank="0" text="" dxfId="0">
      <formula>"N/A"</formula>
    </cfRule>
    <cfRule type="cellIs" priority="290" operator="equal" aboveAverage="0" equalAverage="0" bottom="0" percent="0" rank="0" text="" dxfId="7">
      <formula>"N/T"</formula>
    </cfRule>
    <cfRule type="cellIs" priority="291" operator="equal" aboveAverage="0" equalAverage="0" bottom="0" percent="0" rank="0" text="" dxfId="8">
      <formula>"N/D"</formula>
    </cfRule>
  </conditionalFormatting>
  <conditionalFormatting sqref="D294:D304">
    <cfRule type="cellIs" priority="292" operator="equal" aboveAverage="0" equalAverage="0" bottom="0" percent="0" rank="0" text="" dxfId="3">
      <formula>"-"</formula>
    </cfRule>
    <cfRule type="expression" priority="293" aboveAverage="0" equalAverage="0" bottom="0" percent="0" rank="0" text="" dxfId="4">
      <formula>ISBLANK(D294)</formula>
    </cfRule>
    <cfRule type="cellIs" priority="294" operator="equal" aboveAverage="0" equalAverage="0" bottom="0" percent="0" rank="0" text="" dxfId="5">
      <formula>"Pasa"</formula>
    </cfRule>
    <cfRule type="cellIs" priority="295" operator="equal" aboveAverage="0" equalAverage="0" bottom="0" percent="0" rank="0" text="" dxfId="6">
      <formula>"Falla"</formula>
    </cfRule>
    <cfRule type="cellIs" priority="296" operator="equal" aboveAverage="0" equalAverage="0" bottom="0" percent="0" rank="0" text="" dxfId="0">
      <formula>"N/A"</formula>
    </cfRule>
    <cfRule type="cellIs" priority="297" operator="equal" aboveAverage="0" equalAverage="0" bottom="0" percent="0" rank="0" text="" dxfId="7">
      <formula>"N/T"</formula>
    </cfRule>
    <cfRule type="cellIs" priority="298" operator="equal" aboveAverage="0" equalAverage="0" bottom="0" percent="0" rank="0" text="" dxfId="8">
      <formula>"N/D"</formula>
    </cfRule>
  </conditionalFormatting>
  <conditionalFormatting sqref="D277:D287">
    <cfRule type="cellIs" priority="299" operator="equal" aboveAverage="0" equalAverage="0" bottom="0" percent="0" rank="0" text="" dxfId="3">
      <formula>"-"</formula>
    </cfRule>
    <cfRule type="expression" priority="300" aboveAverage="0" equalAverage="0" bottom="0" percent="0" rank="0" text="" dxfId="4">
      <formula>ISBLANK(D277)</formula>
    </cfRule>
    <cfRule type="cellIs" priority="301" operator="equal" aboveAverage="0" equalAverage="0" bottom="0" percent="0" rank="0" text="" dxfId="5">
      <formula>"Pasa"</formula>
    </cfRule>
    <cfRule type="cellIs" priority="302" operator="equal" aboveAverage="0" equalAverage="0" bottom="0" percent="0" rank="0" text="" dxfId="6">
      <formula>"Falla"</formula>
    </cfRule>
    <cfRule type="cellIs" priority="303" operator="equal" aboveAverage="0" equalAverage="0" bottom="0" percent="0" rank="0" text="" dxfId="0">
      <formula>"N/A"</formula>
    </cfRule>
    <cfRule type="cellIs" priority="304" operator="equal" aboveAverage="0" equalAverage="0" bottom="0" percent="0" rank="0" text="" dxfId="7">
      <formula>"N/T"</formula>
    </cfRule>
    <cfRule type="cellIs" priority="305" operator="equal" aboveAverage="0" equalAverage="0" bottom="0" percent="0" rank="0" text="" dxfId="8">
      <formula>"N/D"</formula>
    </cfRule>
  </conditionalFormatting>
  <conditionalFormatting sqref="D260:D270">
    <cfRule type="cellIs" priority="306" operator="equal" aboveAverage="0" equalAverage="0" bottom="0" percent="0" rank="0" text="" dxfId="3">
      <formula>"-"</formula>
    </cfRule>
    <cfRule type="expression" priority="307" aboveAverage="0" equalAverage="0" bottom="0" percent="0" rank="0" text="" dxfId="4">
      <formula>ISBLANK(D260)</formula>
    </cfRule>
    <cfRule type="cellIs" priority="308" operator="equal" aboveAverage="0" equalAverage="0" bottom="0" percent="0" rank="0" text="" dxfId="5">
      <formula>"Pasa"</formula>
    </cfRule>
    <cfRule type="cellIs" priority="309" operator="equal" aboveAverage="0" equalAverage="0" bottom="0" percent="0" rank="0" text="" dxfId="6">
      <formula>"Falla"</formula>
    </cfRule>
    <cfRule type="cellIs" priority="310" operator="equal" aboveAverage="0" equalAverage="0" bottom="0" percent="0" rank="0" text="" dxfId="0">
      <formula>"N/A"</formula>
    </cfRule>
    <cfRule type="cellIs" priority="311" operator="equal" aboveAverage="0" equalAverage="0" bottom="0" percent="0" rank="0" text="" dxfId="7">
      <formula>"N/T"</formula>
    </cfRule>
    <cfRule type="cellIs" priority="312" operator="equal" aboveAverage="0" equalAverage="0" bottom="0" percent="0" rank="0" text="" dxfId="8">
      <formula>"N/D"</formula>
    </cfRule>
  </conditionalFormatting>
  <conditionalFormatting sqref="D243:D253">
    <cfRule type="cellIs" priority="313" operator="equal" aboveAverage="0" equalAverage="0" bottom="0" percent="0" rank="0" text="" dxfId="3">
      <formula>"-"</formula>
    </cfRule>
    <cfRule type="expression" priority="314" aboveAverage="0" equalAverage="0" bottom="0" percent="0" rank="0" text="" dxfId="4">
      <formula>ISBLANK(D243)</formula>
    </cfRule>
    <cfRule type="cellIs" priority="315" operator="equal" aboveAverage="0" equalAverage="0" bottom="0" percent="0" rank="0" text="" dxfId="5">
      <formula>"Pasa"</formula>
    </cfRule>
    <cfRule type="cellIs" priority="316" operator="equal" aboveAverage="0" equalAverage="0" bottom="0" percent="0" rank="0" text="" dxfId="6">
      <formula>"Falla"</formula>
    </cfRule>
    <cfRule type="cellIs" priority="317" operator="equal" aboveAverage="0" equalAverage="0" bottom="0" percent="0" rank="0" text="" dxfId="0">
      <formula>"N/A"</formula>
    </cfRule>
    <cfRule type="cellIs" priority="318" operator="equal" aboveAverage="0" equalAverage="0" bottom="0" percent="0" rank="0" text="" dxfId="7">
      <formula>"N/T"</formula>
    </cfRule>
    <cfRule type="cellIs" priority="319" operator="equal" aboveAverage="0" equalAverage="0" bottom="0" percent="0" rank="0" text="" dxfId="8">
      <formula>"N/D"</formula>
    </cfRule>
  </conditionalFormatting>
  <conditionalFormatting sqref="D226:D237">
    <cfRule type="expression" priority="320" aboveAverage="0" equalAverage="0" bottom="0" percent="0" rank="0" text="" dxfId="4">
      <formula>ISBLANK(D226)</formula>
    </cfRule>
    <cfRule type="cellIs" priority="321" operator="equal" aboveAverage="0" equalAverage="0" bottom="0" percent="0" rank="0" text="" dxfId="5">
      <formula>"Pasa"</formula>
    </cfRule>
    <cfRule type="cellIs" priority="322" operator="equal" aboveAverage="0" equalAverage="0" bottom="0" percent="0" rank="0" text="" dxfId="6">
      <formula>"Falla"</formula>
    </cfRule>
    <cfRule type="cellIs" priority="323" operator="equal" aboveAverage="0" equalAverage="0" bottom="0" percent="0" rank="0" text="" dxfId="0">
      <formula>"N/A"</formula>
    </cfRule>
    <cfRule type="cellIs" priority="324" operator="equal" aboveAverage="0" equalAverage="0" bottom="0" percent="0" rank="0" text="" dxfId="7">
      <formula>"N/T"</formula>
    </cfRule>
    <cfRule type="cellIs" priority="325" operator="equal" aboveAverage="0" equalAverage="0" bottom="0" percent="0" rank="0" text="" dxfId="8">
      <formula>"N/D"</formula>
    </cfRule>
  </conditionalFormatting>
  <conditionalFormatting sqref="D209:D220">
    <cfRule type="expression" priority="326" aboveAverage="0" equalAverage="0" bottom="0" percent="0" rank="0" text="" dxfId="4">
      <formula>ISBLANK(D209)</formula>
    </cfRule>
    <cfRule type="cellIs" priority="327" operator="equal" aboveAverage="0" equalAverage="0" bottom="0" percent="0" rank="0" text="" dxfId="5">
      <formula>"Pasa"</formula>
    </cfRule>
    <cfRule type="cellIs" priority="328" operator="equal" aboveAverage="0" equalAverage="0" bottom="0" percent="0" rank="0" text="" dxfId="6">
      <formula>"Falla"</formula>
    </cfRule>
    <cfRule type="cellIs" priority="329" operator="equal" aboveAverage="0" equalAverage="0" bottom="0" percent="0" rank="0" text="" dxfId="0">
      <formula>"N/A"</formula>
    </cfRule>
    <cfRule type="cellIs" priority="330" operator="equal" aboveAverage="0" equalAverage="0" bottom="0" percent="0" rank="0" text="" dxfId="7">
      <formula>"N/T"</formula>
    </cfRule>
    <cfRule type="cellIs" priority="331" operator="equal" aboveAverage="0" equalAverage="0" bottom="0" percent="0" rank="0" text="" dxfId="8">
      <formula>"N/D"</formula>
    </cfRule>
  </conditionalFormatting>
  <conditionalFormatting sqref="D192:D201">
    <cfRule type="expression" priority="332" aboveAverage="0" equalAverage="0" bottom="0" percent="0" rank="0" text="" dxfId="4">
      <formula>ISBLANK(D192)</formula>
    </cfRule>
    <cfRule type="cellIs" priority="333" operator="equal" aboveAverage="0" equalAverage="0" bottom="0" percent="0" rank="0" text="" dxfId="5">
      <formula>"Pasa"</formula>
    </cfRule>
    <cfRule type="cellIs" priority="334" operator="equal" aboveAverage="0" equalAverage="0" bottom="0" percent="0" rank="0" text="" dxfId="6">
      <formula>"Falla"</formula>
    </cfRule>
    <cfRule type="cellIs" priority="335" operator="equal" aboveAverage="0" equalAverage="0" bottom="0" percent="0" rank="0" text="" dxfId="0">
      <formula>"N/A"</formula>
    </cfRule>
    <cfRule type="cellIs" priority="336" operator="equal" aboveAverage="0" equalAverage="0" bottom="0" percent="0" rank="0" text="" dxfId="7">
      <formula>"N/T"</formula>
    </cfRule>
    <cfRule type="cellIs" priority="337" operator="equal" aboveAverage="0" equalAverage="0" bottom="0" percent="0" rank="0" text="" dxfId="8">
      <formula>"N/D"</formula>
    </cfRule>
  </conditionalFormatting>
  <conditionalFormatting sqref="D175:D186">
    <cfRule type="expression" priority="338" aboveAverage="0" equalAverage="0" bottom="0" percent="0" rank="0" text="" dxfId="4">
      <formula>ISBLANK(D175)</formula>
    </cfRule>
    <cfRule type="cellIs" priority="339" operator="equal" aboveAverage="0" equalAverage="0" bottom="0" percent="0" rank="0" text="" dxfId="5">
      <formula>"Pasa"</formula>
    </cfRule>
    <cfRule type="cellIs" priority="340" operator="equal" aboveAverage="0" equalAverage="0" bottom="0" percent="0" rank="0" text="" dxfId="6">
      <formula>"Falla"</formula>
    </cfRule>
    <cfRule type="cellIs" priority="341" operator="equal" aboveAverage="0" equalAverage="0" bottom="0" percent="0" rank="0" text="" dxfId="0">
      <formula>"N/A"</formula>
    </cfRule>
    <cfRule type="cellIs" priority="342" operator="equal" aboveAverage="0" equalAverage="0" bottom="0" percent="0" rank="0" text="" dxfId="7">
      <formula>"N/T"</formula>
    </cfRule>
    <cfRule type="cellIs" priority="343" operator="equal" aboveAverage="0" equalAverage="0" bottom="0" percent="0" rank="0" text="" dxfId="8">
      <formula>"N/D"</formula>
    </cfRule>
  </conditionalFormatting>
  <conditionalFormatting sqref="D158:D167">
    <cfRule type="expression" priority="344" aboveAverage="0" equalAverage="0" bottom="0" percent="0" rank="0" text="" dxfId="4">
      <formula>ISBLANK(D158)</formula>
    </cfRule>
    <cfRule type="cellIs" priority="345" operator="equal" aboveAverage="0" equalAverage="0" bottom="0" percent="0" rank="0" text="" dxfId="5">
      <formula>"Pasa"</formula>
    </cfRule>
    <cfRule type="cellIs" priority="346" operator="equal" aboveAverage="0" equalAverage="0" bottom="0" percent="0" rank="0" text="" dxfId="6">
      <formula>"Falla"</formula>
    </cfRule>
    <cfRule type="cellIs" priority="347" operator="equal" aboveAverage="0" equalAverage="0" bottom="0" percent="0" rank="0" text="" dxfId="0">
      <formula>"N/A"</formula>
    </cfRule>
    <cfRule type="cellIs" priority="348" operator="equal" aboveAverage="0" equalAverage="0" bottom="0" percent="0" rank="0" text="" dxfId="7">
      <formula>"N/T"</formula>
    </cfRule>
    <cfRule type="cellIs" priority="349" operator="equal" aboveAverage="0" equalAverage="0" bottom="0" percent="0" rank="0" text="" dxfId="8">
      <formula>"N/D"</formula>
    </cfRule>
  </conditionalFormatting>
  <conditionalFormatting sqref="D141:D152">
    <cfRule type="expression" priority="350" aboveAverage="0" equalAverage="0" bottom="0" percent="0" rank="0" text="" dxfId="4">
      <formula>ISBLANK(D141)</formula>
    </cfRule>
    <cfRule type="cellIs" priority="351" operator="equal" aboveAverage="0" equalAverage="0" bottom="0" percent="0" rank="0" text="" dxfId="5">
      <formula>"Pasa"</formula>
    </cfRule>
    <cfRule type="cellIs" priority="352" operator="equal" aboveAverage="0" equalAverage="0" bottom="0" percent="0" rank="0" text="" dxfId="6">
      <formula>"Falla"</formula>
    </cfRule>
    <cfRule type="cellIs" priority="353" operator="equal" aboveAverage="0" equalAverage="0" bottom="0" percent="0" rank="0" text="" dxfId="0">
      <formula>"N/A"</formula>
    </cfRule>
    <cfRule type="cellIs" priority="354" operator="equal" aboveAverage="0" equalAverage="0" bottom="0" percent="0" rank="0" text="" dxfId="7">
      <formula>"N/T"</formula>
    </cfRule>
    <cfRule type="cellIs" priority="355" operator="equal" aboveAverage="0" equalAverage="0" bottom="0" percent="0" rank="0" text="" dxfId="8">
      <formula>"N/D"</formula>
    </cfRule>
  </conditionalFormatting>
  <conditionalFormatting sqref="D124:D135">
    <cfRule type="expression" priority="356" aboveAverage="0" equalAverage="0" bottom="0" percent="0" rank="0" text="" dxfId="4">
      <formula>ISBLANK(D124)</formula>
    </cfRule>
    <cfRule type="cellIs" priority="357" operator="equal" aboveAverage="0" equalAverage="0" bottom="0" percent="0" rank="0" text="" dxfId="5">
      <formula>"Pasa"</formula>
    </cfRule>
    <cfRule type="cellIs" priority="358" operator="equal" aboveAverage="0" equalAverage="0" bottom="0" percent="0" rank="0" text="" dxfId="6">
      <formula>"Falla"</formula>
    </cfRule>
    <cfRule type="cellIs" priority="359" operator="equal" aboveAverage="0" equalAverage="0" bottom="0" percent="0" rank="0" text="" dxfId="0">
      <formula>"N/A"</formula>
    </cfRule>
    <cfRule type="cellIs" priority="360" operator="equal" aboveAverage="0" equalAverage="0" bottom="0" percent="0" rank="0" text="" dxfId="7">
      <formula>"N/T"</formula>
    </cfRule>
    <cfRule type="cellIs" priority="361" operator="equal" aboveAverage="0" equalAverage="0" bottom="0" percent="0" rank="0" text="" dxfId="8">
      <formula>"N/D"</formula>
    </cfRule>
  </conditionalFormatting>
  <conditionalFormatting sqref="D107:D118">
    <cfRule type="expression" priority="362" aboveAverage="0" equalAverage="0" bottom="0" percent="0" rank="0" text="" dxfId="4">
      <formula>ISBLANK(D107)</formula>
    </cfRule>
    <cfRule type="cellIs" priority="363" operator="equal" aboveAverage="0" equalAverage="0" bottom="0" percent="0" rank="0" text="" dxfId="5">
      <formula>"Pasa"</formula>
    </cfRule>
    <cfRule type="cellIs" priority="364" operator="equal" aboveAverage="0" equalAverage="0" bottom="0" percent="0" rank="0" text="" dxfId="6">
      <formula>"Falla"</formula>
    </cfRule>
    <cfRule type="cellIs" priority="365" operator="equal" aboveAverage="0" equalAverage="0" bottom="0" percent="0" rank="0" text="" dxfId="0">
      <formula>"N/A"</formula>
    </cfRule>
    <cfRule type="cellIs" priority="366" operator="equal" aboveAverage="0" equalAverage="0" bottom="0" percent="0" rank="0" text="" dxfId="7">
      <formula>"N/T"</formula>
    </cfRule>
    <cfRule type="cellIs" priority="367" operator="equal" aboveAverage="0" equalAverage="0" bottom="0" percent="0" rank="0" text="" dxfId="8">
      <formula>"N/D"</formula>
    </cfRule>
  </conditionalFormatting>
  <conditionalFormatting sqref="D90:D101">
    <cfRule type="expression" priority="368" aboveAverage="0" equalAverage="0" bottom="0" percent="0" rank="0" text="" dxfId="4">
      <formula>ISBLANK(D90)</formula>
    </cfRule>
    <cfRule type="cellIs" priority="369" operator="equal" aboveAverage="0" equalAverage="0" bottom="0" percent="0" rank="0" text="" dxfId="5">
      <formula>"Pasa"</formula>
    </cfRule>
    <cfRule type="cellIs" priority="370" operator="equal" aboveAverage="0" equalAverage="0" bottom="0" percent="0" rank="0" text="" dxfId="6">
      <formula>"Falla"</formula>
    </cfRule>
    <cfRule type="cellIs" priority="371" operator="equal" aboveAverage="0" equalAverage="0" bottom="0" percent="0" rank="0" text="" dxfId="0">
      <formula>"N/A"</formula>
    </cfRule>
    <cfRule type="cellIs" priority="372" operator="equal" aboveAverage="0" equalAverage="0" bottom="0" percent="0" rank="0" text="" dxfId="7">
      <formula>"N/T"</formula>
    </cfRule>
    <cfRule type="cellIs" priority="373" operator="equal" aboveAverage="0" equalAverage="0" bottom="0" percent="0" rank="0" text="" dxfId="8">
      <formula>"N/D"</formula>
    </cfRule>
  </conditionalFormatting>
  <conditionalFormatting sqref="D73:D84">
    <cfRule type="expression" priority="374" aboveAverage="0" equalAverage="0" bottom="0" percent="0" rank="0" text="" dxfId="4">
      <formula>ISBLANK(D73)</formula>
    </cfRule>
    <cfRule type="cellIs" priority="375" operator="equal" aboveAverage="0" equalAverage="0" bottom="0" percent="0" rank="0" text="" dxfId="5">
      <formula>"Pasa"</formula>
    </cfRule>
    <cfRule type="cellIs" priority="376" operator="equal" aboveAverage="0" equalAverage="0" bottom="0" percent="0" rank="0" text="" dxfId="6">
      <formula>"Falla"</formula>
    </cfRule>
    <cfRule type="cellIs" priority="377" operator="equal" aboveAverage="0" equalAverage="0" bottom="0" percent="0" rank="0" text="" dxfId="0">
      <formula>"N/A"</formula>
    </cfRule>
    <cfRule type="cellIs" priority="378" operator="equal" aboveAverage="0" equalAverage="0" bottom="0" percent="0" rank="0" text="" dxfId="7">
      <formula>"N/T"</formula>
    </cfRule>
    <cfRule type="cellIs" priority="379" operator="equal" aboveAverage="0" equalAverage="0" bottom="0" percent="0" rank="0" text="" dxfId="8">
      <formula>"N/D"</formula>
    </cfRule>
  </conditionalFormatting>
  <conditionalFormatting sqref="D56:D67">
    <cfRule type="expression" priority="380" aboveAverage="0" equalAverage="0" bottom="0" percent="0" rank="0" text="" dxfId="4">
      <formula>ISBLANK(D56)</formula>
    </cfRule>
    <cfRule type="cellIs" priority="381" operator="equal" aboveAverage="0" equalAverage="0" bottom="0" percent="0" rank="0" text="" dxfId="5">
      <formula>"Pasa"</formula>
    </cfRule>
    <cfRule type="cellIs" priority="382" operator="equal" aboveAverage="0" equalAverage="0" bottom="0" percent="0" rank="0" text="" dxfId="6">
      <formula>"Falla"</formula>
    </cfRule>
    <cfRule type="cellIs" priority="383" operator="equal" aboveAverage="0" equalAverage="0" bottom="0" percent="0" rank="0" text="" dxfId="0">
      <formula>"N/A"</formula>
    </cfRule>
    <cfRule type="cellIs" priority="384" operator="equal" aboveAverage="0" equalAverage="0" bottom="0" percent="0" rank="0" text="" dxfId="7">
      <formula>"N/T"</formula>
    </cfRule>
    <cfRule type="cellIs" priority="385" operator="equal" aboveAverage="0" equalAverage="0" bottom="0" percent="0" rank="0" text="" dxfId="8">
      <formula>"N/D"</formula>
    </cfRule>
  </conditionalFormatting>
  <conditionalFormatting sqref="D39:D50">
    <cfRule type="expression" priority="386" aboveAverage="0" equalAverage="0" bottom="0" percent="0" rank="0" text="" dxfId="4">
      <formula>ISBLANK(D39)</formula>
    </cfRule>
    <cfRule type="cellIs" priority="387" operator="equal" aboveAverage="0" equalAverage="0" bottom="0" percent="0" rank="0" text="" dxfId="5">
      <formula>"Pasa"</formula>
    </cfRule>
    <cfRule type="cellIs" priority="388" operator="equal" aboveAverage="0" equalAverage="0" bottom="0" percent="0" rank="0" text="" dxfId="6">
      <formula>"Falla"</formula>
    </cfRule>
    <cfRule type="cellIs" priority="389" operator="equal" aboveAverage="0" equalAverage="0" bottom="0" percent="0" rank="0" text="" dxfId="0">
      <formula>"N/A"</formula>
    </cfRule>
    <cfRule type="cellIs" priority="390" operator="equal" aboveAverage="0" equalAverage="0" bottom="0" percent="0" rank="0" text="" dxfId="7">
      <formula>"N/T"</formula>
    </cfRule>
    <cfRule type="cellIs" priority="391" operator="equal" aboveAverage="0" equalAverage="0" bottom="0" percent="0" rank="0" text="" dxfId="8">
      <formula>"N/D"</formula>
    </cfRule>
  </conditionalFormatting>
  <conditionalFormatting sqref="E838:E848">
    <cfRule type="cellIs" priority="392" operator="equal" aboveAverage="0" equalAverage="0" bottom="0" percent="0" rank="0" text="" dxfId="2">
      <formula>"ERR"</formula>
    </cfRule>
  </conditionalFormatting>
  <conditionalFormatting sqref="E821:E831">
    <cfRule type="cellIs" priority="393" operator="equal" aboveAverage="0" equalAverage="0" bottom="0" percent="0" rank="0" text="" dxfId="2">
      <formula>"ERR"</formula>
    </cfRule>
  </conditionalFormatting>
  <conditionalFormatting sqref="E804:E814">
    <cfRule type="cellIs" priority="394" operator="equal" aboveAverage="0" equalAverage="0" bottom="0" percent="0" rank="0" text="" dxfId="2">
      <formula>"ERR"</formula>
    </cfRule>
  </conditionalFormatting>
  <conditionalFormatting sqref="E797">
    <cfRule type="cellIs" priority="395" operator="equal" aboveAverage="0" equalAverage="0" bottom="0" percent="0" rank="0" text="" dxfId="2">
      <formula>"ERR"</formula>
    </cfRule>
  </conditionalFormatting>
  <conditionalFormatting sqref="E780">
    <cfRule type="cellIs" priority="396" operator="equal" aboveAverage="0" equalAverage="0" bottom="0" percent="0" rank="0" text="" dxfId="2">
      <formula>"ERR"</formula>
    </cfRule>
  </conditionalFormatting>
  <conditionalFormatting sqref="E763">
    <cfRule type="cellIs" priority="397" operator="equal" aboveAverage="0" equalAverage="0" bottom="0" percent="0" rank="0" text="" dxfId="2">
      <formula>"ERR"</formula>
    </cfRule>
  </conditionalFormatting>
  <conditionalFormatting sqref="E746">
    <cfRule type="cellIs" priority="398" operator="equal" aboveAverage="0" equalAverage="0" bottom="0" percent="0" rank="0" text="" dxfId="2">
      <formula>"ERR"</formula>
    </cfRule>
  </conditionalFormatting>
  <conditionalFormatting sqref="E729">
    <cfRule type="cellIs" priority="399" operator="equal" aboveAverage="0" equalAverage="0" bottom="0" percent="0" rank="0" text="" dxfId="2">
      <formula>"ERR"</formula>
    </cfRule>
  </conditionalFormatting>
  <conditionalFormatting sqref="E712">
    <cfRule type="cellIs" priority="400" operator="equal" aboveAverage="0" equalAverage="0" bottom="0" percent="0" rank="0" text="" dxfId="2">
      <formula>"ERR"</formula>
    </cfRule>
  </conditionalFormatting>
  <conditionalFormatting sqref="E695">
    <cfRule type="cellIs" priority="401" operator="equal" aboveAverage="0" equalAverage="0" bottom="0" percent="0" rank="0" text="" dxfId="2">
      <formula>"ERR"</formula>
    </cfRule>
  </conditionalFormatting>
  <conditionalFormatting sqref="E678">
    <cfRule type="cellIs" priority="402" operator="equal" aboveAverage="0" equalAverage="0" bottom="0" percent="0" rank="0" text="" dxfId="2">
      <formula>"ERR"</formula>
    </cfRule>
  </conditionalFormatting>
  <conditionalFormatting sqref="E661">
    <cfRule type="cellIs" priority="403" operator="equal" aboveAverage="0" equalAverage="0" bottom="0" percent="0" rank="0" text="" dxfId="2">
      <formula>"ERR"</formula>
    </cfRule>
  </conditionalFormatting>
  <conditionalFormatting sqref="E644">
    <cfRule type="cellIs" priority="404" operator="equal" aboveAverage="0" equalAverage="0" bottom="0" percent="0" rank="0" text="" dxfId="2">
      <formula>"ERR"</formula>
    </cfRule>
  </conditionalFormatting>
  <conditionalFormatting sqref="E617:E627">
    <cfRule type="cellIs" priority="405" operator="equal" aboveAverage="0" equalAverage="0" bottom="0" percent="0" rank="0" text="" dxfId="2">
      <formula>"ERR"</formula>
    </cfRule>
  </conditionalFormatting>
  <conditionalFormatting sqref="E600:E610">
    <cfRule type="cellIs" priority="406" operator="equal" aboveAverage="0" equalAverage="0" bottom="0" percent="0" rank="0" text="" dxfId="2">
      <formula>"ERR"</formula>
    </cfRule>
  </conditionalFormatting>
  <conditionalFormatting sqref="E583:E593">
    <cfRule type="cellIs" priority="407" operator="equal" aboveAverage="0" equalAverage="0" bottom="0" percent="0" rank="0" text="" dxfId="2">
      <formula>"ERR"</formula>
    </cfRule>
  </conditionalFormatting>
  <conditionalFormatting sqref="E566:E576">
    <cfRule type="cellIs" priority="408" operator="equal" aboveAverage="0" equalAverage="0" bottom="0" percent="0" rank="0" text="" dxfId="2">
      <formula>"ERR"</formula>
    </cfRule>
  </conditionalFormatting>
  <conditionalFormatting sqref="D549:D559">
    <cfRule type="cellIs" priority="409" operator="equal" aboveAverage="0" equalAverage="0" bottom="0" percent="0" rank="0" text="" dxfId="3">
      <formula>"-"</formula>
    </cfRule>
    <cfRule type="expression" priority="410" aboveAverage="0" equalAverage="0" bottom="0" percent="0" rank="0" text="" dxfId="4">
      <formula>ISBLANK(D549)</formula>
    </cfRule>
    <cfRule type="cellIs" priority="411" operator="equal" aboveAverage="0" equalAverage="0" bottom="0" percent="0" rank="0" text="" dxfId="5">
      <formula>"Pasa"</formula>
    </cfRule>
    <cfRule type="cellIs" priority="412" operator="equal" aboveAverage="0" equalAverage="0" bottom="0" percent="0" rank="0" text="" dxfId="6">
      <formula>"Falla"</formula>
    </cfRule>
    <cfRule type="cellIs" priority="413" operator="equal" aboveAverage="0" equalAverage="0" bottom="0" percent="0" rank="0" text="" dxfId="0">
      <formula>"N/A"</formula>
    </cfRule>
    <cfRule type="cellIs" priority="414" operator="equal" aboveAverage="0" equalAverage="0" bottom="0" percent="0" rank="0" text="" dxfId="7">
      <formula>"N/T"</formula>
    </cfRule>
    <cfRule type="cellIs" priority="415" operator="equal" aboveAverage="0" equalAverage="0" bottom="0" percent="0" rank="0" text="" dxfId="8">
      <formula>"N/D"</formula>
    </cfRule>
  </conditionalFormatting>
  <conditionalFormatting sqref="E549:E559">
    <cfRule type="cellIs" priority="416" operator="equal" aboveAverage="0" equalAverage="0" bottom="0" percent="0" rank="0" text="" dxfId="2">
      <formula>"ERR"</formula>
    </cfRule>
  </conditionalFormatting>
  <conditionalFormatting sqref="E532:E542">
    <cfRule type="cellIs" priority="417" operator="equal" aboveAverage="0" equalAverage="0" bottom="0" percent="0" rank="0" text="" dxfId="2">
      <formula>"ERR"</formula>
    </cfRule>
  </conditionalFormatting>
  <conditionalFormatting sqref="E515:E525">
    <cfRule type="cellIs" priority="418" operator="equal" aboveAverage="0" equalAverage="0" bottom="0" percent="0" rank="0" text="" dxfId="2">
      <formula>"ERR"</formula>
    </cfRule>
  </conditionalFormatting>
  <conditionalFormatting sqref="E498:E508">
    <cfRule type="cellIs" priority="419" operator="equal" aboveAverage="0" equalAverage="0" bottom="0" percent="0" rank="0" text="" dxfId="2">
      <formula>"ERR"</formula>
    </cfRule>
  </conditionalFormatting>
  <conditionalFormatting sqref="E481:E491">
    <cfRule type="cellIs" priority="420" operator="equal" aboveAverage="0" equalAverage="0" bottom="0" percent="0" rank="0" text="" dxfId="2">
      <formula>"ERR"</formula>
    </cfRule>
  </conditionalFormatting>
  <conditionalFormatting sqref="E464:E474">
    <cfRule type="cellIs" priority="421" operator="equal" aboveAverage="0" equalAverage="0" bottom="0" percent="0" rank="0" text="" dxfId="2">
      <formula>"ERR"</formula>
    </cfRule>
  </conditionalFormatting>
  <conditionalFormatting sqref="E447:E457">
    <cfRule type="cellIs" priority="422" operator="equal" aboveAverage="0" equalAverage="0" bottom="0" percent="0" rank="0" text="" dxfId="2">
      <formula>"ERR"</formula>
    </cfRule>
  </conditionalFormatting>
  <conditionalFormatting sqref="E430:E440">
    <cfRule type="cellIs" priority="423" operator="equal" aboveAverage="0" equalAverage="0" bottom="0" percent="0" rank="0" text="" dxfId="2">
      <formula>"ERR"</formula>
    </cfRule>
  </conditionalFormatting>
  <conditionalFormatting sqref="E413:E423">
    <cfRule type="cellIs" priority="424" operator="equal" aboveAverage="0" equalAverage="0" bottom="0" percent="0" rank="0" text="" dxfId="2">
      <formula>"ERR"</formula>
    </cfRule>
  </conditionalFormatting>
  <conditionalFormatting sqref="E396:E406">
    <cfRule type="cellIs" priority="425" operator="equal" aboveAverage="0" equalAverage="0" bottom="0" percent="0" rank="0" text="" dxfId="2">
      <formula>"ERR"</formula>
    </cfRule>
  </conditionalFormatting>
  <conditionalFormatting sqref="E379:E389">
    <cfRule type="cellIs" priority="426" operator="equal" aboveAverage="0" equalAverage="0" bottom="0" percent="0" rank="0" text="" dxfId="2">
      <formula>"ERR"</formula>
    </cfRule>
  </conditionalFormatting>
  <conditionalFormatting sqref="E362:E372">
    <cfRule type="cellIs" priority="427" operator="equal" aboveAverage="0" equalAverage="0" bottom="0" percent="0" rank="0" text="" dxfId="2">
      <formula>"ERR"</formula>
    </cfRule>
  </conditionalFormatting>
  <conditionalFormatting sqref="E345:E355">
    <cfRule type="cellIs" priority="428" operator="equal" aboveAverage="0" equalAverage="0" bottom="0" percent="0" rank="0" text="" dxfId="2">
      <formula>"ERR"</formula>
    </cfRule>
  </conditionalFormatting>
  <conditionalFormatting sqref="D17:D18">
    <cfRule type="cellIs" priority="429" operator="equal" aboveAverage="0" equalAverage="0" bottom="0" percent="0" rank="0" text="" dxfId="3">
      <formula>"-"</formula>
    </cfRule>
  </conditionalFormatting>
  <conditionalFormatting sqref="E855:E864">
    <cfRule type="cellIs" priority="430" operator="equal" aboveAverage="0" equalAverage="0" bottom="0" percent="0" rank="0" text="" dxfId="2">
      <formula>"ERR"</formula>
    </cfRule>
  </conditionalFormatting>
  <conditionalFormatting sqref="N13:N14">
    <cfRule type="expression" priority="431" aboveAverage="0" equalAverage="0" bottom="0" percent="0" rank="0" text="" dxfId="4">
      <formula>ISBLANK(N13)</formula>
    </cfRule>
    <cfRule type="cellIs" priority="432" operator="equal" aboveAverage="0" equalAverage="0" bottom="0" percent="0" rank="0" text="" dxfId="5">
      <formula>"Pasa"</formula>
    </cfRule>
    <cfRule type="cellIs" priority="433" operator="equal" aboveAverage="0" equalAverage="0" bottom="0" percent="0" rank="0" text="" dxfId="6">
      <formula>"Falla"</formula>
    </cfRule>
    <cfRule type="cellIs" priority="434" operator="equal" aboveAverage="0" equalAverage="0" bottom="0" percent="0" rank="0" text="" dxfId="0">
      <formula>"N/A"</formula>
    </cfRule>
    <cfRule type="cellIs" priority="435" operator="equal" aboveAverage="0" equalAverage="0" bottom="0" percent="0" rank="0" text="" dxfId="7">
      <formula>"N/T"</formula>
    </cfRule>
    <cfRule type="cellIs" priority="436" operator="equal" aboveAverage="0" equalAverage="0" bottom="0" percent="0" rank="0" text="" dxfId="8">
      <formula>"N/D"</formula>
    </cfRule>
  </conditionalFormatting>
  <conditionalFormatting sqref="D158:D169 D192:D203">
    <cfRule type="cellIs" priority="437" operator="equal" aboveAverage="0" equalAverage="0" bottom="0" percent="0" rank="0" text="" dxfId="3">
      <formula>"-"</formula>
    </cfRule>
  </conditionalFormatting>
  <conditionalFormatting sqref="D22:D33">
    <cfRule type="expression" priority="438" aboveAverage="0" equalAverage="0" bottom="0" percent="0" rank="0" text="" dxfId="4">
      <formula>ISBLANK(D22)</formula>
    </cfRule>
    <cfRule type="cellIs" priority="439" operator="equal" aboveAverage="0" equalAverage="0" bottom="0" percent="0" rank="0" text="" dxfId="5">
      <formula>"Pasa"</formula>
    </cfRule>
    <cfRule type="cellIs" priority="440" operator="equal" aboveAverage="0" equalAverage="0" bottom="0" percent="0" rank="0" text="" dxfId="6">
      <formula>"Falla"</formula>
    </cfRule>
    <cfRule type="cellIs" priority="441" operator="equal" aboveAverage="0" equalAverage="0" bottom="0" percent="0" rank="0" text="" dxfId="0">
      <formula>"N/A"</formula>
    </cfRule>
    <cfRule type="cellIs" priority="442" operator="equal" aboveAverage="0" equalAverage="0" bottom="0" percent="0" rank="0" text="" dxfId="7">
      <formula>"N/T"</formula>
    </cfRule>
    <cfRule type="cellIs" priority="443" operator="equal" aboveAverage="0" equalAverage="0" bottom="0" percent="0" rank="0" text="" dxfId="8">
      <formula>"N/D"</formula>
    </cfRule>
  </conditionalFormatting>
  <conditionalFormatting sqref="E702:E711 E719:E728">
    <cfRule type="cellIs" priority="444" operator="equal" aboveAverage="0" equalAverage="0" bottom="0" percent="0" rank="0" text="" dxfId="2">
      <formula>"ERR"</formula>
    </cfRule>
  </conditionalFormatting>
  <conditionalFormatting sqref="E651:E660">
    <cfRule type="cellIs" priority="445" operator="equal" aboveAverage="0" equalAverage="0" bottom="0" percent="0" rank="0" text="" dxfId="2">
      <formula>"ERR"</formula>
    </cfRule>
  </conditionalFormatting>
  <conditionalFormatting sqref="D478">
    <cfRule type="expression" priority="446" aboveAverage="0" equalAverage="0" bottom="0" percent="0" rank="0" text="" dxfId="4">
      <formula>ISBLANK(D478)</formula>
    </cfRule>
    <cfRule type="cellIs" priority="447" operator="equal" aboveAverage="0" equalAverage="0" bottom="0" percent="0" rank="0" text="" dxfId="5">
      <formula>"Pasa"</formula>
    </cfRule>
    <cfRule type="cellIs" priority="448" operator="equal" aboveAverage="0" equalAverage="0" bottom="0" percent="0" rank="0" text="" dxfId="6">
      <formula>"Falla"</formula>
    </cfRule>
    <cfRule type="cellIs" priority="449" operator="equal" aboveAverage="0" equalAverage="0" bottom="0" percent="0" rank="0" text="" dxfId="0">
      <formula>"N/A"</formula>
    </cfRule>
    <cfRule type="cellIs" priority="450" operator="equal" aboveAverage="0" equalAverage="0" bottom="0" percent="0" rank="0" text="" dxfId="7">
      <formula>"N/T"</formula>
    </cfRule>
    <cfRule type="cellIs" priority="451" operator="equal" aboveAverage="0" equalAverage="0" bottom="0" percent="0" rank="0" text="" dxfId="8">
      <formula>"N/D"</formula>
    </cfRule>
  </conditionalFormatting>
  <conditionalFormatting sqref="E634:E643 E668:E677 E685:E694 E736:E745 E753:E762 E770:E779 E787:E796">
    <cfRule type="cellIs" priority="452" operator="equal" aboveAverage="0" equalAverage="0" bottom="0" percent="0" rank="0" text="" dxfId="2">
      <formula>"ERR"</formula>
    </cfRule>
  </conditionalFormatting>
  <conditionalFormatting sqref="D158:D169 D192:D203 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expression" priority="453" aboveAverage="0" equalAverage="0" bottom="0" percent="0" rank="0" text="" dxfId="4">
      <formula>ISBLANK(D22)</formula>
    </cfRule>
    <cfRule type="cellIs" priority="454" operator="equal" aboveAverage="0" equalAverage="0" bottom="0" percent="0" rank="0" text="" dxfId="5">
      <formula>"Pasa"</formula>
    </cfRule>
    <cfRule type="cellIs" priority="455" operator="equal" aboveAverage="0" equalAverage="0" bottom="0" percent="0" rank="0" text="" dxfId="6">
      <formula>"Falla"</formula>
    </cfRule>
    <cfRule type="cellIs" priority="456" operator="equal" aboveAverage="0" equalAverage="0" bottom="0" percent="0" rank="0" text="" dxfId="0">
      <formula>"N/A"</formula>
    </cfRule>
    <cfRule type="cellIs" priority="457" operator="equal" aboveAverage="0" equalAverage="0" bottom="0" percent="0" rank="0" text="" dxfId="7">
      <formula>"N/T"</formula>
    </cfRule>
    <cfRule type="cellIs" priority="458" operator="equal" aboveAverage="0" equalAverage="0" bottom="0" percent="0" rank="0" text="" dxfId="8">
      <formula>"N/D"</formula>
    </cfRule>
  </conditionalFormatting>
  <conditionalFormatting sqref="E22:E33 E39:E50 E56:E67 E73:E84 E90:E101 E107:E118 E124:E135 E141:E152 E158:E169 E175:E186 E192:E203 E209:E220 E226:E237 E243:E253 E260:E270 E277:E287 E294:E304 E311:E321 E328:E338 E478">
    <cfRule type="cellIs" priority="459" operator="equal" aboveAverage="0" equalAverage="0" bottom="0" percent="0" rank="0" text="" dxfId="2">
      <formula>"ERR"</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8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C2" activeCellId="0" sqref="C2"/>
    </sheetView>
  </sheetViews>
  <sheetFormatPr defaultColWidth="11.5703125" defaultRowHeight="12.75" customHeight="true" zeroHeight="false" outlineLevelRow="0" outlineLevelCol="0"/>
  <cols>
    <col collapsed="false" customWidth="true" hidden="false" outlineLevel="0" max="1" min="1" style="22" width="7.86"/>
    <col collapsed="false" customWidth="true" hidden="false" outlineLevel="0" max="2" min="2" style="22" width="16.14"/>
    <col collapsed="false" customWidth="true" hidden="false" outlineLevel="0" max="3" min="3" style="22" width="56"/>
    <col collapsed="false" customWidth="true" hidden="false" outlineLevel="0" max="4" min="4" style="129" width="18.29"/>
    <col collapsed="false" customWidth="true" hidden="false" outlineLevel="0" max="5" min="5" style="71" width="5.57"/>
    <col collapsed="false" customWidth="true" hidden="false" outlineLevel="0" max="6" min="6" style="22" width="16.43"/>
    <col collapsed="false" customWidth="true" hidden="false" outlineLevel="0" max="7" min="7" style="22" width="14.71"/>
    <col collapsed="false" customWidth="true" hidden="false" outlineLevel="0" max="8" min="8" style="22" width="12.57"/>
    <col collapsed="false" customWidth="true" hidden="false" outlineLevel="0" max="9" min="9" style="22" width="11.71"/>
    <col collapsed="false" customWidth="true" hidden="false" outlineLevel="0" max="10" min="10" style="22" width="17.29"/>
    <col collapsed="false" customWidth="true" hidden="false" outlineLevel="0" max="11" min="11" style="22" width="14.57"/>
    <col collapsed="false" customWidth="true" hidden="false" outlineLevel="0" max="12" min="12" style="22" width="12.57"/>
    <col collapsed="false" customWidth="true" hidden="false" outlineLevel="0" max="13" min="13" style="22" width="19.86"/>
    <col collapsed="false" customWidth="true" hidden="false" outlineLevel="0" max="15" min="14" style="22" width="12.57"/>
    <col collapsed="false" customWidth="true" hidden="false" outlineLevel="0" max="16" min="16" style="22" width="19.57"/>
    <col collapsed="false" customWidth="true" hidden="false" outlineLevel="0" max="17" min="17" style="22" width="6.85"/>
    <col collapsed="false" customWidth="true" hidden="false" outlineLevel="0" max="18" min="18" style="22" width="4.71"/>
    <col collapsed="false" customWidth="true" hidden="false" outlineLevel="0" max="19" min="19" style="22" width="12.86"/>
    <col collapsed="false" customWidth="true" hidden="false" outlineLevel="0" max="20" min="20" style="22" width="12.15"/>
    <col collapsed="false" customWidth="true" hidden="false" outlineLevel="0" max="21" min="21" style="22" width="6.71"/>
    <col collapsed="false" customWidth="true" hidden="false" outlineLevel="0" max="22" min="22" style="22" width="5.57"/>
    <col collapsed="false" customWidth="true" hidden="false" outlineLevel="0" max="23" min="23" style="22" width="12"/>
    <col collapsed="false" customWidth="true" hidden="false" outlineLevel="0" max="24" min="24" style="22" width="11.85"/>
    <col collapsed="false" customWidth="true" hidden="false" outlineLevel="0" max="25" min="25" style="22" width="7.29"/>
    <col collapsed="false" customWidth="true" hidden="false" outlineLevel="0" max="64" min="26" style="22" width="14.42"/>
    <col collapsed="false" customWidth="false" hidden="false" outlineLevel="0" max="16384" min="65" style="22" width="11.57"/>
  </cols>
  <sheetData>
    <row r="1" customFormat="false" ht="13.5" hidden="false" customHeight="true" outlineLevel="0" collapsed="false">
      <c r="A1" s="76"/>
      <c r="B1" s="73"/>
      <c r="C1" s="73"/>
      <c r="D1" s="130"/>
      <c r="E1" s="75"/>
      <c r="F1" s="23"/>
      <c r="G1" s="23"/>
      <c r="H1" s="23"/>
      <c r="I1" s="23"/>
      <c r="J1" s="23"/>
      <c r="K1" s="23"/>
      <c r="L1" s="23"/>
      <c r="M1" s="23"/>
      <c r="N1" s="23"/>
      <c r="O1" s="23"/>
      <c r="P1" s="23"/>
      <c r="Q1" s="23"/>
      <c r="R1" s="23"/>
      <c r="S1" s="23"/>
      <c r="T1" s="23"/>
      <c r="U1" s="23"/>
      <c r="V1" s="23"/>
      <c r="W1" s="23"/>
      <c r="X1" s="23"/>
      <c r="Y1" s="23"/>
      <c r="Z1" s="23"/>
    </row>
    <row r="2" customFormat="false" ht="27" hidden="false" customHeight="true" outlineLevel="0" collapsed="false">
      <c r="A2" s="76"/>
      <c r="B2" s="24" t="s">
        <v>0</v>
      </c>
      <c r="C2" s="76"/>
      <c r="D2" s="130"/>
      <c r="E2" s="75"/>
      <c r="M2" s="70"/>
      <c r="P2" s="23"/>
      <c r="Q2" s="23"/>
      <c r="R2" s="23"/>
      <c r="S2" s="23"/>
      <c r="T2" s="23"/>
      <c r="U2" s="23"/>
      <c r="V2" s="23"/>
      <c r="W2" s="23"/>
      <c r="X2" s="23"/>
      <c r="Y2" s="23"/>
      <c r="Z2" s="23"/>
    </row>
    <row r="3" customFormat="false" ht="25.5" hidden="false" customHeight="true" outlineLevel="0" collapsed="false">
      <c r="A3" s="76"/>
      <c r="B3" s="25" t="s">
        <v>2</v>
      </c>
      <c r="C3" s="76"/>
      <c r="D3" s="130"/>
      <c r="E3" s="75"/>
    </row>
    <row r="4" s="22" customFormat="true" ht="25.5" hidden="false" customHeight="true" outlineLevel="0" collapsed="false">
      <c r="B4" s="2"/>
      <c r="C4" s="27"/>
      <c r="D4" s="131"/>
      <c r="K4" s="23"/>
      <c r="N4" s="23"/>
      <c r="O4" s="23"/>
    </row>
    <row r="5" customFormat="false" ht="27.75" hidden="false" customHeight="true" outlineLevel="0" collapsed="false">
      <c r="B5" s="9" t="s">
        <v>97</v>
      </c>
      <c r="C5" s="9"/>
      <c r="D5" s="132"/>
      <c r="E5" s="78"/>
      <c r="F5" s="77"/>
      <c r="G5" s="77"/>
      <c r="H5" s="77"/>
      <c r="I5" s="77"/>
      <c r="J5" s="77"/>
      <c r="K5" s="77"/>
      <c r="L5" s="77"/>
      <c r="M5" s="77"/>
      <c r="N5" s="28"/>
      <c r="O5" s="28"/>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customFormat="false" ht="11.25" hidden="false" customHeight="true" outlineLevel="0" collapsed="false">
      <c r="B6" s="160"/>
      <c r="C6" s="160"/>
      <c r="D6" s="161"/>
      <c r="E6" s="162"/>
      <c r="F6" s="160"/>
      <c r="G6" s="160"/>
      <c r="H6" s="160"/>
      <c r="I6" s="160"/>
      <c r="J6" s="160"/>
      <c r="K6" s="160"/>
      <c r="L6" s="160"/>
      <c r="M6" s="160"/>
      <c r="N6" s="23"/>
      <c r="O6" s="23"/>
    </row>
    <row r="7" customFormat="false" ht="12" hidden="false" customHeight="true" outlineLevel="0" collapsed="false">
      <c r="B7" s="23"/>
      <c r="C7" s="23"/>
      <c r="D7" s="136"/>
      <c r="E7" s="75"/>
      <c r="F7" s="23"/>
      <c r="G7" s="23"/>
      <c r="H7" s="23"/>
      <c r="I7" s="23"/>
      <c r="J7" s="23"/>
      <c r="K7" s="23"/>
      <c r="L7" s="23"/>
      <c r="M7" s="23"/>
      <c r="N7" s="23"/>
      <c r="O7" s="23"/>
    </row>
    <row r="8" customFormat="false" ht="18.75" hidden="false" customHeight="true" outlineLevel="0" collapsed="false">
      <c r="B8" s="163" t="s">
        <v>213</v>
      </c>
      <c r="C8" s="163"/>
      <c r="D8" s="163"/>
      <c r="E8" s="163"/>
      <c r="F8" s="163"/>
      <c r="G8" s="163"/>
      <c r="H8" s="163"/>
      <c r="I8" s="163"/>
      <c r="J8" s="163"/>
      <c r="K8" s="163"/>
      <c r="L8" s="163"/>
      <c r="M8" s="163"/>
      <c r="N8" s="23"/>
      <c r="O8" s="23"/>
    </row>
    <row r="9" customFormat="false" ht="24" hidden="false" customHeight="true" outlineLevel="0" collapsed="false">
      <c r="B9" s="82" t="s">
        <v>214</v>
      </c>
      <c r="C9" s="82"/>
      <c r="D9" s="82"/>
      <c r="E9" s="82"/>
      <c r="F9" s="82"/>
      <c r="G9" s="82"/>
      <c r="H9" s="82"/>
      <c r="I9" s="82"/>
      <c r="J9" s="82"/>
      <c r="K9" s="82"/>
      <c r="L9" s="82"/>
      <c r="M9" s="82"/>
      <c r="N9" s="23"/>
      <c r="O9" s="23"/>
    </row>
    <row r="10" customFormat="false" ht="16.5" hidden="false" customHeight="true" outlineLevel="0" collapsed="false">
      <c r="B10" s="23"/>
      <c r="C10" s="23"/>
      <c r="D10" s="137"/>
      <c r="E10" s="75"/>
      <c r="K10" s="23"/>
      <c r="L10" s="23"/>
      <c r="M10" s="23"/>
      <c r="N10" s="23"/>
      <c r="O10" s="23"/>
      <c r="P10" s="23"/>
      <c r="Q10" s="23"/>
      <c r="R10" s="23"/>
      <c r="U10" s="23"/>
      <c r="V10" s="23"/>
      <c r="W10" s="23"/>
      <c r="X10" s="23"/>
      <c r="Y10" s="23"/>
    </row>
    <row r="11" s="22" customFormat="true" ht="24.75" hidden="false" customHeight="true" outlineLevel="0" collapsed="false">
      <c r="B11" s="83" t="s">
        <v>100</v>
      </c>
      <c r="C11" s="83"/>
      <c r="D11" s="138"/>
      <c r="F11" s="83" t="s">
        <v>101</v>
      </c>
      <c r="G11" s="84" t="s">
        <v>102</v>
      </c>
      <c r="H11" s="85" t="s">
        <v>103</v>
      </c>
      <c r="I11" s="72"/>
      <c r="J11" s="83" t="s">
        <v>104</v>
      </c>
      <c r="K11" s="84" t="s">
        <v>102</v>
      </c>
      <c r="L11" s="85" t="s">
        <v>103</v>
      </c>
      <c r="M11" s="23"/>
      <c r="N11" s="23"/>
      <c r="O11" s="23"/>
      <c r="P11" s="23"/>
      <c r="Q11" s="23"/>
      <c r="R11" s="23"/>
      <c r="U11" s="23"/>
      <c r="V11" s="23"/>
      <c r="W11" s="23"/>
      <c r="X11" s="23"/>
      <c r="Y11" s="23"/>
    </row>
    <row r="12" s="22" customFormat="true" ht="12" hidden="false" customHeight="true" outlineLevel="0" collapsed="false">
      <c r="B12" s="87" t="s">
        <v>105</v>
      </c>
      <c r="C12" s="88" t="n">
        <f aca="false">COUNTIF($B$21:$B$779,B12)</f>
        <v>45</v>
      </c>
      <c r="D12" s="138"/>
      <c r="F12" s="89" t="s">
        <v>106</v>
      </c>
      <c r="G12" s="90" t="n">
        <f aca="false">J23+J40+J57+J74+J91+J108+J125+J142+J159+J176+J193+J210+J227+J244+J261+J278+J295+J312+J329+J346+J363+J380+J397+J414+J431+J448+J465+J482+J499+J516+J533+J550+J567+J584+J601+J618+J635+J652+J669+J686+J703+J720+J737+J754+J771</f>
        <v>0</v>
      </c>
      <c r="H12" s="91" t="n">
        <f aca="false">IF(($G$15+$K$15)=0,0,G12/($G$15+$K$15))</f>
        <v>0</v>
      </c>
      <c r="I12" s="76"/>
      <c r="J12" s="92" t="s">
        <v>107</v>
      </c>
      <c r="K12" s="90" t="n">
        <f aca="false">G23+G40+G57+G74+G91+G108+G125+G142+G159+G176+G193+G210+G227+G244+G261+G278+G295+G312+G329+G346+G363+G380+G397+G414+G431+G448+G465+G482+G499+G516+G533+G550+G567+G584+G601+G618+G635+G652+G669+G686+G703+G720+G737+G754+G771</f>
        <v>0</v>
      </c>
      <c r="L12" s="91" t="n">
        <f aca="false">IF(($G$15+$K$15)=0,0,K12/($G$15+$K$15))</f>
        <v>0</v>
      </c>
      <c r="M12" s="23"/>
      <c r="N12" s="93" t="s">
        <v>108</v>
      </c>
      <c r="O12" s="94" t="s">
        <v>109</v>
      </c>
      <c r="P12" s="23"/>
      <c r="Q12" s="23"/>
      <c r="R12" s="23"/>
      <c r="U12" s="23"/>
      <c r="V12" s="23"/>
      <c r="W12" s="23"/>
      <c r="X12" s="23"/>
      <c r="Y12" s="23"/>
    </row>
    <row r="13" s="22" customFormat="true" ht="12" hidden="false" customHeight="true" outlineLevel="0" collapsed="false">
      <c r="B13" s="87"/>
      <c r="C13" s="88"/>
      <c r="D13" s="138"/>
      <c r="F13" s="89" t="s">
        <v>110</v>
      </c>
      <c r="G13" s="90" t="n">
        <f aca="false">I23+I40+I57+I74+I91+I108+I125+I142+I159+I176+I193+I210+I227+I244+I261+I278+I295+I312+I329+I346+I363+I380+I397+I414+I431+I448+I465+I482+I499+I516+I533+I550+I567+I584+I601+I618+I635+I652+I669+I686+I703+I720+I737+I754+I771</f>
        <v>0</v>
      </c>
      <c r="H13" s="91" t="n">
        <f aca="false">IF(($G$15+$K$15)=0,0,G13/($G$15+$K$15))</f>
        <v>0</v>
      </c>
      <c r="I13" s="76"/>
      <c r="J13" s="92" t="s">
        <v>111</v>
      </c>
      <c r="K13" s="90" t="n">
        <f aca="false">F23+F40+F57+F74+F91+F108+F125+F142+F159+F176+F193+F210+F227+F244+F261+F278+F295+F312+F329+F346+F363+F380+F397+F414+F431+F448+F465+F482+F499+F516+F533+F550+F567+F584+F601+F618+F635+F652+F669+F686+F703+F720+F737+F754+F771</f>
        <v>0</v>
      </c>
      <c r="L13" s="91" t="n">
        <f aca="false">IF(($G$15+$K$15)=0,0,K13/($G$15+$K$15))</f>
        <v>0</v>
      </c>
      <c r="M13" s="23"/>
      <c r="N13" s="95" t="s">
        <v>112</v>
      </c>
      <c r="O13" s="94" t="s">
        <v>113</v>
      </c>
      <c r="P13" s="23"/>
      <c r="Q13" s="23"/>
      <c r="R13" s="23"/>
      <c r="U13" s="23"/>
      <c r="V13" s="23"/>
      <c r="W13" s="23"/>
      <c r="X13" s="23"/>
      <c r="Y13" s="23"/>
    </row>
    <row r="14" s="22" customFormat="true" ht="12" hidden="false" customHeight="true" outlineLevel="0" collapsed="false">
      <c r="B14" s="96" t="s">
        <v>114</v>
      </c>
      <c r="C14" s="97" t="n">
        <f aca="false">C12+C13</f>
        <v>45</v>
      </c>
      <c r="D14" s="138"/>
      <c r="F14" s="89" t="s">
        <v>115</v>
      </c>
      <c r="G14" s="90" t="n">
        <f aca="false">H23+H40+H57+H74+H91+H108+H125+H142+H159+H176+H193+H210+H227+H244+H261+H278+H295+H312+H329+H346+H363+H380+H397+H414+H431+H448+H465+H482+H499+H516+H533+H550+H567+H584+H601+H618+H635+H652+H669+H686+H703+H720+H737+H754+H771</f>
        <v>0</v>
      </c>
      <c r="H14" s="91" t="n">
        <f aca="false">IF(($G$15+$K$15)=0,0,G14/($G$15+$K$15))</f>
        <v>0</v>
      </c>
      <c r="I14" s="76"/>
      <c r="J14" s="92" t="s">
        <v>116</v>
      </c>
      <c r="K14" s="90" t="n">
        <f aca="false">K23+K40+K57+K74+K91+K108+K125+K142+K159+K176+K193+K210+K227+K244+K261+K278+K295+K312+K329+K346+K363+K380+K397+K414+K431+K448+K465+K482+K499+K516+K533+K550+K567+K584+K601+K618+K635+K652+K669+K686+K703+K720+K737+K754+K771</f>
        <v>0</v>
      </c>
      <c r="L14" s="91" t="n">
        <f aca="false">IF(($G$15+$K$15)=0,0,K14/($G$15+$K$15))</f>
        <v>0</v>
      </c>
      <c r="M14" s="23"/>
      <c r="N14" s="100" t="s">
        <v>117</v>
      </c>
      <c r="O14" s="94" t="s">
        <v>118</v>
      </c>
      <c r="P14" s="23"/>
      <c r="Q14" s="23"/>
      <c r="R14" s="23"/>
      <c r="U14" s="23"/>
      <c r="V14" s="23"/>
      <c r="W14" s="23"/>
      <c r="X14" s="23"/>
      <c r="Y14" s="23"/>
    </row>
    <row r="15" s="22" customFormat="true" ht="12" hidden="false" customHeight="true" outlineLevel="0" collapsed="false">
      <c r="B15" s="72"/>
      <c r="C15" s="76"/>
      <c r="D15" s="138"/>
      <c r="F15" s="96" t="s">
        <v>114</v>
      </c>
      <c r="G15" s="101" t="n">
        <f aca="false">SUM(G12:G14)</f>
        <v>0</v>
      </c>
      <c r="H15" s="102" t="n">
        <f aca="false">SUM(H12:H14)</f>
        <v>0</v>
      </c>
      <c r="I15" s="76"/>
      <c r="J15" s="96" t="s">
        <v>114</v>
      </c>
      <c r="K15" s="101" t="n">
        <f aca="false">SUM(K12:K13)</f>
        <v>0</v>
      </c>
      <c r="L15" s="102" t="n">
        <f aca="false">SUM(L12:L13)</f>
        <v>0</v>
      </c>
      <c r="M15" s="23"/>
      <c r="N15" s="23"/>
      <c r="O15" s="23"/>
      <c r="P15" s="23"/>
      <c r="Q15" s="23"/>
      <c r="R15" s="23"/>
      <c r="U15" s="23"/>
      <c r="V15" s="23"/>
      <c r="W15" s="23"/>
      <c r="X15" s="23"/>
      <c r="Y15" s="23"/>
    </row>
    <row r="16" s="22" customFormat="true" ht="12" hidden="false" customHeight="true" outlineLevel="0" collapsed="false">
      <c r="B16" s="72"/>
      <c r="C16" s="76"/>
      <c r="D16" s="138"/>
      <c r="F16" s="103"/>
      <c r="G16" s="103"/>
      <c r="H16" s="104"/>
      <c r="I16" s="76"/>
      <c r="J16" s="103"/>
      <c r="K16" s="103"/>
      <c r="L16" s="104"/>
      <c r="M16" s="23"/>
      <c r="N16" s="23"/>
      <c r="O16" s="23"/>
      <c r="P16" s="23"/>
      <c r="Q16" s="23"/>
      <c r="R16" s="23"/>
      <c r="U16" s="23"/>
      <c r="V16" s="23"/>
      <c r="W16" s="23"/>
      <c r="X16" s="23"/>
      <c r="Y16" s="23"/>
    </row>
    <row r="17" s="22" customFormat="true" ht="30.75" hidden="false" customHeight="true" outlineLevel="0" collapsed="false">
      <c r="A17" s="105" t="s">
        <v>119</v>
      </c>
      <c r="B17" s="106" t="s">
        <v>105</v>
      </c>
      <c r="C17" s="107" t="s">
        <v>215</v>
      </c>
      <c r="D17" s="139" t="s">
        <v>121</v>
      </c>
      <c r="F17" s="109" t="s">
        <v>122</v>
      </c>
      <c r="G17" s="109"/>
      <c r="H17" s="109"/>
      <c r="I17" s="109"/>
      <c r="J17" s="109"/>
      <c r="K17" s="103"/>
      <c r="L17" s="104"/>
      <c r="M17" s="23"/>
      <c r="N17" s="23"/>
      <c r="O17" s="23"/>
      <c r="P17" s="23"/>
      <c r="Q17" s="23"/>
      <c r="R17" s="23"/>
      <c r="U17" s="23"/>
      <c r="V17" s="23"/>
      <c r="W17" s="23"/>
      <c r="X17" s="23"/>
      <c r="Y17" s="23"/>
    </row>
    <row r="18" s="22" customFormat="true" ht="15" hidden="false" customHeight="true" outlineLevel="0" collapsed="false">
      <c r="A18" s="110" t="s">
        <v>123</v>
      </c>
      <c r="B18" s="110" t="s">
        <v>123</v>
      </c>
      <c r="C18" s="110" t="s">
        <v>123</v>
      </c>
      <c r="D18" s="140"/>
      <c r="F18" s="109"/>
      <c r="G18" s="109"/>
      <c r="H18" s="109"/>
      <c r="I18" s="109"/>
      <c r="J18" s="109"/>
      <c r="K18" s="103"/>
      <c r="L18" s="104"/>
      <c r="M18" s="23"/>
      <c r="N18" s="23"/>
      <c r="O18" s="23"/>
      <c r="P18" s="23"/>
      <c r="Q18" s="23"/>
      <c r="R18" s="23"/>
      <c r="U18" s="23"/>
      <c r="V18" s="23"/>
      <c r="W18" s="23"/>
      <c r="X18" s="23"/>
      <c r="Y18" s="23"/>
    </row>
    <row r="19" customFormat="false" ht="12" hidden="false" customHeight="true" outlineLevel="0" collapsed="false">
      <c r="B19" s="23"/>
      <c r="C19" s="23"/>
      <c r="D19" s="138"/>
      <c r="E19" s="76"/>
      <c r="F19" s="109"/>
      <c r="G19" s="109"/>
      <c r="H19" s="109"/>
      <c r="I19" s="109"/>
      <c r="J19" s="109"/>
      <c r="K19" s="76"/>
      <c r="L19" s="23"/>
      <c r="M19" s="23"/>
      <c r="N19" s="23"/>
      <c r="O19" s="23"/>
      <c r="P19" s="23"/>
      <c r="Q19" s="23"/>
      <c r="R19" s="23"/>
      <c r="U19" s="23"/>
      <c r="V19" s="23"/>
      <c r="W19" s="23"/>
      <c r="X19" s="23"/>
      <c r="Y19" s="23"/>
    </row>
    <row r="20" customFormat="false" ht="12" hidden="false" customHeight="true" outlineLevel="0" collapsed="false">
      <c r="B20" s="23"/>
      <c r="C20" s="23"/>
      <c r="D20" s="137"/>
      <c r="E20" s="112"/>
      <c r="F20" s="109"/>
      <c r="G20" s="109"/>
      <c r="H20" s="109"/>
      <c r="I20" s="109"/>
      <c r="J20" s="109"/>
      <c r="K20" s="23"/>
      <c r="L20" s="23"/>
      <c r="M20" s="23"/>
    </row>
    <row r="21" customFormat="false" ht="29.25" hidden="false" customHeight="true" outlineLevel="0" collapsed="false">
      <c r="A21" s="105" t="s">
        <v>119</v>
      </c>
      <c r="B21" s="106" t="s">
        <v>105</v>
      </c>
      <c r="C21" s="107" t="s">
        <v>216</v>
      </c>
      <c r="D21" s="139" t="s">
        <v>125</v>
      </c>
      <c r="K21" s="23"/>
      <c r="L21" s="23"/>
    </row>
    <row r="22" customFormat="false" ht="12" hidden="false" customHeight="true" outlineLevel="0" collapsed="false">
      <c r="A22" s="110" t="str">
        <f aca="false" t="array" ref="A22:A22">IFERROR(INDEX('03.Muestra'!$B$8:$B$17,SMALL(IF("Documento no web"='03.Muestra'!$D$8:$D$17,ROW('03.Muestra'!$B$8:$B$17)-MIN(ROW('03.Muestra'!$D$8:$D$17))+1,""),ROW()-21)),"")</f>
        <v/>
      </c>
      <c r="B22" s="141" t="str">
        <f aca="false" t="array" ref="B22:B22">IFERROR(INDEX('03.Muestra'!$C$8:$C$17,SMALL(IF("Documento no web"='03.Muestra'!$D$8:$D$17,ROW('03.Muestra'!$C$8:$C$17)-MIN(ROW('03.Muestra'!$D$8:$D$17))+1,""),ROW()-21)),"")</f>
        <v/>
      </c>
      <c r="C22" s="141" t="str">
        <f aca="false" t="array" ref="C22:C22">IFERROR(INDEX('03.Muestra'!$F$8:$F$17,SMALL(IF("Documento no web"='03.Muestra'!$D$8:$D$17,ROW('03.Muestra'!$F$8:$F$17)-MIN(ROW('03.Muestra'!$D$8:$D$17))+1,""),ROW()-21)),"")</f>
        <v/>
      </c>
      <c r="D22" s="114"/>
      <c r="E22" s="75" t="str">
        <f aca="false">IF(D22&lt;&gt;"",IF(AND(B22&lt;&gt;"",C22&lt;&gt;""),"","ERR"),"")</f>
        <v/>
      </c>
      <c r="F22" s="115" t="s">
        <v>108</v>
      </c>
      <c r="G22" s="100" t="s">
        <v>117</v>
      </c>
      <c r="H22" s="95" t="s">
        <v>112</v>
      </c>
      <c r="I22" s="116" t="s">
        <v>110</v>
      </c>
      <c r="J22" s="117" t="s">
        <v>106</v>
      </c>
      <c r="K22" s="142" t="s">
        <v>116</v>
      </c>
      <c r="L22" s="23"/>
    </row>
    <row r="23" customFormat="false" ht="12" hidden="false" customHeight="true" outlineLevel="0" collapsed="false">
      <c r="A23" s="110" t="str">
        <f aca="false" t="array" ref="A23:A23">IFERROR(INDEX('03.Muestra'!$B$8:$B$17,SMALL(IF("Documento no web"='03.Muestra'!$D$8:$D$17,ROW('03.Muestra'!$B$8:$B$17)-MIN(ROW('03.Muestra'!$D$8:$D$17))+1,""),ROW()-21)),"")</f>
        <v/>
      </c>
      <c r="B23" s="141" t="str">
        <f aca="false" t="array" ref="B23:B23">IFERROR(INDEX('03.Muestra'!$C$8:$C$17,SMALL(IF("Documento no web"='03.Muestra'!$D$8:$D$17,ROW('03.Muestra'!$C$8:$C$17)-MIN(ROW('03.Muestra'!$D$8:$D$17))+1,""),ROW()-21)),"")</f>
        <v/>
      </c>
      <c r="C23" s="141" t="str">
        <f aca="false" t="array" ref="C23:C23">IFERROR(INDEX('03.Muestra'!$F$8:$F$17,SMALL(IF("Documento no web"='03.Muestra'!$D$8:$D$17,ROW('03.Muestra'!$F$8:$F$17)-MIN(ROW('03.Muestra'!$D$8:$D$17))+1,""),ROW()-21)),"")</f>
        <v/>
      </c>
      <c r="D23" s="114"/>
      <c r="E23" s="75" t="str">
        <f aca="false">IF(D23&lt;&gt;"",IF(AND(B23&lt;&gt;"",C23&lt;&gt;""),"","ERR"),"")</f>
        <v/>
      </c>
      <c r="F23" s="118" t="n">
        <f aca="true">COUNTIF($D22:INDIRECT("$D" &amp;  SUM(ROW()-1,'03.Muestra'!$D$20)-1),F22)</f>
        <v>0</v>
      </c>
      <c r="G23" s="118" t="n">
        <f aca="true">COUNTIF($D22:INDIRECT("$D" &amp;  SUM(ROW()-1,'03.Muestra'!$D$20)-1),G22)</f>
        <v>0</v>
      </c>
      <c r="H23" s="118" t="n">
        <f aca="true">COUNTIF($D22:INDIRECT("$D" &amp;  SUM(ROW()-1,'03.Muestra'!$D$20)-1),H22)</f>
        <v>0</v>
      </c>
      <c r="I23" s="118" t="n">
        <f aca="true">COUNTIF($D22:INDIRECT("$D" &amp;  SUM(ROW()-1,'03.Muestra'!$D$20)-1),I22)</f>
        <v>0</v>
      </c>
      <c r="J23" s="118" t="n">
        <f aca="true">COUNTIF($D22:INDIRECT("$D" &amp;  SUM(ROW()-1,'03.Muestra'!$D$20)-1),J22)</f>
        <v>0</v>
      </c>
      <c r="K23" s="143" t="n">
        <f aca="true">IF(COUNTIF('03.Muestra'!$D$8:$D$17,"Documento no web")=0,0,COUNTBLANK($D22:INDIRECT("$D" &amp;  SUM(ROW()-1,COUNTIF('03.Muestra'!$D$8:$D$17,"Documento no web"))-1)))</f>
        <v>0</v>
      </c>
      <c r="L23" s="23"/>
    </row>
    <row r="24" customFormat="false" ht="12" hidden="false" customHeight="true" outlineLevel="0" collapsed="false">
      <c r="A24" s="110" t="str">
        <f aca="false" t="array" ref="A24:A24">IFERROR(INDEX('03.Muestra'!$B$8:$B$17,SMALL(IF("Documento no web"='03.Muestra'!$D$8:$D$17,ROW('03.Muestra'!$B$8:$B$17)-MIN(ROW('03.Muestra'!$D$8:$D$17))+1,""),ROW()-21)),"")</f>
        <v/>
      </c>
      <c r="B24" s="141" t="str">
        <f aca="false" t="array" ref="B24:B24">IFERROR(INDEX('03.Muestra'!$C$8:$C$17,SMALL(IF("Documento no web"='03.Muestra'!$D$8:$D$17,ROW('03.Muestra'!$C$8:$C$17)-MIN(ROW('03.Muestra'!$D$8:$D$17))+1,""),ROW()-21)),"")</f>
        <v/>
      </c>
      <c r="C24" s="141" t="str">
        <f aca="false" t="array" ref="C24:C24">IFERROR(INDEX('03.Muestra'!$F$8:$F$17,SMALL(IF("Documento no web"='03.Muestra'!$D$8:$D$17,ROW('03.Muestra'!$F$8:$F$17)-MIN(ROW('03.Muestra'!$D$8:$D$17))+1,""),ROW()-21)),"")</f>
        <v/>
      </c>
      <c r="D24" s="114"/>
      <c r="E24" s="75" t="str">
        <f aca="false">IF(D24&lt;&gt;"",IF(AND(B24&lt;&gt;"",C24&lt;&gt;""),"","ERR"),"")</f>
        <v/>
      </c>
      <c r="F24" s="23"/>
      <c r="G24" s="23"/>
      <c r="H24" s="23"/>
      <c r="I24" s="23"/>
      <c r="J24" s="23"/>
      <c r="K24" s="23"/>
    </row>
    <row r="25" customFormat="false" ht="12" hidden="false" customHeight="true" outlineLevel="0" collapsed="false">
      <c r="A25" s="110" t="str">
        <f aca="false" t="array" ref="A25:A25">IFERROR(INDEX('03.Muestra'!$B$8:$B$17,SMALL(IF("Documento no web"='03.Muestra'!$D$8:$D$17,ROW('03.Muestra'!$B$8:$B$17)-MIN(ROW('03.Muestra'!$D$8:$D$17))+1,""),ROW()-21)),"")</f>
        <v/>
      </c>
      <c r="B25" s="141" t="str">
        <f aca="false" t="array" ref="B25:B25">IFERROR(INDEX('03.Muestra'!$C$8:$C$17,SMALL(IF("Documento no web"='03.Muestra'!$D$8:$D$17,ROW('03.Muestra'!$C$8:$C$17)-MIN(ROW('03.Muestra'!$D$8:$D$17))+1,""),ROW()-21)),"")</f>
        <v/>
      </c>
      <c r="C25" s="141" t="str">
        <f aca="false" t="array" ref="C25:C25">IFERROR(INDEX('03.Muestra'!$F$8:$F$17,SMALL(IF("Documento no web"='03.Muestra'!$D$8:$D$17,ROW('03.Muestra'!$F$8:$F$17)-MIN(ROW('03.Muestra'!$D$8:$D$17))+1,""),ROW()-21)),"")</f>
        <v/>
      </c>
      <c r="D25" s="114"/>
      <c r="E25" s="75" t="str">
        <f aca="false">IF(D25&lt;&gt;"",IF(AND(B25&lt;&gt;"",C25&lt;&gt;""),"","ERR"),"")</f>
        <v/>
      </c>
      <c r="F25" s="23"/>
      <c r="G25" s="23"/>
      <c r="H25" s="23"/>
      <c r="I25" s="23"/>
      <c r="K25" s="112"/>
      <c r="L25" s="94"/>
    </row>
    <row r="26" customFormat="false" ht="12" hidden="false" customHeight="true" outlineLevel="0" collapsed="false">
      <c r="A26" s="110" t="str">
        <f aca="false" t="array" ref="A26:A26">IFERROR(INDEX('03.Muestra'!$B$8:$B$17,SMALL(IF("Documento no web"='03.Muestra'!$D$8:$D$17,ROW('03.Muestra'!$B$8:$B$17)-MIN(ROW('03.Muestra'!$D$8:$D$17))+1,""),ROW()-21)),"")</f>
        <v/>
      </c>
      <c r="B26" s="141" t="str">
        <f aca="false" t="array" ref="B26:B26">IFERROR(INDEX('03.Muestra'!$C$8:$C$17,SMALL(IF("Documento no web"='03.Muestra'!$D$8:$D$17,ROW('03.Muestra'!$C$8:$C$17)-MIN(ROW('03.Muestra'!$D$8:$D$17))+1,""),ROW()-21)),"")</f>
        <v/>
      </c>
      <c r="C26" s="141" t="str">
        <f aca="false" t="array" ref="C26:C26">IFERROR(INDEX('03.Muestra'!$F$8:$F$17,SMALL(IF("Documento no web"='03.Muestra'!$D$8:$D$17,ROW('03.Muestra'!$F$8:$F$17)-MIN(ROW('03.Muestra'!$D$8:$D$17))+1,""),ROW()-21)),"")</f>
        <v/>
      </c>
      <c r="D26" s="114"/>
      <c r="E26" s="75" t="str">
        <f aca="false">IF(D26&lt;&gt;"",IF(AND(B26&lt;&gt;"",C26&lt;&gt;""),"","ERR"),"")</f>
        <v/>
      </c>
      <c r="F26" s="74"/>
      <c r="G26" s="23"/>
      <c r="H26" s="23"/>
      <c r="I26" s="23"/>
      <c r="K26" s="164"/>
      <c r="L26" s="94"/>
    </row>
    <row r="27" customFormat="false" ht="12" hidden="false" customHeight="true" outlineLevel="0" collapsed="false">
      <c r="A27" s="110" t="str">
        <f aca="false" t="array" ref="A27:A27">IFERROR(INDEX('03.Muestra'!$B$8:$B$17,SMALL(IF("Documento no web"='03.Muestra'!$D$8:$D$17,ROW('03.Muestra'!$B$8:$B$17)-MIN(ROW('03.Muestra'!$D$8:$D$17))+1,""),ROW()-21)),"")</f>
        <v/>
      </c>
      <c r="B27" s="141" t="str">
        <f aca="false" t="array" ref="B27:B27">IFERROR(INDEX('03.Muestra'!$C$8:$C$17,SMALL(IF("Documento no web"='03.Muestra'!$D$8:$D$17,ROW('03.Muestra'!$C$8:$C$17)-MIN(ROW('03.Muestra'!$D$8:$D$17))+1,""),ROW()-21)),"")</f>
        <v/>
      </c>
      <c r="C27" s="141" t="str">
        <f aca="false" t="array" ref="C27:C27">IFERROR(INDEX('03.Muestra'!$F$8:$F$17,SMALL(IF("Documento no web"='03.Muestra'!$D$8:$D$17,ROW('03.Muestra'!$F$8:$F$17)-MIN(ROW('03.Muestra'!$D$8:$D$17))+1,""),ROW()-21)),"")</f>
        <v/>
      </c>
      <c r="D27" s="114"/>
      <c r="E27" s="75" t="str">
        <f aca="false">IF(D27&lt;&gt;"",IF(AND(B27&lt;&gt;"",C27&lt;&gt;""),"","ERR"),"")</f>
        <v/>
      </c>
      <c r="F27" s="23"/>
      <c r="G27" s="23"/>
      <c r="H27" s="23"/>
      <c r="I27" s="23"/>
      <c r="K27" s="165"/>
      <c r="L27" s="94"/>
      <c r="AD27" s="23"/>
    </row>
    <row r="28" customFormat="false" ht="12" hidden="false" customHeight="true" outlineLevel="0" collapsed="false">
      <c r="A28" s="110" t="str">
        <f aca="false" t="array" ref="A28:A28">IFERROR(INDEX('03.Muestra'!$B$8:$B$17,SMALL(IF("Documento no web"='03.Muestra'!$D$8:$D$17,ROW('03.Muestra'!$B$8:$B$17)-MIN(ROW('03.Muestra'!$D$8:$D$17))+1,""),ROW()-21)),"")</f>
        <v/>
      </c>
      <c r="B28" s="141" t="str">
        <f aca="false" t="array" ref="B28:B28">IFERROR(INDEX('03.Muestra'!$C$8:$C$17,SMALL(IF("Documento no web"='03.Muestra'!$D$8:$D$17,ROW('03.Muestra'!$C$8:$C$17)-MIN(ROW('03.Muestra'!$D$8:$D$17))+1,""),ROW()-21)),"")</f>
        <v/>
      </c>
      <c r="C28" s="141" t="str">
        <f aca="false" t="array" ref="C28:C28">IFERROR(INDEX('03.Muestra'!$F$8:$F$17,SMALL(IF("Documento no web"='03.Muestra'!$D$8:$D$17,ROW('03.Muestra'!$F$8:$F$17)-MIN(ROW('03.Muestra'!$D$8:$D$17))+1,""),ROW()-21)),"")</f>
        <v/>
      </c>
      <c r="D28" s="114"/>
      <c r="E28" s="75" t="str">
        <f aca="false">IF(D28&lt;&gt;"",IF(AND(B28&lt;&gt;"",C28&lt;&gt;""),"","ERR"),"")</f>
        <v/>
      </c>
      <c r="F28" s="23"/>
      <c r="G28" s="23"/>
      <c r="H28" s="23"/>
      <c r="I28" s="23"/>
      <c r="J28" s="23"/>
      <c r="L28" s="94"/>
      <c r="AD28" s="23"/>
    </row>
    <row r="29" customFormat="false" ht="12" hidden="false" customHeight="true" outlineLevel="0" collapsed="false">
      <c r="A29" s="110" t="str">
        <f aca="false" t="array" ref="A29:A29">IFERROR(INDEX('03.Muestra'!$B$8:$B$17,SMALL(IF("Documento no web"='03.Muestra'!$D$8:$D$17,ROW('03.Muestra'!$B$8:$B$17)-MIN(ROW('03.Muestra'!$D$8:$D$17))+1,""),ROW()-21)),"")</f>
        <v/>
      </c>
      <c r="B29" s="141" t="str">
        <f aca="false" t="array" ref="B29:B29">IFERROR(INDEX('03.Muestra'!$C$8:$C$17,SMALL(IF("Documento no web"='03.Muestra'!$D$8:$D$17,ROW('03.Muestra'!$C$8:$C$17)-MIN(ROW('03.Muestra'!$D$8:$D$17))+1,""),ROW()-21)),"")</f>
        <v/>
      </c>
      <c r="C29" s="141" t="str">
        <f aca="false" t="array" ref="C29:C29">IFERROR(INDEX('03.Muestra'!$F$8:$F$17,SMALL(IF("Documento no web"='03.Muestra'!$D$8:$D$17,ROW('03.Muestra'!$F$8:$F$17)-MIN(ROW('03.Muestra'!$D$8:$D$17))+1,""),ROW()-21)),"")</f>
        <v/>
      </c>
      <c r="D29" s="114"/>
      <c r="E29" s="75" t="str">
        <f aca="false">IF(D29&lt;&gt;"",IF(AND(B29&lt;&gt;"",C29&lt;&gt;""),"","ERR"),"")</f>
        <v/>
      </c>
      <c r="F29" s="23"/>
      <c r="G29" s="23"/>
      <c r="H29" s="23"/>
      <c r="I29" s="23"/>
      <c r="J29" s="23"/>
      <c r="K29" s="23"/>
      <c r="L29" s="23"/>
      <c r="AD29" s="23"/>
    </row>
    <row r="30" customFormat="false" ht="12" hidden="false" customHeight="true" outlineLevel="0" collapsed="false">
      <c r="A30" s="110" t="str">
        <f aca="false" t="array" ref="A30:A30">IFERROR(INDEX('03.Muestra'!$B$8:$B$17,SMALL(IF("Documento no web"='03.Muestra'!$D$8:$D$17,ROW('03.Muestra'!$B$8:$B$17)-MIN(ROW('03.Muestra'!$D$8:$D$17))+1,""),ROW()-21)),"")</f>
        <v/>
      </c>
      <c r="B30" s="141" t="str">
        <f aca="false" t="array" ref="B30:B30">IFERROR(INDEX('03.Muestra'!$C$8:$C$17,SMALL(IF("Documento no web"='03.Muestra'!$D$8:$D$17,ROW('03.Muestra'!$C$8:$C$17)-MIN(ROW('03.Muestra'!$D$8:$D$17))+1,""),ROW()-21)),"")</f>
        <v/>
      </c>
      <c r="C30" s="141" t="str">
        <f aca="false" t="array" ref="C30:C30">IFERROR(INDEX('03.Muestra'!$F$8:$F$17,SMALL(IF("Documento no web"='03.Muestra'!$D$8:$D$17,ROW('03.Muestra'!$F$8:$F$17)-MIN(ROW('03.Muestra'!$D$8:$D$17))+1,""),ROW()-21)),"")</f>
        <v/>
      </c>
      <c r="D30" s="114"/>
      <c r="E30" s="75" t="str">
        <f aca="false">IF(D30&lt;&gt;"",IF(AND(B30&lt;&gt;"",C30&lt;&gt;""),"","ERR"),"")</f>
        <v/>
      </c>
      <c r="F30" s="23"/>
      <c r="G30" s="23"/>
      <c r="H30" s="23"/>
      <c r="I30" s="23"/>
      <c r="J30" s="23"/>
      <c r="Q30" s="23"/>
      <c r="R30" s="23"/>
      <c r="S30" s="23"/>
      <c r="T30" s="23"/>
      <c r="U30" s="23"/>
      <c r="AD30" s="23"/>
    </row>
    <row r="31" customFormat="false" ht="12" hidden="false" customHeight="true" outlineLevel="0" collapsed="false">
      <c r="A31" s="110" t="str">
        <f aca="false" t="array" ref="A31:A31">IFERROR(INDEX('03.Muestra'!$B$8:$B$17,SMALL(IF("Documento no web"='03.Muestra'!$D$8:$D$17,ROW('03.Muestra'!$B$8:$B$17)-MIN(ROW('03.Muestra'!$D$8:$D$17))+1,""),ROW()-21)),"")</f>
        <v/>
      </c>
      <c r="B31" s="141" t="str">
        <f aca="false" t="array" ref="B31:B31">IFERROR(INDEX('03.Muestra'!$C$8:$C$17,SMALL(IF("Documento no web"='03.Muestra'!$D$8:$D$17,ROW('03.Muestra'!$C$8:$C$17)-MIN(ROW('03.Muestra'!$D$8:$D$17))+1,""),ROW()-21)),"")</f>
        <v/>
      </c>
      <c r="C31" s="141" t="str">
        <f aca="false" t="array" ref="C31:C31">IFERROR(INDEX('03.Muestra'!$F$8:$F$17,SMALL(IF("Documento no web"='03.Muestra'!$D$8:$D$17,ROW('03.Muestra'!$F$8:$F$17)-MIN(ROW('03.Muestra'!$D$8:$D$17))+1,""),ROW()-21)),"")</f>
        <v/>
      </c>
      <c r="D31" s="114"/>
      <c r="E31" s="75" t="str">
        <f aca="false">IF(D31&lt;&gt;"",IF(AND(B31&lt;&gt;"",C31&lt;&gt;""),"","ERR"),"")</f>
        <v/>
      </c>
      <c r="F31" s="23"/>
      <c r="G31" s="23"/>
      <c r="H31" s="23"/>
      <c r="I31" s="23"/>
      <c r="J31" s="23"/>
      <c r="N31" s="23"/>
      <c r="O31" s="23"/>
      <c r="P31" s="23"/>
      <c r="Q31" s="23"/>
      <c r="R31" s="23"/>
      <c r="S31" s="23"/>
      <c r="T31" s="23"/>
      <c r="U31" s="23"/>
      <c r="AD31" s="23"/>
    </row>
    <row r="32" customFormat="false" ht="12" hidden="false" customHeight="true" outlineLevel="0" collapsed="false">
      <c r="A32" s="71"/>
      <c r="B32" s="144"/>
      <c r="C32" s="144"/>
      <c r="D32" s="145"/>
      <c r="E32" s="75"/>
      <c r="F32" s="23"/>
      <c r="G32" s="23"/>
      <c r="H32" s="23"/>
      <c r="I32" s="23"/>
      <c r="J32" s="23"/>
      <c r="N32" s="23"/>
      <c r="O32" s="23"/>
      <c r="P32" s="23"/>
      <c r="Q32" s="23"/>
      <c r="R32" s="23"/>
      <c r="S32" s="23"/>
      <c r="T32" s="23"/>
      <c r="U32" s="23"/>
      <c r="AD32" s="23"/>
    </row>
    <row r="33" customFormat="false" ht="12" hidden="false" customHeight="true" outlineLevel="0" collapsed="false">
      <c r="A33" s="71"/>
      <c r="B33" s="144"/>
      <c r="C33" s="144"/>
      <c r="D33" s="145"/>
      <c r="E33" s="75"/>
      <c r="F33" s="23"/>
      <c r="G33" s="23"/>
      <c r="H33" s="23"/>
      <c r="I33" s="23"/>
      <c r="J33" s="23"/>
      <c r="N33" s="23"/>
      <c r="O33" s="23"/>
      <c r="P33" s="23"/>
      <c r="Q33" s="23"/>
      <c r="R33" s="23"/>
      <c r="S33" s="23"/>
      <c r="T33" s="23"/>
      <c r="U33" s="23"/>
      <c r="AD33" s="23"/>
    </row>
    <row r="34" customFormat="false" ht="31.5" hidden="false" customHeight="true" outlineLevel="0" collapsed="false">
      <c r="A34" s="122"/>
      <c r="B34" s="123"/>
      <c r="C34" s="122"/>
      <c r="D34" s="146"/>
      <c r="E34" s="75"/>
      <c r="F34" s="23"/>
      <c r="G34" s="23"/>
      <c r="H34" s="23"/>
      <c r="I34" s="23"/>
      <c r="J34" s="23"/>
      <c r="N34" s="23"/>
      <c r="O34" s="23"/>
      <c r="P34" s="23"/>
      <c r="Q34" s="23"/>
      <c r="R34" s="23"/>
      <c r="S34" s="23"/>
      <c r="T34" s="23"/>
      <c r="U34" s="23"/>
      <c r="AD34" s="23"/>
    </row>
    <row r="35" customFormat="false" ht="14.25" hidden="false" customHeight="true" outlineLevel="0" collapsed="false">
      <c r="A35" s="71"/>
      <c r="B35" s="71"/>
      <c r="C35" s="71"/>
      <c r="D35" s="147"/>
      <c r="E35" s="75"/>
      <c r="F35" s="72"/>
      <c r="G35" s="23"/>
      <c r="H35" s="23"/>
      <c r="I35" s="23"/>
      <c r="J35" s="23"/>
      <c r="N35" s="23"/>
      <c r="O35" s="23"/>
      <c r="P35" s="23"/>
      <c r="Q35" s="23"/>
      <c r="R35" s="23"/>
      <c r="S35" s="23"/>
      <c r="T35" s="23"/>
      <c r="U35" s="23"/>
      <c r="AD35" s="23"/>
    </row>
    <row r="36" customFormat="false" ht="12" hidden="false" customHeight="true" outlineLevel="0" collapsed="false">
      <c r="B36" s="23"/>
      <c r="C36" s="23"/>
      <c r="D36" s="137"/>
      <c r="E36" s="75"/>
      <c r="F36" s="23"/>
      <c r="G36" s="23"/>
      <c r="H36" s="23"/>
      <c r="I36" s="23"/>
      <c r="J36" s="23"/>
      <c r="K36" s="23"/>
      <c r="L36" s="23"/>
      <c r="Q36" s="23"/>
      <c r="R36" s="23"/>
      <c r="T36" s="23"/>
      <c r="U36" s="23"/>
      <c r="V36" s="23"/>
      <c r="W36" s="23"/>
      <c r="X36" s="23"/>
      <c r="Y36" s="23"/>
    </row>
    <row r="37" customFormat="false" ht="12" hidden="false" customHeight="true" outlineLevel="0" collapsed="false">
      <c r="B37" s="23"/>
      <c r="C37" s="23"/>
      <c r="D37" s="137"/>
      <c r="E37" s="112"/>
      <c r="F37" s="23"/>
      <c r="G37" s="23"/>
      <c r="H37" s="23"/>
      <c r="I37" s="23"/>
      <c r="J37" s="23"/>
      <c r="K37" s="23"/>
      <c r="L37" s="23"/>
      <c r="M37" s="23"/>
      <c r="N37" s="23"/>
      <c r="O37" s="23"/>
      <c r="P37" s="23"/>
      <c r="Q37" s="23"/>
      <c r="R37" s="23"/>
      <c r="T37" s="23"/>
      <c r="U37" s="23"/>
      <c r="V37" s="23"/>
      <c r="W37" s="23"/>
      <c r="X37" s="23"/>
      <c r="Y37" s="23"/>
    </row>
    <row r="38" customFormat="false" ht="32.25" hidden="false" customHeight="true" outlineLevel="0" collapsed="false">
      <c r="A38" s="105" t="s">
        <v>119</v>
      </c>
      <c r="B38" s="106" t="s">
        <v>105</v>
      </c>
      <c r="C38" s="107" t="s">
        <v>217</v>
      </c>
      <c r="D38" s="139" t="s">
        <v>125</v>
      </c>
      <c r="E38" s="124"/>
      <c r="K38" s="23"/>
      <c r="L38" s="23"/>
      <c r="M38" s="23"/>
      <c r="N38" s="23"/>
      <c r="O38" s="23"/>
      <c r="P38" s="23"/>
      <c r="Q38" s="23"/>
      <c r="R38" s="23"/>
      <c r="T38" s="23"/>
      <c r="U38" s="23"/>
      <c r="V38" s="23"/>
      <c r="W38" s="23"/>
      <c r="X38" s="23"/>
      <c r="Y38" s="23"/>
    </row>
    <row r="39" customFormat="false" ht="12" hidden="false" customHeight="true" outlineLevel="0" collapsed="false">
      <c r="A39" s="110" t="str">
        <f aca="false" t="array" ref="A39:A39">IFERROR(INDEX('03.Muestra'!$B$8:$B$17,SMALL(IF("Documento no web"='03.Muestra'!$D$8:$D$17,ROW('03.Muestra'!$B$8:$B$17)-MIN(ROW('03.Muestra'!$D$8:$D$17))+1,""),ROW()-38)),"")</f>
        <v/>
      </c>
      <c r="B39" s="141" t="str">
        <f aca="false" t="array" ref="B39:B39">IFERROR(INDEX('03.Muestra'!$C$8:$C$17,SMALL(IF("Documento no web"='03.Muestra'!$D$8:$D$17,ROW('03.Muestra'!$C$8:$C$17)-MIN(ROW('03.Muestra'!$D$8:$D$17))+1,""),ROW()-38)),"")</f>
        <v/>
      </c>
      <c r="C39" s="141" t="str">
        <f aca="false" t="array" ref="C39:C39">IFERROR(INDEX('03.Muestra'!$F$8:$F$17,SMALL(IF("Documento no web"='03.Muestra'!$D$8:$D$17,ROW('03.Muestra'!$F$8:$F$17)-MIN(ROW('03.Muestra'!$D$8:$D$17))+1,""),ROW()-38)),"")</f>
        <v/>
      </c>
      <c r="D39" s="114"/>
      <c r="E39" s="75" t="str">
        <f aca="false">IF(D39&lt;&gt;"",IF(AND(B39&lt;&gt;"",C39&lt;&gt;""),"","ERR"),"")</f>
        <v/>
      </c>
      <c r="F39" s="115" t="s">
        <v>108</v>
      </c>
      <c r="G39" s="100" t="s">
        <v>117</v>
      </c>
      <c r="H39" s="95" t="s">
        <v>112</v>
      </c>
      <c r="I39" s="116" t="s">
        <v>110</v>
      </c>
      <c r="J39" s="117" t="s">
        <v>106</v>
      </c>
      <c r="K39" s="142" t="s">
        <v>116</v>
      </c>
      <c r="L39" s="23"/>
      <c r="M39" s="23"/>
      <c r="N39" s="23"/>
      <c r="O39" s="23"/>
      <c r="P39" s="23"/>
      <c r="Q39" s="23"/>
      <c r="R39" s="23"/>
      <c r="T39" s="23"/>
      <c r="U39" s="23"/>
      <c r="V39" s="23"/>
      <c r="W39" s="23"/>
      <c r="X39" s="23"/>
      <c r="Y39" s="23"/>
    </row>
    <row r="40" customFormat="false" ht="12" hidden="false" customHeight="true" outlineLevel="0" collapsed="false">
      <c r="A40" s="110" t="str">
        <f aca="false" t="array" ref="A40:A40">IFERROR(INDEX('03.Muestra'!$B$8:$B$17,SMALL(IF("Documento no web"='03.Muestra'!$D$8:$D$17,ROW('03.Muestra'!$B$8:$B$17)-MIN(ROW('03.Muestra'!$D$8:$D$17))+1,""),ROW()-38)),"")</f>
        <v/>
      </c>
      <c r="B40" s="141" t="str">
        <f aca="false" t="array" ref="B40:B40">IFERROR(INDEX('03.Muestra'!$C$8:$C$17,SMALL(IF("Documento no web"='03.Muestra'!$D$8:$D$17,ROW('03.Muestra'!$C$8:$C$17)-MIN(ROW('03.Muestra'!$D$8:$D$17))+1,""),ROW()-38)),"")</f>
        <v/>
      </c>
      <c r="C40" s="141" t="str">
        <f aca="false" t="array" ref="C40:C40">IFERROR(INDEX('03.Muestra'!$F$8:$F$17,SMALL(IF("Documento no web"='03.Muestra'!$D$8:$D$17,ROW('03.Muestra'!$F$8:$F$17)-MIN(ROW('03.Muestra'!$D$8:$D$17))+1,""),ROW()-38)),"")</f>
        <v/>
      </c>
      <c r="D40" s="114"/>
      <c r="E40" s="75" t="str">
        <f aca="false">IF(D40&lt;&gt;"",IF(AND(B40&lt;&gt;"",C40&lt;&gt;""),"","ERR"),"")</f>
        <v/>
      </c>
      <c r="F40" s="118" t="n">
        <f aca="true">COUNTIF($D39:INDIRECT("$D" &amp;  SUM(ROW()-1,'03.Muestra'!$D$20)-1),F39)</f>
        <v>0</v>
      </c>
      <c r="G40" s="118" t="n">
        <f aca="true">COUNTIF($D39:INDIRECT("$D" &amp;  SUM(ROW()-1,'03.Muestra'!$D$20)-1),G39)</f>
        <v>0</v>
      </c>
      <c r="H40" s="118" t="n">
        <f aca="true">COUNTIF($D39:INDIRECT("$D" &amp;  SUM(ROW()-1,'03.Muestra'!$D$20)-1),H39)</f>
        <v>0</v>
      </c>
      <c r="I40" s="118" t="n">
        <f aca="true">COUNTIF($D39:INDIRECT("$D" &amp;  SUM(ROW()-1,'03.Muestra'!$D$20)-1),I39)</f>
        <v>0</v>
      </c>
      <c r="J40" s="118" t="n">
        <f aca="true">COUNTIF($D39:INDIRECT("$D" &amp;  SUM(ROW()-1,'03.Muestra'!$D$20)-1),J39)</f>
        <v>0</v>
      </c>
      <c r="K40" s="143" t="n">
        <f aca="true">IF(COUNTIF('03.Muestra'!$D$8:$D$17,"Documento no web")=0,0,COUNTBLANK($D39:INDIRECT("$D" &amp;  SUM(ROW()-1,COUNTIF('03.Muestra'!$D$8:$D$17,"Documento no web"))-1)))</f>
        <v>0</v>
      </c>
      <c r="L40" s="23"/>
      <c r="M40" s="23"/>
      <c r="N40" s="23"/>
      <c r="O40" s="23"/>
      <c r="P40" s="23"/>
      <c r="Q40" s="23"/>
      <c r="R40" s="23"/>
      <c r="T40" s="23"/>
      <c r="U40" s="23"/>
      <c r="V40" s="23"/>
      <c r="W40" s="23"/>
      <c r="X40" s="23"/>
      <c r="Y40" s="23"/>
    </row>
    <row r="41" customFormat="false" ht="12" hidden="false" customHeight="true" outlineLevel="0" collapsed="false">
      <c r="A41" s="110" t="str">
        <f aca="false" t="array" ref="A41:A41">IFERROR(INDEX('03.Muestra'!$B$8:$B$17,SMALL(IF("Documento no web"='03.Muestra'!$D$8:$D$17,ROW('03.Muestra'!$B$8:$B$17)-MIN(ROW('03.Muestra'!$D$8:$D$17))+1,""),ROW()-38)),"")</f>
        <v/>
      </c>
      <c r="B41" s="141" t="str">
        <f aca="false" t="array" ref="B41:B41">IFERROR(INDEX('03.Muestra'!$C$8:$C$17,SMALL(IF("Documento no web"='03.Muestra'!$D$8:$D$17,ROW('03.Muestra'!$C$8:$C$17)-MIN(ROW('03.Muestra'!$D$8:$D$17))+1,""),ROW()-38)),"")</f>
        <v/>
      </c>
      <c r="C41" s="141" t="str">
        <f aca="false" t="array" ref="C41:C41">IFERROR(INDEX('03.Muestra'!$F$8:$F$17,SMALL(IF("Documento no web"='03.Muestra'!$D$8:$D$17,ROW('03.Muestra'!$F$8:$F$17)-MIN(ROW('03.Muestra'!$D$8:$D$17))+1,""),ROW()-38)),"")</f>
        <v/>
      </c>
      <c r="D41" s="114"/>
      <c r="E41" s="75" t="str">
        <f aca="false">IF(D41&lt;&gt;"",IF(AND(B41&lt;&gt;"",C41&lt;&gt;""),"","ERR"),"")</f>
        <v/>
      </c>
      <c r="G41" s="23"/>
      <c r="H41" s="23"/>
      <c r="I41" s="23"/>
      <c r="J41" s="23"/>
      <c r="K41" s="119"/>
      <c r="L41" s="23"/>
      <c r="M41" s="23"/>
      <c r="N41" s="23"/>
      <c r="O41" s="23"/>
      <c r="P41" s="23"/>
      <c r="Q41" s="23"/>
      <c r="R41" s="23"/>
      <c r="S41" s="23"/>
      <c r="T41" s="23"/>
      <c r="U41" s="23"/>
      <c r="V41" s="23"/>
      <c r="W41" s="23"/>
      <c r="X41" s="23"/>
      <c r="Y41" s="23"/>
    </row>
    <row r="42" customFormat="false" ht="12" hidden="false" customHeight="true" outlineLevel="0" collapsed="false">
      <c r="A42" s="110" t="str">
        <f aca="false" t="array" ref="A42:A42">IFERROR(INDEX('03.Muestra'!$B$8:$B$17,SMALL(IF("Documento no web"='03.Muestra'!$D$8:$D$17,ROW('03.Muestra'!$B$8:$B$17)-MIN(ROW('03.Muestra'!$D$8:$D$17))+1,""),ROW()-38)),"")</f>
        <v/>
      </c>
      <c r="B42" s="141" t="str">
        <f aca="false" t="array" ref="B42:B42">IFERROR(INDEX('03.Muestra'!$C$8:$C$17,SMALL(IF("Documento no web"='03.Muestra'!$D$8:$D$17,ROW('03.Muestra'!$C$8:$C$17)-MIN(ROW('03.Muestra'!$D$8:$D$17))+1,""),ROW()-38)),"")</f>
        <v/>
      </c>
      <c r="C42" s="141" t="str">
        <f aca="false" t="array" ref="C42:C42">IFERROR(INDEX('03.Muestra'!$F$8:$F$17,SMALL(IF("Documento no web"='03.Muestra'!$D$8:$D$17,ROW('03.Muestra'!$F$8:$F$17)-MIN(ROW('03.Muestra'!$D$8:$D$17))+1,""),ROW()-38)),"")</f>
        <v/>
      </c>
      <c r="D42" s="114"/>
      <c r="E42" s="75" t="str">
        <f aca="false">IF(D42&lt;&gt;"",IF(AND(B42&lt;&gt;"",C42&lt;&gt;""),"","ERR"),"")</f>
        <v/>
      </c>
      <c r="G42" s="23"/>
      <c r="H42" s="23"/>
      <c r="I42" s="23"/>
      <c r="J42" s="23"/>
      <c r="K42" s="119"/>
      <c r="L42" s="23"/>
      <c r="M42" s="23"/>
      <c r="N42" s="23"/>
      <c r="O42" s="23"/>
      <c r="P42" s="23"/>
      <c r="Q42" s="23"/>
      <c r="R42" s="23"/>
      <c r="S42" s="23"/>
      <c r="T42" s="23"/>
      <c r="U42" s="23"/>
      <c r="V42" s="23"/>
      <c r="W42" s="23"/>
      <c r="X42" s="23"/>
      <c r="Y42" s="23"/>
    </row>
    <row r="43" customFormat="false" ht="12" hidden="false" customHeight="true" outlineLevel="0" collapsed="false">
      <c r="A43" s="110" t="str">
        <f aca="false" t="array" ref="A43:A43">IFERROR(INDEX('03.Muestra'!$B$8:$B$17,SMALL(IF("Documento no web"='03.Muestra'!$D$8:$D$17,ROW('03.Muestra'!$B$8:$B$17)-MIN(ROW('03.Muestra'!$D$8:$D$17))+1,""),ROW()-38)),"")</f>
        <v/>
      </c>
      <c r="B43" s="141" t="str">
        <f aca="false" t="array" ref="B43:B43">IFERROR(INDEX('03.Muestra'!$C$8:$C$17,SMALL(IF("Documento no web"='03.Muestra'!$D$8:$D$17,ROW('03.Muestra'!$C$8:$C$17)-MIN(ROW('03.Muestra'!$D$8:$D$17))+1,""),ROW()-38)),"")</f>
        <v/>
      </c>
      <c r="C43" s="141" t="str">
        <f aca="false" t="array" ref="C43:C43">IFERROR(INDEX('03.Muestra'!$F$8:$F$17,SMALL(IF("Documento no web"='03.Muestra'!$D$8:$D$17,ROW('03.Muestra'!$F$8:$F$17)-MIN(ROW('03.Muestra'!$D$8:$D$17))+1,""),ROW()-38)),"")</f>
        <v/>
      </c>
      <c r="D43" s="114"/>
      <c r="E43" s="75" t="str">
        <f aca="false">IF(D43&lt;&gt;"",IF(AND(B43&lt;&gt;"",C43&lt;&gt;""),"","ERR"),"")</f>
        <v/>
      </c>
      <c r="G43" s="23"/>
      <c r="H43" s="23"/>
      <c r="I43" s="23"/>
      <c r="J43" s="23"/>
      <c r="K43" s="119"/>
      <c r="L43" s="23"/>
      <c r="M43" s="23"/>
      <c r="N43" s="23"/>
      <c r="O43" s="23"/>
      <c r="P43" s="23"/>
      <c r="Q43" s="23"/>
      <c r="R43" s="23"/>
      <c r="S43" s="23"/>
      <c r="T43" s="23"/>
      <c r="U43" s="23"/>
      <c r="V43" s="23"/>
      <c r="W43" s="23"/>
      <c r="X43" s="23"/>
      <c r="Y43" s="23"/>
    </row>
    <row r="44" customFormat="false" ht="12" hidden="false" customHeight="true" outlineLevel="0" collapsed="false">
      <c r="A44" s="110" t="str">
        <f aca="false" t="array" ref="A44:A44">IFERROR(INDEX('03.Muestra'!$B$8:$B$17,SMALL(IF("Documento no web"='03.Muestra'!$D$8:$D$17,ROW('03.Muestra'!$B$8:$B$17)-MIN(ROW('03.Muestra'!$D$8:$D$17))+1,""),ROW()-38)),"")</f>
        <v/>
      </c>
      <c r="B44" s="141" t="str">
        <f aca="false" t="array" ref="B44:B44">IFERROR(INDEX('03.Muestra'!$C$8:$C$17,SMALL(IF("Documento no web"='03.Muestra'!$D$8:$D$17,ROW('03.Muestra'!$C$8:$C$17)-MIN(ROW('03.Muestra'!$D$8:$D$17))+1,""),ROW()-38)),"")</f>
        <v/>
      </c>
      <c r="C44" s="141" t="str">
        <f aca="false" t="array" ref="C44:C44">IFERROR(INDEX('03.Muestra'!$F$8:$F$17,SMALL(IF("Documento no web"='03.Muestra'!$D$8:$D$17,ROW('03.Muestra'!$F$8:$F$17)-MIN(ROW('03.Muestra'!$D$8:$D$17))+1,""),ROW()-38)),"")</f>
        <v/>
      </c>
      <c r="D44" s="114"/>
      <c r="E44" s="75" t="str">
        <f aca="false">IF(D44&lt;&gt;"",IF(AND(B44&lt;&gt;"",C44&lt;&gt;""),"","ERR"),"")</f>
        <v/>
      </c>
      <c r="G44" s="23"/>
      <c r="H44" s="23"/>
      <c r="I44" s="23"/>
      <c r="J44" s="23"/>
      <c r="K44" s="119"/>
      <c r="L44" s="23"/>
      <c r="M44" s="23"/>
      <c r="N44" s="23"/>
      <c r="O44" s="23"/>
      <c r="P44" s="23"/>
      <c r="Q44" s="23"/>
      <c r="R44" s="23"/>
      <c r="S44" s="23"/>
      <c r="T44" s="23"/>
      <c r="U44" s="23"/>
      <c r="V44" s="23"/>
      <c r="W44" s="23"/>
      <c r="X44" s="23"/>
      <c r="Y44" s="23"/>
    </row>
    <row r="45" customFormat="false" ht="12" hidden="false" customHeight="true" outlineLevel="0" collapsed="false">
      <c r="A45" s="110" t="str">
        <f aca="false" t="array" ref="A45:A45">IFERROR(INDEX('03.Muestra'!$B$8:$B$17,SMALL(IF("Documento no web"='03.Muestra'!$D$8:$D$17,ROW('03.Muestra'!$B$8:$B$17)-MIN(ROW('03.Muestra'!$D$8:$D$17))+1,""),ROW()-38)),"")</f>
        <v/>
      </c>
      <c r="B45" s="141" t="str">
        <f aca="false" t="array" ref="B45:B45">IFERROR(INDEX('03.Muestra'!$C$8:$C$17,SMALL(IF("Documento no web"='03.Muestra'!$D$8:$D$17,ROW('03.Muestra'!$C$8:$C$17)-MIN(ROW('03.Muestra'!$D$8:$D$17))+1,""),ROW()-38)),"")</f>
        <v/>
      </c>
      <c r="C45" s="141" t="str">
        <f aca="false" t="array" ref="C45:C45">IFERROR(INDEX('03.Muestra'!$F$8:$F$17,SMALL(IF("Documento no web"='03.Muestra'!$D$8:$D$17,ROW('03.Muestra'!$F$8:$F$17)-MIN(ROW('03.Muestra'!$D$8:$D$17))+1,""),ROW()-38)),"")</f>
        <v/>
      </c>
      <c r="D45" s="114"/>
      <c r="E45" s="75" t="str">
        <f aca="false">IF(D45&lt;&gt;"",IF(AND(B45&lt;&gt;"",C45&lt;&gt;""),"","ERR"),"")</f>
        <v/>
      </c>
      <c r="F45" s="23"/>
      <c r="G45" s="23"/>
      <c r="H45" s="23"/>
      <c r="I45" s="23"/>
      <c r="J45" s="23"/>
      <c r="K45" s="119"/>
      <c r="L45" s="23"/>
      <c r="M45" s="23"/>
      <c r="N45" s="23"/>
      <c r="O45" s="23"/>
      <c r="P45" s="23"/>
      <c r="Q45" s="23"/>
      <c r="R45" s="23"/>
      <c r="S45" s="23"/>
      <c r="T45" s="23"/>
      <c r="U45" s="23"/>
      <c r="V45" s="23"/>
      <c r="W45" s="23"/>
      <c r="X45" s="23"/>
      <c r="Y45" s="23"/>
    </row>
    <row r="46" customFormat="false" ht="12" hidden="false" customHeight="true" outlineLevel="0" collapsed="false">
      <c r="A46" s="110" t="str">
        <f aca="false" t="array" ref="A46:A46">IFERROR(INDEX('03.Muestra'!$B$8:$B$17,SMALL(IF("Documento no web"='03.Muestra'!$D$8:$D$17,ROW('03.Muestra'!$B$8:$B$17)-MIN(ROW('03.Muestra'!$D$8:$D$17))+1,""),ROW()-38)),"")</f>
        <v/>
      </c>
      <c r="B46" s="141" t="str">
        <f aca="false" t="array" ref="B46:B46">IFERROR(INDEX('03.Muestra'!$C$8:$C$17,SMALL(IF("Documento no web"='03.Muestra'!$D$8:$D$17,ROW('03.Muestra'!$C$8:$C$17)-MIN(ROW('03.Muestra'!$D$8:$D$17))+1,""),ROW()-38)),"")</f>
        <v/>
      </c>
      <c r="C46" s="141" t="str">
        <f aca="false" t="array" ref="C46:C46">IFERROR(INDEX('03.Muestra'!$F$8:$F$17,SMALL(IF("Documento no web"='03.Muestra'!$D$8:$D$17,ROW('03.Muestra'!$F$8:$F$17)-MIN(ROW('03.Muestra'!$D$8:$D$17))+1,""),ROW()-38)),"")</f>
        <v/>
      </c>
      <c r="D46" s="114"/>
      <c r="E46" s="75" t="str">
        <f aca="false">IF(D46&lt;&gt;"",IF(AND(B46&lt;&gt;"",C46&lt;&gt;""),"","ERR"),"")</f>
        <v/>
      </c>
      <c r="F46" s="23"/>
      <c r="G46" s="23"/>
      <c r="H46" s="23"/>
      <c r="I46" s="23"/>
      <c r="J46" s="23"/>
      <c r="K46" s="119"/>
      <c r="L46" s="23"/>
      <c r="M46" s="23"/>
      <c r="N46" s="23"/>
      <c r="O46" s="23"/>
      <c r="P46" s="23"/>
      <c r="Q46" s="23"/>
      <c r="R46" s="23"/>
      <c r="S46" s="23"/>
      <c r="T46" s="23"/>
      <c r="U46" s="23"/>
      <c r="V46" s="23"/>
      <c r="W46" s="23"/>
      <c r="X46" s="23"/>
      <c r="Y46" s="23"/>
    </row>
    <row r="47" customFormat="false" ht="12" hidden="false" customHeight="true" outlineLevel="0" collapsed="false">
      <c r="A47" s="110" t="str">
        <f aca="false" t="array" ref="A47:A47">IFERROR(INDEX('03.Muestra'!$B$8:$B$17,SMALL(IF("Documento no web"='03.Muestra'!$D$8:$D$17,ROW('03.Muestra'!$B$8:$B$17)-MIN(ROW('03.Muestra'!$D$8:$D$17))+1,""),ROW()-38)),"")</f>
        <v/>
      </c>
      <c r="B47" s="141" t="str">
        <f aca="false" t="array" ref="B47:B47">IFERROR(INDEX('03.Muestra'!$C$8:$C$17,SMALL(IF("Documento no web"='03.Muestra'!$D$8:$D$17,ROW('03.Muestra'!$C$8:$C$17)-MIN(ROW('03.Muestra'!$D$8:$D$17))+1,""),ROW()-38)),"")</f>
        <v/>
      </c>
      <c r="C47" s="141" t="str">
        <f aca="false" t="array" ref="C47:C47">IFERROR(INDEX('03.Muestra'!$F$8:$F$17,SMALL(IF("Documento no web"='03.Muestra'!$D$8:$D$17,ROW('03.Muestra'!$F$8:$F$17)-MIN(ROW('03.Muestra'!$D$8:$D$17))+1,""),ROW()-38)),"")</f>
        <v/>
      </c>
      <c r="D47" s="114"/>
      <c r="E47" s="75" t="str">
        <f aca="false">IF(D47&lt;&gt;"",IF(AND(B47&lt;&gt;"",C47&lt;&gt;""),"","ERR"),"")</f>
        <v/>
      </c>
      <c r="F47" s="23"/>
      <c r="G47" s="23"/>
      <c r="H47" s="23"/>
      <c r="I47" s="23"/>
      <c r="J47" s="23"/>
      <c r="K47" s="119"/>
      <c r="L47" s="23"/>
      <c r="M47" s="23"/>
      <c r="N47" s="23"/>
      <c r="O47" s="23"/>
      <c r="P47" s="23"/>
      <c r="Q47" s="23"/>
      <c r="R47" s="23"/>
      <c r="S47" s="23"/>
      <c r="T47" s="23"/>
      <c r="U47" s="23"/>
      <c r="V47" s="23"/>
      <c r="W47" s="23"/>
      <c r="X47" s="23"/>
      <c r="Y47" s="23"/>
    </row>
    <row r="48" customFormat="false" ht="12" hidden="false" customHeight="true" outlineLevel="0" collapsed="false">
      <c r="A48" s="110" t="str">
        <f aca="false" t="array" ref="A48:A48">IFERROR(INDEX('03.Muestra'!$B$8:$B$17,SMALL(IF("Documento no web"='03.Muestra'!$D$8:$D$17,ROW('03.Muestra'!$B$8:$B$17)-MIN(ROW('03.Muestra'!$D$8:$D$17))+1,""),ROW()-38)),"")</f>
        <v/>
      </c>
      <c r="B48" s="141" t="str">
        <f aca="false" t="array" ref="B48:B48">IFERROR(INDEX('03.Muestra'!$C$8:$C$17,SMALL(IF("Documento no web"='03.Muestra'!$D$8:$D$17,ROW('03.Muestra'!$C$8:$C$17)-MIN(ROW('03.Muestra'!$D$8:$D$17))+1,""),ROW()-38)),"")</f>
        <v/>
      </c>
      <c r="C48" s="141" t="str">
        <f aca="false" t="array" ref="C48:C48">IFERROR(INDEX('03.Muestra'!$F$8:$F$17,SMALL(IF("Documento no web"='03.Muestra'!$D$8:$D$17,ROW('03.Muestra'!$F$8:$F$17)-MIN(ROW('03.Muestra'!$D$8:$D$17))+1,""),ROW()-38)),"")</f>
        <v/>
      </c>
      <c r="D48" s="114"/>
      <c r="E48" s="75" t="str">
        <f aca="false">IF(D48&lt;&gt;"",IF(AND(B48&lt;&gt;"",C48&lt;&gt;""),"","ERR"),"")</f>
        <v/>
      </c>
      <c r="F48" s="23"/>
      <c r="G48" s="23"/>
      <c r="H48" s="23"/>
      <c r="I48" s="23"/>
      <c r="J48" s="23"/>
      <c r="K48" s="119"/>
      <c r="L48" s="23"/>
      <c r="M48" s="23"/>
      <c r="N48" s="23"/>
      <c r="O48" s="23"/>
      <c r="P48" s="23"/>
      <c r="Q48" s="23"/>
      <c r="R48" s="23"/>
      <c r="S48" s="23"/>
      <c r="T48" s="23"/>
      <c r="U48" s="23"/>
      <c r="V48" s="23"/>
      <c r="W48" s="23"/>
      <c r="X48" s="23"/>
      <c r="Y48" s="23"/>
    </row>
    <row r="49" customFormat="false" ht="12" hidden="false" customHeight="true" outlineLevel="0" collapsed="false">
      <c r="A49" s="71"/>
      <c r="B49" s="144"/>
      <c r="C49" s="144"/>
      <c r="D49" s="145"/>
      <c r="E49" s="75"/>
      <c r="F49" s="23"/>
      <c r="G49" s="23"/>
      <c r="H49" s="23"/>
      <c r="I49" s="23"/>
      <c r="J49" s="23"/>
      <c r="N49" s="23"/>
      <c r="O49" s="23"/>
      <c r="P49" s="23"/>
      <c r="Q49" s="23"/>
      <c r="R49" s="23"/>
      <c r="S49" s="23"/>
      <c r="T49" s="23"/>
      <c r="U49" s="23"/>
      <c r="AD49" s="23"/>
    </row>
    <row r="50" customFormat="false" ht="12" hidden="false" customHeight="true" outlineLevel="0" collapsed="false">
      <c r="A50" s="71"/>
      <c r="B50" s="144"/>
      <c r="C50" s="144"/>
      <c r="D50" s="145"/>
      <c r="E50" s="75"/>
      <c r="F50" s="23"/>
      <c r="G50" s="23"/>
      <c r="H50" s="23"/>
      <c r="I50" s="23"/>
      <c r="J50" s="23"/>
      <c r="N50" s="23"/>
      <c r="O50" s="23"/>
      <c r="P50" s="23"/>
      <c r="Q50" s="23"/>
      <c r="R50" s="23"/>
      <c r="S50" s="23"/>
      <c r="T50" s="23"/>
      <c r="U50" s="23"/>
      <c r="AD50" s="23"/>
    </row>
    <row r="51" customFormat="false" ht="31.5" hidden="false" customHeight="true" outlineLevel="0" collapsed="false">
      <c r="A51" s="122"/>
      <c r="B51" s="123"/>
      <c r="C51" s="122"/>
      <c r="D51" s="146"/>
      <c r="E51" s="75"/>
      <c r="F51" s="23"/>
      <c r="G51" s="23"/>
      <c r="H51" s="23"/>
      <c r="I51" s="23"/>
      <c r="J51" s="23"/>
      <c r="N51" s="23"/>
      <c r="O51" s="23"/>
      <c r="P51" s="23"/>
      <c r="Q51" s="23"/>
      <c r="R51" s="23"/>
      <c r="S51" s="23"/>
      <c r="T51" s="23"/>
      <c r="U51" s="23"/>
      <c r="AD51" s="23"/>
    </row>
    <row r="52" customFormat="false" ht="14.25" hidden="false" customHeight="true" outlineLevel="0" collapsed="false">
      <c r="A52" s="71"/>
      <c r="B52" s="71"/>
      <c r="C52" s="71"/>
      <c r="D52" s="147"/>
      <c r="E52" s="75"/>
      <c r="F52" s="72"/>
      <c r="G52" s="23"/>
      <c r="H52" s="23"/>
      <c r="I52" s="23"/>
      <c r="J52" s="23"/>
      <c r="N52" s="23"/>
      <c r="O52" s="23"/>
      <c r="P52" s="23"/>
      <c r="Q52" s="23"/>
      <c r="R52" s="23"/>
      <c r="S52" s="23"/>
      <c r="T52" s="23"/>
      <c r="U52" s="23"/>
      <c r="AD52" s="23"/>
    </row>
    <row r="53" customFormat="false" ht="12" hidden="false" customHeight="true" outlineLevel="0" collapsed="false">
      <c r="B53" s="23"/>
      <c r="C53" s="23"/>
      <c r="D53" s="137"/>
      <c r="E53" s="75"/>
      <c r="F53" s="23"/>
      <c r="G53" s="23"/>
      <c r="H53" s="23"/>
      <c r="I53" s="23"/>
      <c r="J53" s="23"/>
      <c r="K53" s="119"/>
      <c r="L53" s="23"/>
      <c r="M53" s="23"/>
      <c r="N53" s="23"/>
      <c r="O53" s="23"/>
      <c r="P53" s="23"/>
      <c r="Q53" s="23"/>
      <c r="R53" s="23"/>
      <c r="S53" s="23"/>
      <c r="T53" s="23"/>
      <c r="U53" s="23"/>
      <c r="V53" s="23"/>
      <c r="W53" s="23"/>
      <c r="X53" s="23"/>
      <c r="Y53" s="23"/>
    </row>
    <row r="54" customFormat="false" ht="12" hidden="false" customHeight="true" outlineLevel="0" collapsed="false">
      <c r="B54" s="23"/>
      <c r="C54" s="23"/>
      <c r="D54" s="137"/>
      <c r="E54" s="112"/>
      <c r="F54" s="23"/>
      <c r="G54" s="23"/>
      <c r="H54" s="23"/>
      <c r="I54" s="23"/>
      <c r="J54" s="23"/>
      <c r="K54" s="119"/>
      <c r="L54" s="23"/>
      <c r="M54" s="23"/>
      <c r="N54" s="23"/>
      <c r="O54" s="23"/>
      <c r="P54" s="23"/>
      <c r="Q54" s="23"/>
      <c r="R54" s="23"/>
      <c r="S54" s="23"/>
      <c r="T54" s="23"/>
      <c r="U54" s="23"/>
      <c r="V54" s="23"/>
      <c r="W54" s="23"/>
      <c r="X54" s="23"/>
      <c r="Y54" s="23"/>
    </row>
    <row r="55" customFormat="false" ht="32.25" hidden="false" customHeight="true" outlineLevel="0" collapsed="false">
      <c r="A55" s="105" t="s">
        <v>119</v>
      </c>
      <c r="B55" s="106" t="s">
        <v>105</v>
      </c>
      <c r="C55" s="107" t="s">
        <v>218</v>
      </c>
      <c r="D55" s="139" t="s">
        <v>125</v>
      </c>
      <c r="E55" s="124"/>
      <c r="K55" s="119"/>
      <c r="L55" s="23"/>
      <c r="M55" s="23"/>
      <c r="N55" s="23"/>
      <c r="O55" s="23"/>
      <c r="P55" s="23"/>
      <c r="Q55" s="23"/>
      <c r="R55" s="23"/>
      <c r="S55" s="23"/>
      <c r="T55" s="23"/>
      <c r="U55" s="23"/>
      <c r="V55" s="23"/>
      <c r="W55" s="23"/>
      <c r="X55" s="23"/>
      <c r="Y55" s="23"/>
    </row>
    <row r="56" customFormat="false" ht="12" hidden="false" customHeight="true" outlineLevel="0" collapsed="false">
      <c r="A56" s="110" t="str">
        <f aca="false" t="array" ref="A56:A56">IFERROR(INDEX('03.Muestra'!$B$8:$B$17,SMALL(IF("Documento no web"='03.Muestra'!$D$8:$D$17,ROW('03.Muestra'!$B$8:$B$17)-MIN(ROW('03.Muestra'!$D$8:$D$17))+1,""),ROW()-55)),"")</f>
        <v/>
      </c>
      <c r="B56" s="141" t="str">
        <f aca="false" t="array" ref="B56:B56">IFERROR(INDEX('03.Muestra'!$C$8:$C$17,SMALL(IF("Documento no web"='03.Muestra'!$D$8:$D$17,ROW('03.Muestra'!$C$8:$C$17)-MIN(ROW('03.Muestra'!$D$8:$D$17))+1,""),ROW()-55)),"")</f>
        <v/>
      </c>
      <c r="C56" s="141" t="str">
        <f aca="false" t="array" ref="C56:C56">IFERROR(INDEX('03.Muestra'!$F$8:$F$17,SMALL(IF("Documento no web"='03.Muestra'!$D$8:$D$17,ROW('03.Muestra'!$F$8:$F$17)-MIN(ROW('03.Muestra'!$D$8:$D$17))+1,""),ROW()-55)),"")</f>
        <v/>
      </c>
      <c r="D56" s="114"/>
      <c r="E56" s="75" t="str">
        <f aca="false">IF(D56&lt;&gt;"",IF(AND(B56&lt;&gt;"",C56&lt;&gt;""),"","ERR"),"")</f>
        <v/>
      </c>
      <c r="F56" s="115" t="s">
        <v>108</v>
      </c>
      <c r="G56" s="100" t="s">
        <v>117</v>
      </c>
      <c r="H56" s="95" t="s">
        <v>112</v>
      </c>
      <c r="I56" s="116" t="s">
        <v>110</v>
      </c>
      <c r="J56" s="117" t="s">
        <v>106</v>
      </c>
      <c r="K56" s="142" t="s">
        <v>116</v>
      </c>
      <c r="L56" s="23"/>
      <c r="M56" s="23"/>
      <c r="N56" s="23"/>
      <c r="O56" s="23"/>
      <c r="P56" s="23"/>
      <c r="Q56" s="23"/>
      <c r="R56" s="23"/>
      <c r="S56" s="23"/>
      <c r="T56" s="23"/>
      <c r="U56" s="23"/>
      <c r="V56" s="23"/>
      <c r="W56" s="23"/>
      <c r="X56" s="23"/>
      <c r="Y56" s="23"/>
    </row>
    <row r="57" customFormat="false" ht="12" hidden="false" customHeight="true" outlineLevel="0" collapsed="false">
      <c r="A57" s="110" t="str">
        <f aca="false" t="array" ref="A57:A57">IFERROR(INDEX('03.Muestra'!$B$8:$B$17,SMALL(IF("Documento no web"='03.Muestra'!$D$8:$D$17,ROW('03.Muestra'!$B$8:$B$17)-MIN(ROW('03.Muestra'!$D$8:$D$17))+1,""),ROW()-55)),"")</f>
        <v/>
      </c>
      <c r="B57" s="141" t="str">
        <f aca="false" t="array" ref="B57:B57">IFERROR(INDEX('03.Muestra'!$C$8:$C$17,SMALL(IF("Documento no web"='03.Muestra'!$D$8:$D$17,ROW('03.Muestra'!$C$8:$C$17)-MIN(ROW('03.Muestra'!$D$8:$D$17))+1,""),ROW()-55)),"")</f>
        <v/>
      </c>
      <c r="C57" s="141" t="str">
        <f aca="false" t="array" ref="C57:C57">IFERROR(INDEX('03.Muestra'!$F$8:$F$17,SMALL(IF("Documento no web"='03.Muestra'!$D$8:$D$17,ROW('03.Muestra'!$F$8:$F$17)-MIN(ROW('03.Muestra'!$D$8:$D$17))+1,""),ROW()-55)),"")</f>
        <v/>
      </c>
      <c r="D57" s="114"/>
      <c r="E57" s="75" t="str">
        <f aca="false">IF(D57&lt;&gt;"",IF(AND(B57&lt;&gt;"",C57&lt;&gt;""),"","ERR"),"")</f>
        <v/>
      </c>
      <c r="F57" s="118" t="n">
        <f aca="true">COUNTIF($D56:INDIRECT("$D" &amp;  SUM(ROW()-1,'03.Muestra'!$D$20)-1),F56)</f>
        <v>0</v>
      </c>
      <c r="G57" s="118" t="n">
        <f aca="true">COUNTIF($D56:INDIRECT("$D" &amp;  SUM(ROW()-1,'03.Muestra'!$D$20)-1),G56)</f>
        <v>0</v>
      </c>
      <c r="H57" s="118" t="n">
        <f aca="true">COUNTIF($D56:INDIRECT("$D" &amp;  SUM(ROW()-1,'03.Muestra'!$D$20)-1),H56)</f>
        <v>0</v>
      </c>
      <c r="I57" s="118" t="n">
        <f aca="true">COUNTIF($D56:INDIRECT("$D" &amp;  SUM(ROW()-1,'03.Muestra'!$D$20)-1),I56)</f>
        <v>0</v>
      </c>
      <c r="J57" s="118" t="n">
        <f aca="true">COUNTIF($D56:INDIRECT("$D" &amp;  SUM(ROW()-1,'03.Muestra'!$D$20)-1),J56)</f>
        <v>0</v>
      </c>
      <c r="K57" s="143" t="n">
        <f aca="true">IF(COUNTIF('03.Muestra'!$D$8:$D$17,"Documento no web")=0,0,COUNTBLANK($D56:INDIRECT("$D" &amp;  SUM(ROW()-1,COUNTIF('03.Muestra'!$D$8:$D$17,"Documento no web"))-1)))</f>
        <v>0</v>
      </c>
      <c r="L57" s="23"/>
      <c r="M57" s="23"/>
      <c r="N57" s="23"/>
      <c r="O57" s="23"/>
      <c r="P57" s="23"/>
      <c r="Q57" s="23"/>
      <c r="R57" s="23"/>
      <c r="S57" s="23"/>
      <c r="T57" s="23"/>
      <c r="U57" s="23"/>
      <c r="V57" s="23"/>
      <c r="W57" s="23"/>
      <c r="X57" s="23"/>
      <c r="Y57" s="23"/>
    </row>
    <row r="58" customFormat="false" ht="12" hidden="false" customHeight="true" outlineLevel="0" collapsed="false">
      <c r="A58" s="110" t="str">
        <f aca="false" t="array" ref="A58:A58">IFERROR(INDEX('03.Muestra'!$B$8:$B$17,SMALL(IF("Documento no web"='03.Muestra'!$D$8:$D$17,ROW('03.Muestra'!$B$8:$B$17)-MIN(ROW('03.Muestra'!$D$8:$D$17))+1,""),ROW()-55)),"")</f>
        <v/>
      </c>
      <c r="B58" s="141" t="str">
        <f aca="false" t="array" ref="B58:B58">IFERROR(INDEX('03.Muestra'!$C$8:$C$17,SMALL(IF("Documento no web"='03.Muestra'!$D$8:$D$17,ROW('03.Muestra'!$C$8:$C$17)-MIN(ROW('03.Muestra'!$D$8:$D$17))+1,""),ROW()-55)),"")</f>
        <v/>
      </c>
      <c r="C58" s="141" t="str">
        <f aca="false" t="array" ref="C58:C58">IFERROR(INDEX('03.Muestra'!$F$8:$F$17,SMALL(IF("Documento no web"='03.Muestra'!$D$8:$D$17,ROW('03.Muestra'!$F$8:$F$17)-MIN(ROW('03.Muestra'!$D$8:$D$17))+1,""),ROW()-55)),"")</f>
        <v/>
      </c>
      <c r="D58" s="114"/>
      <c r="E58" s="75" t="str">
        <f aca="false">IF(D58&lt;&gt;"",IF(AND(B58&lt;&gt;"",C58&lt;&gt;""),"","ERR"),"")</f>
        <v/>
      </c>
      <c r="G58" s="23"/>
      <c r="H58" s="23"/>
      <c r="I58" s="23"/>
      <c r="J58" s="23"/>
      <c r="K58" s="119"/>
      <c r="L58" s="23"/>
      <c r="M58" s="23"/>
      <c r="N58" s="23"/>
      <c r="O58" s="23"/>
      <c r="P58" s="23"/>
      <c r="Q58" s="23"/>
      <c r="R58" s="23"/>
      <c r="S58" s="23"/>
      <c r="T58" s="23"/>
      <c r="U58" s="23"/>
      <c r="V58" s="23"/>
      <c r="W58" s="23"/>
      <c r="X58" s="23"/>
      <c r="Y58" s="23"/>
    </row>
    <row r="59" customFormat="false" ht="12" hidden="false" customHeight="true" outlineLevel="0" collapsed="false">
      <c r="A59" s="110" t="str">
        <f aca="false" t="array" ref="A59:A59">IFERROR(INDEX('03.Muestra'!$B$8:$B$17,SMALL(IF("Documento no web"='03.Muestra'!$D$8:$D$17,ROW('03.Muestra'!$B$8:$B$17)-MIN(ROW('03.Muestra'!$D$8:$D$17))+1,""),ROW()-55)),"")</f>
        <v/>
      </c>
      <c r="B59" s="141" t="str">
        <f aca="false" t="array" ref="B59:B59">IFERROR(INDEX('03.Muestra'!$C$8:$C$17,SMALL(IF("Documento no web"='03.Muestra'!$D$8:$D$17,ROW('03.Muestra'!$C$8:$C$17)-MIN(ROW('03.Muestra'!$D$8:$D$17))+1,""),ROW()-55)),"")</f>
        <v/>
      </c>
      <c r="C59" s="141" t="str">
        <f aca="false" t="array" ref="C59:C59">IFERROR(INDEX('03.Muestra'!$F$8:$F$17,SMALL(IF("Documento no web"='03.Muestra'!$D$8:$D$17,ROW('03.Muestra'!$F$8:$F$17)-MIN(ROW('03.Muestra'!$D$8:$D$17))+1,""),ROW()-55)),"")</f>
        <v/>
      </c>
      <c r="D59" s="114"/>
      <c r="E59" s="75" t="str">
        <f aca="false">IF(D59&lt;&gt;"",IF(AND(B59&lt;&gt;"",C59&lt;&gt;""),"","ERR"),"")</f>
        <v/>
      </c>
      <c r="G59" s="23"/>
      <c r="H59" s="23"/>
      <c r="I59" s="23"/>
      <c r="J59" s="23"/>
      <c r="K59" s="119"/>
      <c r="L59" s="23"/>
      <c r="M59" s="23"/>
      <c r="N59" s="23"/>
      <c r="O59" s="23"/>
      <c r="P59" s="23"/>
      <c r="Q59" s="23"/>
      <c r="R59" s="23"/>
      <c r="S59" s="23"/>
      <c r="T59" s="23"/>
      <c r="U59" s="23"/>
      <c r="V59" s="23"/>
      <c r="W59" s="23"/>
      <c r="X59" s="23"/>
      <c r="Y59" s="23"/>
    </row>
    <row r="60" customFormat="false" ht="12" hidden="false" customHeight="true" outlineLevel="0" collapsed="false">
      <c r="A60" s="110" t="str">
        <f aca="false" t="array" ref="A60:A60">IFERROR(INDEX('03.Muestra'!$B$8:$B$17,SMALL(IF("Documento no web"='03.Muestra'!$D$8:$D$17,ROW('03.Muestra'!$B$8:$B$17)-MIN(ROW('03.Muestra'!$D$8:$D$17))+1,""),ROW()-55)),"")</f>
        <v/>
      </c>
      <c r="B60" s="141" t="str">
        <f aca="false" t="array" ref="B60:B60">IFERROR(INDEX('03.Muestra'!$C$8:$C$17,SMALL(IF("Documento no web"='03.Muestra'!$D$8:$D$17,ROW('03.Muestra'!$C$8:$C$17)-MIN(ROW('03.Muestra'!$D$8:$D$17))+1,""),ROW()-55)),"")</f>
        <v/>
      </c>
      <c r="C60" s="141" t="str">
        <f aca="false" t="array" ref="C60:C60">IFERROR(INDEX('03.Muestra'!$F$8:$F$17,SMALL(IF("Documento no web"='03.Muestra'!$D$8:$D$17,ROW('03.Muestra'!$F$8:$F$17)-MIN(ROW('03.Muestra'!$D$8:$D$17))+1,""),ROW()-55)),"")</f>
        <v/>
      </c>
      <c r="D60" s="114"/>
      <c r="E60" s="75" t="str">
        <f aca="false">IF(D60&lt;&gt;"",IF(AND(B60&lt;&gt;"",C60&lt;&gt;""),"","ERR"),"")</f>
        <v/>
      </c>
      <c r="G60" s="23"/>
      <c r="H60" s="23"/>
      <c r="I60" s="23"/>
      <c r="J60" s="23"/>
      <c r="K60" s="119"/>
      <c r="L60" s="23"/>
      <c r="M60" s="23"/>
      <c r="N60" s="23"/>
      <c r="O60" s="23"/>
      <c r="P60" s="23"/>
      <c r="Q60" s="23"/>
      <c r="R60" s="23"/>
      <c r="S60" s="23"/>
      <c r="T60" s="23"/>
      <c r="U60" s="23"/>
      <c r="V60" s="23"/>
      <c r="W60" s="23"/>
      <c r="X60" s="23"/>
      <c r="Y60" s="23"/>
    </row>
    <row r="61" customFormat="false" ht="12" hidden="false" customHeight="true" outlineLevel="0" collapsed="false">
      <c r="A61" s="110" t="str">
        <f aca="false" t="array" ref="A61:A61">IFERROR(INDEX('03.Muestra'!$B$8:$B$17,SMALL(IF("Documento no web"='03.Muestra'!$D$8:$D$17,ROW('03.Muestra'!$B$8:$B$17)-MIN(ROW('03.Muestra'!$D$8:$D$17))+1,""),ROW()-55)),"")</f>
        <v/>
      </c>
      <c r="B61" s="141" t="str">
        <f aca="false" t="array" ref="B61:B61">IFERROR(INDEX('03.Muestra'!$C$8:$C$17,SMALL(IF("Documento no web"='03.Muestra'!$D$8:$D$17,ROW('03.Muestra'!$C$8:$C$17)-MIN(ROW('03.Muestra'!$D$8:$D$17))+1,""),ROW()-55)),"")</f>
        <v/>
      </c>
      <c r="C61" s="141" t="str">
        <f aca="false" t="array" ref="C61:C61">IFERROR(INDEX('03.Muestra'!$F$8:$F$17,SMALL(IF("Documento no web"='03.Muestra'!$D$8:$D$17,ROW('03.Muestra'!$F$8:$F$17)-MIN(ROW('03.Muestra'!$D$8:$D$17))+1,""),ROW()-55)),"")</f>
        <v/>
      </c>
      <c r="D61" s="114"/>
      <c r="E61" s="75" t="str">
        <f aca="false">IF(D61&lt;&gt;"",IF(AND(B61&lt;&gt;"",C61&lt;&gt;""),"","ERR"),"")</f>
        <v/>
      </c>
      <c r="G61" s="23"/>
      <c r="H61" s="23"/>
      <c r="I61" s="23"/>
      <c r="J61" s="23"/>
      <c r="K61" s="119"/>
      <c r="L61" s="23"/>
      <c r="M61" s="23"/>
      <c r="N61" s="23"/>
      <c r="O61" s="23"/>
      <c r="P61" s="23"/>
      <c r="Q61" s="23"/>
      <c r="R61" s="23"/>
      <c r="S61" s="23"/>
      <c r="T61" s="23"/>
      <c r="U61" s="23"/>
      <c r="V61" s="23"/>
      <c r="W61" s="23"/>
      <c r="X61" s="23"/>
      <c r="Y61" s="23"/>
    </row>
    <row r="62" customFormat="false" ht="12" hidden="false" customHeight="true" outlineLevel="0" collapsed="false">
      <c r="A62" s="110" t="str">
        <f aca="false" t="array" ref="A62:A62">IFERROR(INDEX('03.Muestra'!$B$8:$B$17,SMALL(IF("Documento no web"='03.Muestra'!$D$8:$D$17,ROW('03.Muestra'!$B$8:$B$17)-MIN(ROW('03.Muestra'!$D$8:$D$17))+1,""),ROW()-55)),"")</f>
        <v/>
      </c>
      <c r="B62" s="141" t="str">
        <f aca="false" t="array" ref="B62:B62">IFERROR(INDEX('03.Muestra'!$C$8:$C$17,SMALL(IF("Documento no web"='03.Muestra'!$D$8:$D$17,ROW('03.Muestra'!$C$8:$C$17)-MIN(ROW('03.Muestra'!$D$8:$D$17))+1,""),ROW()-55)),"")</f>
        <v/>
      </c>
      <c r="C62" s="141" t="str">
        <f aca="false" t="array" ref="C62:C62">IFERROR(INDEX('03.Muestra'!$F$8:$F$17,SMALL(IF("Documento no web"='03.Muestra'!$D$8:$D$17,ROW('03.Muestra'!$F$8:$F$17)-MIN(ROW('03.Muestra'!$D$8:$D$17))+1,""),ROW()-55)),"")</f>
        <v/>
      </c>
      <c r="D62" s="114"/>
      <c r="E62" s="75" t="str">
        <f aca="false">IF(D62&lt;&gt;"",IF(AND(B62&lt;&gt;"",C62&lt;&gt;""),"","ERR"),"")</f>
        <v/>
      </c>
      <c r="F62" s="23"/>
      <c r="G62" s="23"/>
      <c r="H62" s="23"/>
      <c r="I62" s="23"/>
      <c r="J62" s="23"/>
      <c r="K62" s="119"/>
      <c r="L62" s="23"/>
      <c r="M62" s="23"/>
      <c r="N62" s="23"/>
      <c r="O62" s="23"/>
      <c r="P62" s="23"/>
      <c r="Q62" s="23"/>
      <c r="R62" s="23"/>
      <c r="S62" s="23"/>
      <c r="T62" s="23"/>
      <c r="U62" s="23"/>
      <c r="V62" s="23"/>
      <c r="W62" s="23"/>
      <c r="X62" s="23"/>
      <c r="Y62" s="23"/>
    </row>
    <row r="63" customFormat="false" ht="12" hidden="false" customHeight="true" outlineLevel="0" collapsed="false">
      <c r="A63" s="110" t="str">
        <f aca="false" t="array" ref="A63:A63">IFERROR(INDEX('03.Muestra'!$B$8:$B$17,SMALL(IF("Documento no web"='03.Muestra'!$D$8:$D$17,ROW('03.Muestra'!$B$8:$B$17)-MIN(ROW('03.Muestra'!$D$8:$D$17))+1,""),ROW()-55)),"")</f>
        <v/>
      </c>
      <c r="B63" s="141" t="str">
        <f aca="false" t="array" ref="B63:B63">IFERROR(INDEX('03.Muestra'!$C$8:$C$17,SMALL(IF("Documento no web"='03.Muestra'!$D$8:$D$17,ROW('03.Muestra'!$C$8:$C$17)-MIN(ROW('03.Muestra'!$D$8:$D$17))+1,""),ROW()-55)),"")</f>
        <v/>
      </c>
      <c r="C63" s="141" t="str">
        <f aca="false" t="array" ref="C63:C63">IFERROR(INDEX('03.Muestra'!$F$8:$F$17,SMALL(IF("Documento no web"='03.Muestra'!$D$8:$D$17,ROW('03.Muestra'!$F$8:$F$17)-MIN(ROW('03.Muestra'!$D$8:$D$17))+1,""),ROW()-55)),"")</f>
        <v/>
      </c>
      <c r="D63" s="114"/>
      <c r="E63" s="75" t="str">
        <f aca="false">IF(D63&lt;&gt;"",IF(AND(B63&lt;&gt;"",C63&lt;&gt;""),"","ERR"),"")</f>
        <v/>
      </c>
      <c r="F63" s="23"/>
      <c r="G63" s="23"/>
      <c r="H63" s="23"/>
      <c r="I63" s="23"/>
      <c r="J63" s="23"/>
      <c r="K63" s="119"/>
      <c r="L63" s="23"/>
      <c r="M63" s="23"/>
      <c r="N63" s="23"/>
      <c r="O63" s="23"/>
      <c r="P63" s="23"/>
      <c r="Q63" s="23"/>
      <c r="R63" s="23"/>
      <c r="S63" s="23"/>
      <c r="T63" s="23"/>
      <c r="U63" s="23"/>
      <c r="V63" s="23"/>
      <c r="W63" s="23"/>
      <c r="X63" s="23"/>
      <c r="Y63" s="23"/>
    </row>
    <row r="64" customFormat="false" ht="12" hidden="false" customHeight="true" outlineLevel="0" collapsed="false">
      <c r="A64" s="110" t="str">
        <f aca="false" t="array" ref="A64:A64">IFERROR(INDEX('03.Muestra'!$B$8:$B$17,SMALL(IF("Documento no web"='03.Muestra'!$D$8:$D$17,ROW('03.Muestra'!$B$8:$B$17)-MIN(ROW('03.Muestra'!$D$8:$D$17))+1,""),ROW()-55)),"")</f>
        <v/>
      </c>
      <c r="B64" s="141" t="str">
        <f aca="false" t="array" ref="B64:B64">IFERROR(INDEX('03.Muestra'!$C$8:$C$17,SMALL(IF("Documento no web"='03.Muestra'!$D$8:$D$17,ROW('03.Muestra'!$C$8:$C$17)-MIN(ROW('03.Muestra'!$D$8:$D$17))+1,""),ROW()-55)),"")</f>
        <v/>
      </c>
      <c r="C64" s="141" t="str">
        <f aca="false" t="array" ref="C64:C64">IFERROR(INDEX('03.Muestra'!$F$8:$F$17,SMALL(IF("Documento no web"='03.Muestra'!$D$8:$D$17,ROW('03.Muestra'!$F$8:$F$17)-MIN(ROW('03.Muestra'!$D$8:$D$17))+1,""),ROW()-55)),"")</f>
        <v/>
      </c>
      <c r="D64" s="114"/>
      <c r="E64" s="75" t="str">
        <f aca="false">IF(D64&lt;&gt;"",IF(AND(B64&lt;&gt;"",C64&lt;&gt;""),"","ERR"),"")</f>
        <v/>
      </c>
      <c r="F64" s="23"/>
      <c r="G64" s="23"/>
      <c r="H64" s="23"/>
      <c r="I64" s="23"/>
      <c r="J64" s="23"/>
      <c r="K64" s="119"/>
      <c r="L64" s="23"/>
      <c r="M64" s="23"/>
      <c r="N64" s="23"/>
      <c r="O64" s="23"/>
      <c r="P64" s="23"/>
      <c r="Q64" s="23"/>
      <c r="R64" s="23"/>
      <c r="S64" s="23"/>
      <c r="T64" s="23"/>
      <c r="U64" s="23"/>
      <c r="V64" s="23"/>
      <c r="W64" s="23"/>
      <c r="X64" s="23"/>
      <c r="Y64" s="23"/>
    </row>
    <row r="65" customFormat="false" ht="12" hidden="false" customHeight="true" outlineLevel="0" collapsed="false">
      <c r="A65" s="110" t="str">
        <f aca="false" t="array" ref="A65:A65">IFERROR(INDEX('03.Muestra'!$B$8:$B$17,SMALL(IF("Documento no web"='03.Muestra'!$D$8:$D$17,ROW('03.Muestra'!$B$8:$B$17)-MIN(ROW('03.Muestra'!$D$8:$D$17))+1,""),ROW()-55)),"")</f>
        <v/>
      </c>
      <c r="B65" s="141" t="str">
        <f aca="false" t="array" ref="B65:B65">IFERROR(INDEX('03.Muestra'!$C$8:$C$17,SMALL(IF("Documento no web"='03.Muestra'!$D$8:$D$17,ROW('03.Muestra'!$C$8:$C$17)-MIN(ROW('03.Muestra'!$D$8:$D$17))+1,""),ROW()-55)),"")</f>
        <v/>
      </c>
      <c r="C65" s="141" t="str">
        <f aca="false" t="array" ref="C65:C65">IFERROR(INDEX('03.Muestra'!$F$8:$F$17,SMALL(IF("Documento no web"='03.Muestra'!$D$8:$D$17,ROW('03.Muestra'!$F$8:$F$17)-MIN(ROW('03.Muestra'!$D$8:$D$17))+1,""),ROW()-55)),"")</f>
        <v/>
      </c>
      <c r="D65" s="114"/>
      <c r="E65" s="75" t="str">
        <f aca="false">IF(D65&lt;&gt;"",IF(AND(B65&lt;&gt;"",C65&lt;&gt;""),"","ERR"),"")</f>
        <v/>
      </c>
      <c r="F65" s="23"/>
      <c r="G65" s="23"/>
      <c r="H65" s="23"/>
      <c r="I65" s="23"/>
      <c r="J65" s="23"/>
      <c r="K65" s="119"/>
      <c r="L65" s="23"/>
      <c r="M65" s="23"/>
      <c r="N65" s="23"/>
      <c r="O65" s="23"/>
      <c r="P65" s="23"/>
      <c r="Q65" s="23"/>
      <c r="R65" s="23"/>
      <c r="S65" s="23"/>
      <c r="T65" s="23"/>
      <c r="U65" s="23"/>
      <c r="V65" s="23"/>
      <c r="W65" s="23"/>
      <c r="X65" s="23"/>
      <c r="Y65" s="23"/>
    </row>
    <row r="66" customFormat="false" ht="12" hidden="false" customHeight="true" outlineLevel="0" collapsed="false">
      <c r="A66" s="71"/>
      <c r="B66" s="144"/>
      <c r="C66" s="144"/>
      <c r="D66" s="145"/>
      <c r="E66" s="75"/>
      <c r="F66" s="23"/>
      <c r="G66" s="23"/>
      <c r="H66" s="23"/>
      <c r="I66" s="23"/>
      <c r="J66" s="23"/>
      <c r="N66" s="23"/>
      <c r="O66" s="23"/>
      <c r="P66" s="23"/>
      <c r="Q66" s="23"/>
      <c r="R66" s="23"/>
      <c r="S66" s="23"/>
      <c r="T66" s="23"/>
      <c r="U66" s="23"/>
      <c r="AD66" s="23"/>
    </row>
    <row r="67" customFormat="false" ht="12" hidden="false" customHeight="true" outlineLevel="0" collapsed="false">
      <c r="A67" s="71"/>
      <c r="B67" s="144"/>
      <c r="C67" s="144"/>
      <c r="D67" s="145"/>
      <c r="E67" s="75"/>
      <c r="F67" s="23"/>
      <c r="G67" s="23"/>
      <c r="H67" s="23"/>
      <c r="I67" s="23"/>
      <c r="J67" s="23"/>
      <c r="N67" s="23"/>
      <c r="O67" s="23"/>
      <c r="P67" s="23"/>
      <c r="Q67" s="23"/>
      <c r="R67" s="23"/>
      <c r="S67" s="23"/>
      <c r="T67" s="23"/>
      <c r="U67" s="23"/>
      <c r="AD67" s="23"/>
    </row>
    <row r="68" customFormat="false" ht="31.5" hidden="false" customHeight="true" outlineLevel="0" collapsed="false">
      <c r="A68" s="122"/>
      <c r="B68" s="123"/>
      <c r="C68" s="122"/>
      <c r="D68" s="146"/>
      <c r="E68" s="75"/>
      <c r="F68" s="23"/>
      <c r="G68" s="23"/>
      <c r="H68" s="23"/>
      <c r="I68" s="23"/>
      <c r="J68" s="23"/>
      <c r="N68" s="23"/>
      <c r="O68" s="23"/>
      <c r="P68" s="23"/>
      <c r="Q68" s="23"/>
      <c r="R68" s="23"/>
      <c r="S68" s="23"/>
      <c r="T68" s="23"/>
      <c r="U68" s="23"/>
      <c r="AD68" s="23"/>
    </row>
    <row r="69" customFormat="false" ht="14.25" hidden="false" customHeight="true" outlineLevel="0" collapsed="false">
      <c r="A69" s="71"/>
      <c r="B69" s="71"/>
      <c r="C69" s="71"/>
      <c r="D69" s="147"/>
      <c r="E69" s="75"/>
      <c r="F69" s="72"/>
      <c r="G69" s="23"/>
      <c r="H69" s="23"/>
      <c r="I69" s="23"/>
      <c r="J69" s="23"/>
      <c r="N69" s="23"/>
      <c r="O69" s="23"/>
      <c r="P69" s="23"/>
      <c r="Q69" s="23"/>
      <c r="R69" s="23"/>
      <c r="S69" s="23"/>
      <c r="T69" s="23"/>
      <c r="U69" s="23"/>
      <c r="AD69" s="23"/>
    </row>
    <row r="70" customFormat="false" ht="12" hidden="false" customHeight="true" outlineLevel="0" collapsed="false">
      <c r="B70" s="23"/>
      <c r="C70" s="23"/>
      <c r="D70" s="137"/>
      <c r="E70" s="75"/>
      <c r="F70" s="23"/>
      <c r="G70" s="23"/>
      <c r="H70" s="23"/>
      <c r="I70" s="23"/>
      <c r="J70" s="23"/>
      <c r="K70" s="119"/>
      <c r="L70" s="23"/>
      <c r="M70" s="23"/>
      <c r="N70" s="23"/>
      <c r="O70" s="23"/>
      <c r="P70" s="23"/>
      <c r="Q70" s="23"/>
      <c r="R70" s="23"/>
      <c r="S70" s="23"/>
      <c r="T70" s="23"/>
      <c r="U70" s="23"/>
      <c r="V70" s="23"/>
      <c r="W70" s="23"/>
      <c r="X70" s="23"/>
      <c r="Y70" s="23"/>
    </row>
    <row r="71" customFormat="false" ht="12" hidden="false" customHeight="true" outlineLevel="0" collapsed="false">
      <c r="B71" s="23"/>
      <c r="C71" s="23"/>
      <c r="D71" s="137"/>
      <c r="E71" s="112"/>
      <c r="F71" s="23"/>
      <c r="G71" s="23"/>
      <c r="H71" s="23"/>
      <c r="I71" s="23"/>
      <c r="J71" s="23"/>
      <c r="K71" s="119"/>
      <c r="L71" s="23"/>
      <c r="M71" s="23"/>
      <c r="N71" s="23"/>
      <c r="O71" s="23"/>
      <c r="P71" s="23"/>
      <c r="Q71" s="23"/>
      <c r="R71" s="23"/>
      <c r="S71" s="23"/>
      <c r="T71" s="23"/>
      <c r="U71" s="23"/>
      <c r="V71" s="23"/>
      <c r="W71" s="23"/>
      <c r="X71" s="23"/>
      <c r="Y71" s="23"/>
    </row>
    <row r="72" customFormat="false" ht="32.25" hidden="false" customHeight="true" outlineLevel="0" collapsed="false">
      <c r="A72" s="105" t="s">
        <v>119</v>
      </c>
      <c r="B72" s="106" t="s">
        <v>105</v>
      </c>
      <c r="C72" s="107" t="s">
        <v>219</v>
      </c>
      <c r="D72" s="139" t="s">
        <v>125</v>
      </c>
      <c r="E72" s="124"/>
      <c r="K72" s="119"/>
      <c r="L72" s="23"/>
      <c r="M72" s="23"/>
      <c r="N72" s="23"/>
      <c r="O72" s="23"/>
      <c r="P72" s="23"/>
      <c r="Q72" s="23"/>
      <c r="R72" s="23"/>
      <c r="S72" s="23"/>
      <c r="T72" s="23"/>
      <c r="U72" s="23"/>
      <c r="V72" s="23"/>
      <c r="W72" s="23"/>
      <c r="X72" s="23"/>
      <c r="Y72" s="23"/>
    </row>
    <row r="73" customFormat="false" ht="12" hidden="false" customHeight="true" outlineLevel="0" collapsed="false">
      <c r="A73" s="110" t="str">
        <f aca="false" t="array" ref="A73:A73">IFERROR(INDEX('03.Muestra'!$B$8:$B$17,SMALL(IF("Documento no web"='03.Muestra'!$D$8:$D$17,ROW('03.Muestra'!$B$8:$B$17)-MIN(ROW('03.Muestra'!$D$8:$D$17))+1,""),ROW()-72)),"")</f>
        <v/>
      </c>
      <c r="B73" s="141" t="str">
        <f aca="false" t="array" ref="B73:B73">IFERROR(INDEX('03.Muestra'!$C$8:$C$17,SMALL(IF("Documento no web"='03.Muestra'!$D$8:$D$17,ROW('03.Muestra'!$C$8:$C$17)-MIN(ROW('03.Muestra'!$D$8:$D$17))+1,""),ROW()-72)),"")</f>
        <v/>
      </c>
      <c r="C73" s="141" t="str">
        <f aca="false" t="array" ref="C73:C73">IFERROR(INDEX('03.Muestra'!$F$8:$F$17,SMALL(IF("Documento no web"='03.Muestra'!$D$8:$D$17,ROW('03.Muestra'!$F$8:$F$17)-MIN(ROW('03.Muestra'!$D$8:$D$17))+1,""),ROW()-72)),"")</f>
        <v/>
      </c>
      <c r="D73" s="114"/>
      <c r="E73" s="75" t="str">
        <f aca="false">IF(D73&lt;&gt;"",IF(AND(B73&lt;&gt;"",C73&lt;&gt;""),"","ERR"),"")</f>
        <v/>
      </c>
      <c r="F73" s="115" t="s">
        <v>108</v>
      </c>
      <c r="G73" s="100" t="s">
        <v>117</v>
      </c>
      <c r="H73" s="95" t="s">
        <v>112</v>
      </c>
      <c r="I73" s="116" t="s">
        <v>110</v>
      </c>
      <c r="J73" s="117" t="s">
        <v>106</v>
      </c>
      <c r="K73" s="142" t="s">
        <v>116</v>
      </c>
      <c r="L73" s="23"/>
      <c r="M73" s="23"/>
      <c r="N73" s="23"/>
      <c r="O73" s="23"/>
      <c r="P73" s="23"/>
      <c r="Q73" s="23"/>
      <c r="R73" s="23"/>
      <c r="S73" s="23"/>
      <c r="T73" s="23"/>
      <c r="U73" s="23"/>
      <c r="V73" s="23"/>
      <c r="W73" s="23"/>
      <c r="X73" s="23"/>
      <c r="Y73" s="23"/>
    </row>
    <row r="74" customFormat="false" ht="12" hidden="false" customHeight="true" outlineLevel="0" collapsed="false">
      <c r="A74" s="110" t="str">
        <f aca="false" t="array" ref="A74:A74">IFERROR(INDEX('03.Muestra'!$B$8:$B$17,SMALL(IF("Documento no web"='03.Muestra'!$D$8:$D$17,ROW('03.Muestra'!$B$8:$B$17)-MIN(ROW('03.Muestra'!$D$8:$D$17))+1,""),ROW()-72)),"")</f>
        <v/>
      </c>
      <c r="B74" s="141" t="str">
        <f aca="false" t="array" ref="B74:B74">IFERROR(INDEX('03.Muestra'!$C$8:$C$17,SMALL(IF("Documento no web"='03.Muestra'!$D$8:$D$17,ROW('03.Muestra'!$C$8:$C$17)-MIN(ROW('03.Muestra'!$D$8:$D$17))+1,""),ROW()-72)),"")</f>
        <v/>
      </c>
      <c r="C74" s="141" t="str">
        <f aca="false" t="array" ref="C74:C74">IFERROR(INDEX('03.Muestra'!$F$8:$F$17,SMALL(IF("Documento no web"='03.Muestra'!$D$8:$D$17,ROW('03.Muestra'!$F$8:$F$17)-MIN(ROW('03.Muestra'!$D$8:$D$17))+1,""),ROW()-72)),"")</f>
        <v/>
      </c>
      <c r="D74" s="114"/>
      <c r="E74" s="75" t="str">
        <f aca="false">IF(D74&lt;&gt;"",IF(AND(B74&lt;&gt;"",C74&lt;&gt;""),"","ERR"),"")</f>
        <v/>
      </c>
      <c r="F74" s="118" t="n">
        <f aca="true">COUNTIF($D73:INDIRECT("$D" &amp;  SUM(ROW()-1,'03.Muestra'!$D$20)-1),F73)</f>
        <v>0</v>
      </c>
      <c r="G74" s="118" t="n">
        <f aca="true">COUNTIF($D73:INDIRECT("$D" &amp;  SUM(ROW()-1,'03.Muestra'!$D$20)-1),G73)</f>
        <v>0</v>
      </c>
      <c r="H74" s="118" t="n">
        <f aca="true">COUNTIF($D73:INDIRECT("$D" &amp;  SUM(ROW()-1,'03.Muestra'!$D$20)-1),H73)</f>
        <v>0</v>
      </c>
      <c r="I74" s="118" t="n">
        <f aca="true">COUNTIF($D73:INDIRECT("$D" &amp;  SUM(ROW()-1,'03.Muestra'!$D$20)-1),I73)</f>
        <v>0</v>
      </c>
      <c r="J74" s="118" t="n">
        <f aca="true">COUNTIF($D73:INDIRECT("$D" &amp;  SUM(ROW()-1,'03.Muestra'!$D$20)-1),J73)</f>
        <v>0</v>
      </c>
      <c r="K74" s="143" t="n">
        <f aca="true">IF(COUNTIF('03.Muestra'!$D$8:$D$17,"Documento no web")=0,0,COUNTBLANK($D73:INDIRECT("$D" &amp;  SUM(ROW()-1,COUNTIF('03.Muestra'!$D$8:$D$17,"Documento no web"))-1)))</f>
        <v>0</v>
      </c>
      <c r="L74" s="23"/>
      <c r="M74" s="23"/>
      <c r="N74" s="23"/>
      <c r="O74" s="23"/>
      <c r="P74" s="23"/>
      <c r="Q74" s="23"/>
      <c r="R74" s="23"/>
      <c r="S74" s="23"/>
      <c r="T74" s="23"/>
      <c r="U74" s="23"/>
      <c r="V74" s="23"/>
      <c r="W74" s="23"/>
      <c r="X74" s="23"/>
      <c r="Y74" s="23"/>
    </row>
    <row r="75" customFormat="false" ht="12" hidden="false" customHeight="true" outlineLevel="0" collapsed="false">
      <c r="A75" s="110" t="str">
        <f aca="false" t="array" ref="A75:A75">IFERROR(INDEX('03.Muestra'!$B$8:$B$17,SMALL(IF("Documento no web"='03.Muestra'!$D$8:$D$17,ROW('03.Muestra'!$B$8:$B$17)-MIN(ROW('03.Muestra'!$D$8:$D$17))+1,""),ROW()-72)),"")</f>
        <v/>
      </c>
      <c r="B75" s="141" t="str">
        <f aca="false" t="array" ref="B75:B75">IFERROR(INDEX('03.Muestra'!$C$8:$C$17,SMALL(IF("Documento no web"='03.Muestra'!$D$8:$D$17,ROW('03.Muestra'!$C$8:$C$17)-MIN(ROW('03.Muestra'!$D$8:$D$17))+1,""),ROW()-72)),"")</f>
        <v/>
      </c>
      <c r="C75" s="141" t="str">
        <f aca="false" t="array" ref="C75:C75">IFERROR(INDEX('03.Muestra'!$F$8:$F$17,SMALL(IF("Documento no web"='03.Muestra'!$D$8:$D$17,ROW('03.Muestra'!$F$8:$F$17)-MIN(ROW('03.Muestra'!$D$8:$D$17))+1,""),ROW()-72)),"")</f>
        <v/>
      </c>
      <c r="D75" s="114"/>
      <c r="E75" s="75" t="str">
        <f aca="false">IF(D75&lt;&gt;"",IF(AND(B75&lt;&gt;"",C75&lt;&gt;""),"","ERR"),"")</f>
        <v/>
      </c>
      <c r="G75" s="23"/>
      <c r="H75" s="23"/>
      <c r="I75" s="23"/>
      <c r="J75" s="23"/>
      <c r="K75" s="119"/>
      <c r="L75" s="23"/>
      <c r="M75" s="23"/>
      <c r="N75" s="23"/>
      <c r="O75" s="23"/>
      <c r="P75" s="23"/>
      <c r="Q75" s="23"/>
      <c r="R75" s="23"/>
      <c r="S75" s="23"/>
      <c r="T75" s="23"/>
      <c r="U75" s="23"/>
      <c r="V75" s="23"/>
      <c r="W75" s="23"/>
      <c r="X75" s="23"/>
      <c r="Y75" s="23"/>
    </row>
    <row r="76" customFormat="false" ht="12" hidden="false" customHeight="true" outlineLevel="0" collapsed="false">
      <c r="A76" s="110" t="str">
        <f aca="false" t="array" ref="A76:A76">IFERROR(INDEX('03.Muestra'!$B$8:$B$17,SMALL(IF("Documento no web"='03.Muestra'!$D$8:$D$17,ROW('03.Muestra'!$B$8:$B$17)-MIN(ROW('03.Muestra'!$D$8:$D$17))+1,""),ROW()-72)),"")</f>
        <v/>
      </c>
      <c r="B76" s="141" t="str">
        <f aca="false" t="array" ref="B76:B76">IFERROR(INDEX('03.Muestra'!$C$8:$C$17,SMALL(IF("Documento no web"='03.Muestra'!$D$8:$D$17,ROW('03.Muestra'!$C$8:$C$17)-MIN(ROW('03.Muestra'!$D$8:$D$17))+1,""),ROW()-72)),"")</f>
        <v/>
      </c>
      <c r="C76" s="141" t="str">
        <f aca="false" t="array" ref="C76:C76">IFERROR(INDEX('03.Muestra'!$F$8:$F$17,SMALL(IF("Documento no web"='03.Muestra'!$D$8:$D$17,ROW('03.Muestra'!$F$8:$F$17)-MIN(ROW('03.Muestra'!$D$8:$D$17))+1,""),ROW()-72)),"")</f>
        <v/>
      </c>
      <c r="D76" s="114"/>
      <c r="E76" s="75" t="str">
        <f aca="false">IF(D76&lt;&gt;"",IF(AND(B76&lt;&gt;"",C76&lt;&gt;""),"","ERR"),"")</f>
        <v/>
      </c>
      <c r="G76" s="23"/>
      <c r="H76" s="23"/>
      <c r="I76" s="23"/>
      <c r="J76" s="23"/>
      <c r="K76" s="119"/>
      <c r="L76" s="23"/>
      <c r="M76" s="23"/>
      <c r="N76" s="23"/>
      <c r="O76" s="23"/>
      <c r="P76" s="23"/>
      <c r="Q76" s="23"/>
      <c r="R76" s="23"/>
      <c r="S76" s="23"/>
      <c r="T76" s="23"/>
      <c r="U76" s="23"/>
      <c r="V76" s="23"/>
      <c r="W76" s="23"/>
      <c r="X76" s="23"/>
      <c r="Y76" s="23"/>
    </row>
    <row r="77" customFormat="false" ht="12" hidden="false" customHeight="true" outlineLevel="0" collapsed="false">
      <c r="A77" s="110" t="str">
        <f aca="false" t="array" ref="A77:A77">IFERROR(INDEX('03.Muestra'!$B$8:$B$17,SMALL(IF("Documento no web"='03.Muestra'!$D$8:$D$17,ROW('03.Muestra'!$B$8:$B$17)-MIN(ROW('03.Muestra'!$D$8:$D$17))+1,""),ROW()-72)),"")</f>
        <v/>
      </c>
      <c r="B77" s="141" t="str">
        <f aca="false" t="array" ref="B77:B77">IFERROR(INDEX('03.Muestra'!$C$8:$C$17,SMALL(IF("Documento no web"='03.Muestra'!$D$8:$D$17,ROW('03.Muestra'!$C$8:$C$17)-MIN(ROW('03.Muestra'!$D$8:$D$17))+1,""),ROW()-72)),"")</f>
        <v/>
      </c>
      <c r="C77" s="141" t="str">
        <f aca="false" t="array" ref="C77:C77">IFERROR(INDEX('03.Muestra'!$F$8:$F$17,SMALL(IF("Documento no web"='03.Muestra'!$D$8:$D$17,ROW('03.Muestra'!$F$8:$F$17)-MIN(ROW('03.Muestra'!$D$8:$D$17))+1,""),ROW()-72)),"")</f>
        <v/>
      </c>
      <c r="D77" s="114"/>
      <c r="E77" s="75" t="str">
        <f aca="false">IF(D77&lt;&gt;"",IF(AND(B77&lt;&gt;"",C77&lt;&gt;""),"","ERR"),"")</f>
        <v/>
      </c>
      <c r="G77" s="23"/>
      <c r="H77" s="23"/>
      <c r="I77" s="23"/>
      <c r="J77" s="23"/>
      <c r="K77" s="119"/>
      <c r="L77" s="23"/>
      <c r="M77" s="23"/>
      <c r="N77" s="23"/>
      <c r="O77" s="23"/>
      <c r="P77" s="23"/>
      <c r="Q77" s="23"/>
      <c r="R77" s="23"/>
      <c r="S77" s="23"/>
      <c r="T77" s="23"/>
      <c r="U77" s="23"/>
      <c r="V77" s="23"/>
      <c r="W77" s="23"/>
      <c r="X77" s="23"/>
      <c r="Y77" s="23"/>
    </row>
    <row r="78" customFormat="false" ht="12" hidden="false" customHeight="true" outlineLevel="0" collapsed="false">
      <c r="A78" s="110" t="str">
        <f aca="false" t="array" ref="A78:A78">IFERROR(INDEX('03.Muestra'!$B$8:$B$17,SMALL(IF("Documento no web"='03.Muestra'!$D$8:$D$17,ROW('03.Muestra'!$B$8:$B$17)-MIN(ROW('03.Muestra'!$D$8:$D$17))+1,""),ROW()-72)),"")</f>
        <v/>
      </c>
      <c r="B78" s="141" t="str">
        <f aca="false" t="array" ref="B78:B78">IFERROR(INDEX('03.Muestra'!$C$8:$C$17,SMALL(IF("Documento no web"='03.Muestra'!$D$8:$D$17,ROW('03.Muestra'!$C$8:$C$17)-MIN(ROW('03.Muestra'!$D$8:$D$17))+1,""),ROW()-72)),"")</f>
        <v/>
      </c>
      <c r="C78" s="141" t="str">
        <f aca="false" t="array" ref="C78:C78">IFERROR(INDEX('03.Muestra'!$F$8:$F$17,SMALL(IF("Documento no web"='03.Muestra'!$D$8:$D$17,ROW('03.Muestra'!$F$8:$F$17)-MIN(ROW('03.Muestra'!$D$8:$D$17))+1,""),ROW()-72)),"")</f>
        <v/>
      </c>
      <c r="D78" s="114"/>
      <c r="E78" s="75" t="str">
        <f aca="false">IF(D78&lt;&gt;"",IF(AND(B78&lt;&gt;"",C78&lt;&gt;""),"","ERR"),"")</f>
        <v/>
      </c>
      <c r="G78" s="23"/>
      <c r="H78" s="23"/>
      <c r="I78" s="23"/>
      <c r="J78" s="23"/>
      <c r="K78" s="119"/>
      <c r="L78" s="23"/>
      <c r="M78" s="23"/>
      <c r="N78" s="23"/>
      <c r="O78" s="23"/>
      <c r="P78" s="23"/>
      <c r="Q78" s="23"/>
      <c r="R78" s="23"/>
      <c r="S78" s="23"/>
      <c r="T78" s="23"/>
      <c r="U78" s="23"/>
      <c r="V78" s="23"/>
      <c r="W78" s="23"/>
      <c r="X78" s="23"/>
      <c r="Y78" s="23"/>
    </row>
    <row r="79" customFormat="false" ht="12" hidden="false" customHeight="true" outlineLevel="0" collapsed="false">
      <c r="A79" s="110" t="str">
        <f aca="false" t="array" ref="A79:A79">IFERROR(INDEX('03.Muestra'!$B$8:$B$17,SMALL(IF("Documento no web"='03.Muestra'!$D$8:$D$17,ROW('03.Muestra'!$B$8:$B$17)-MIN(ROW('03.Muestra'!$D$8:$D$17))+1,""),ROW()-72)),"")</f>
        <v/>
      </c>
      <c r="B79" s="141" t="str">
        <f aca="false" t="array" ref="B79:B79">IFERROR(INDEX('03.Muestra'!$C$8:$C$17,SMALL(IF("Documento no web"='03.Muestra'!$D$8:$D$17,ROW('03.Muestra'!$C$8:$C$17)-MIN(ROW('03.Muestra'!$D$8:$D$17))+1,""),ROW()-72)),"")</f>
        <v/>
      </c>
      <c r="C79" s="141" t="str">
        <f aca="false" t="array" ref="C79:C79">IFERROR(INDEX('03.Muestra'!$F$8:$F$17,SMALL(IF("Documento no web"='03.Muestra'!$D$8:$D$17,ROW('03.Muestra'!$F$8:$F$17)-MIN(ROW('03.Muestra'!$D$8:$D$17))+1,""),ROW()-72)),"")</f>
        <v/>
      </c>
      <c r="D79" s="114"/>
      <c r="E79" s="75" t="str">
        <f aca="false">IF(D79&lt;&gt;"",IF(AND(B79&lt;&gt;"",C79&lt;&gt;""),"","ERR"),"")</f>
        <v/>
      </c>
      <c r="F79" s="23"/>
      <c r="G79" s="23"/>
      <c r="H79" s="23"/>
      <c r="I79" s="23"/>
      <c r="J79" s="23"/>
      <c r="K79" s="119"/>
      <c r="L79" s="23"/>
      <c r="M79" s="23"/>
      <c r="N79" s="23"/>
      <c r="O79" s="23"/>
      <c r="P79" s="23"/>
      <c r="Q79" s="23"/>
      <c r="R79" s="23"/>
      <c r="S79" s="23"/>
      <c r="T79" s="23"/>
      <c r="U79" s="23"/>
      <c r="V79" s="23"/>
      <c r="W79" s="23"/>
      <c r="X79" s="23"/>
      <c r="Y79" s="23"/>
    </row>
    <row r="80" customFormat="false" ht="12" hidden="false" customHeight="true" outlineLevel="0" collapsed="false">
      <c r="A80" s="110" t="str">
        <f aca="false" t="array" ref="A80:A80">IFERROR(INDEX('03.Muestra'!$B$8:$B$17,SMALL(IF("Documento no web"='03.Muestra'!$D$8:$D$17,ROW('03.Muestra'!$B$8:$B$17)-MIN(ROW('03.Muestra'!$D$8:$D$17))+1,""),ROW()-72)),"")</f>
        <v/>
      </c>
      <c r="B80" s="141" t="str">
        <f aca="false" t="array" ref="B80:B80">IFERROR(INDEX('03.Muestra'!$C$8:$C$17,SMALL(IF("Documento no web"='03.Muestra'!$D$8:$D$17,ROW('03.Muestra'!$C$8:$C$17)-MIN(ROW('03.Muestra'!$D$8:$D$17))+1,""),ROW()-72)),"")</f>
        <v/>
      </c>
      <c r="C80" s="141" t="str">
        <f aca="false" t="array" ref="C80:C80">IFERROR(INDEX('03.Muestra'!$F$8:$F$17,SMALL(IF("Documento no web"='03.Muestra'!$D$8:$D$17,ROW('03.Muestra'!$F$8:$F$17)-MIN(ROW('03.Muestra'!$D$8:$D$17))+1,""),ROW()-72)),"")</f>
        <v/>
      </c>
      <c r="D80" s="114"/>
      <c r="E80" s="75" t="str">
        <f aca="false">IF(D80&lt;&gt;"",IF(AND(B80&lt;&gt;"",C80&lt;&gt;""),"","ERR"),"")</f>
        <v/>
      </c>
      <c r="F80" s="23"/>
      <c r="G80" s="23"/>
      <c r="H80" s="23"/>
      <c r="I80" s="23"/>
      <c r="J80" s="23"/>
      <c r="K80" s="119"/>
      <c r="L80" s="23"/>
      <c r="M80" s="23"/>
      <c r="N80" s="23"/>
      <c r="O80" s="23"/>
      <c r="P80" s="23"/>
      <c r="Q80" s="23"/>
      <c r="R80" s="23"/>
      <c r="S80" s="23"/>
      <c r="T80" s="23"/>
      <c r="U80" s="23"/>
      <c r="V80" s="23"/>
      <c r="W80" s="23"/>
      <c r="X80" s="23"/>
      <c r="Y80" s="23"/>
    </row>
    <row r="81" customFormat="false" ht="12" hidden="false" customHeight="true" outlineLevel="0" collapsed="false">
      <c r="A81" s="110" t="str">
        <f aca="false" t="array" ref="A81:A81">IFERROR(INDEX('03.Muestra'!$B$8:$B$17,SMALL(IF("Documento no web"='03.Muestra'!$D$8:$D$17,ROW('03.Muestra'!$B$8:$B$17)-MIN(ROW('03.Muestra'!$D$8:$D$17))+1,""),ROW()-72)),"")</f>
        <v/>
      </c>
      <c r="B81" s="141" t="str">
        <f aca="false" t="array" ref="B81:B81">IFERROR(INDEX('03.Muestra'!$C$8:$C$17,SMALL(IF("Documento no web"='03.Muestra'!$D$8:$D$17,ROW('03.Muestra'!$C$8:$C$17)-MIN(ROW('03.Muestra'!$D$8:$D$17))+1,""),ROW()-72)),"")</f>
        <v/>
      </c>
      <c r="C81" s="141" t="str">
        <f aca="false" t="array" ref="C81:C81">IFERROR(INDEX('03.Muestra'!$F$8:$F$17,SMALL(IF("Documento no web"='03.Muestra'!$D$8:$D$17,ROW('03.Muestra'!$F$8:$F$17)-MIN(ROW('03.Muestra'!$D$8:$D$17))+1,""),ROW()-72)),"")</f>
        <v/>
      </c>
      <c r="D81" s="114"/>
      <c r="E81" s="75" t="str">
        <f aca="false">IF(D81&lt;&gt;"",IF(AND(B81&lt;&gt;"",C81&lt;&gt;""),"","ERR"),"")</f>
        <v/>
      </c>
      <c r="F81" s="23"/>
      <c r="G81" s="23"/>
      <c r="H81" s="23"/>
      <c r="I81" s="23"/>
      <c r="J81" s="23"/>
      <c r="K81" s="119"/>
      <c r="L81" s="23"/>
      <c r="M81" s="23"/>
      <c r="N81" s="23"/>
      <c r="O81" s="23"/>
      <c r="P81" s="23"/>
      <c r="Q81" s="23"/>
      <c r="R81" s="23"/>
      <c r="S81" s="23"/>
      <c r="T81" s="23"/>
      <c r="U81" s="23"/>
      <c r="V81" s="23"/>
      <c r="W81" s="23"/>
      <c r="X81" s="23"/>
      <c r="Y81" s="23"/>
    </row>
    <row r="82" customFormat="false" ht="12" hidden="false" customHeight="true" outlineLevel="0" collapsed="false">
      <c r="A82" s="110" t="str">
        <f aca="false" t="array" ref="A82:A82">IFERROR(INDEX('03.Muestra'!$B$8:$B$17,SMALL(IF("Documento no web"='03.Muestra'!$D$8:$D$17,ROW('03.Muestra'!$B$8:$B$17)-MIN(ROW('03.Muestra'!$D$8:$D$17))+1,""),ROW()-72)),"")</f>
        <v/>
      </c>
      <c r="B82" s="141" t="str">
        <f aca="false" t="array" ref="B82:B82">IFERROR(INDEX('03.Muestra'!$C$8:$C$17,SMALL(IF("Documento no web"='03.Muestra'!$D$8:$D$17,ROW('03.Muestra'!$C$8:$C$17)-MIN(ROW('03.Muestra'!$D$8:$D$17))+1,""),ROW()-72)),"")</f>
        <v/>
      </c>
      <c r="C82" s="141" t="str">
        <f aca="false" t="array" ref="C82:C82">IFERROR(INDEX('03.Muestra'!$F$8:$F$17,SMALL(IF("Documento no web"='03.Muestra'!$D$8:$D$17,ROW('03.Muestra'!$F$8:$F$17)-MIN(ROW('03.Muestra'!$D$8:$D$17))+1,""),ROW()-72)),"")</f>
        <v/>
      </c>
      <c r="D82" s="114"/>
      <c r="E82" s="75" t="str">
        <f aca="false">IF(D82&lt;&gt;"",IF(AND(B82&lt;&gt;"",C82&lt;&gt;""),"","ERR"),"")</f>
        <v/>
      </c>
      <c r="F82" s="23"/>
      <c r="G82" s="23"/>
      <c r="H82" s="23"/>
      <c r="I82" s="23"/>
      <c r="J82" s="23"/>
      <c r="K82" s="119"/>
      <c r="L82" s="23"/>
      <c r="M82" s="23"/>
      <c r="N82" s="23"/>
      <c r="O82" s="23"/>
      <c r="P82" s="23"/>
      <c r="Q82" s="23"/>
      <c r="R82" s="23"/>
      <c r="S82" s="23"/>
      <c r="T82" s="23"/>
      <c r="U82" s="23"/>
      <c r="V82" s="23"/>
      <c r="W82" s="23"/>
      <c r="X82" s="23"/>
      <c r="Y82" s="23"/>
    </row>
    <row r="83" customFormat="false" ht="12" hidden="false" customHeight="true" outlineLevel="0" collapsed="false">
      <c r="A83" s="71"/>
      <c r="B83" s="144"/>
      <c r="C83" s="144"/>
      <c r="D83" s="145"/>
      <c r="E83" s="75"/>
      <c r="F83" s="23"/>
      <c r="G83" s="23"/>
      <c r="H83" s="23"/>
      <c r="I83" s="23"/>
      <c r="J83" s="23"/>
      <c r="N83" s="23"/>
      <c r="O83" s="23"/>
      <c r="P83" s="23"/>
      <c r="Q83" s="23"/>
      <c r="R83" s="23"/>
      <c r="S83" s="23"/>
      <c r="T83" s="23"/>
      <c r="U83" s="23"/>
      <c r="AD83" s="23"/>
    </row>
    <row r="84" customFormat="false" ht="12" hidden="false" customHeight="true" outlineLevel="0" collapsed="false">
      <c r="A84" s="71"/>
      <c r="B84" s="144"/>
      <c r="C84" s="144"/>
      <c r="D84" s="145"/>
      <c r="E84" s="75"/>
      <c r="F84" s="23"/>
      <c r="G84" s="23"/>
      <c r="H84" s="23"/>
      <c r="I84" s="23"/>
      <c r="J84" s="23"/>
      <c r="N84" s="23"/>
      <c r="O84" s="23"/>
      <c r="P84" s="23"/>
      <c r="Q84" s="23"/>
      <c r="R84" s="23"/>
      <c r="S84" s="23"/>
      <c r="T84" s="23"/>
      <c r="U84" s="23"/>
      <c r="AD84" s="23"/>
    </row>
    <row r="85" customFormat="false" ht="31.5" hidden="false" customHeight="true" outlineLevel="0" collapsed="false">
      <c r="A85" s="122"/>
      <c r="B85" s="123"/>
      <c r="C85" s="122"/>
      <c r="D85" s="146"/>
      <c r="E85" s="75"/>
      <c r="F85" s="23"/>
      <c r="G85" s="23"/>
      <c r="H85" s="23"/>
      <c r="I85" s="23"/>
      <c r="J85" s="23"/>
      <c r="N85" s="23"/>
      <c r="O85" s="23"/>
      <c r="P85" s="23"/>
      <c r="Q85" s="23"/>
      <c r="R85" s="23"/>
      <c r="S85" s="23"/>
      <c r="T85" s="23"/>
      <c r="U85" s="23"/>
      <c r="AD85" s="23"/>
    </row>
    <row r="86" customFormat="false" ht="14.25" hidden="false" customHeight="true" outlineLevel="0" collapsed="false">
      <c r="A86" s="71"/>
      <c r="B86" s="71"/>
      <c r="C86" s="71"/>
      <c r="D86" s="147"/>
      <c r="E86" s="75"/>
      <c r="F86" s="72"/>
      <c r="G86" s="23"/>
      <c r="H86" s="23"/>
      <c r="I86" s="23"/>
      <c r="J86" s="23"/>
      <c r="N86" s="23"/>
      <c r="O86" s="23"/>
      <c r="P86" s="23"/>
      <c r="Q86" s="23"/>
      <c r="R86" s="23"/>
      <c r="S86" s="23"/>
      <c r="T86" s="23"/>
      <c r="U86" s="23"/>
      <c r="AD86" s="23"/>
    </row>
    <row r="87" customFormat="false" ht="12" hidden="false" customHeight="true" outlineLevel="0" collapsed="false">
      <c r="B87" s="23"/>
      <c r="C87" s="23"/>
      <c r="D87" s="137"/>
      <c r="E87" s="75"/>
      <c r="F87" s="23"/>
      <c r="G87" s="23"/>
      <c r="H87" s="23"/>
      <c r="I87" s="23"/>
      <c r="J87" s="23"/>
      <c r="K87" s="119"/>
      <c r="L87" s="23"/>
      <c r="M87" s="23"/>
      <c r="N87" s="23"/>
      <c r="O87" s="23"/>
      <c r="P87" s="23"/>
      <c r="Q87" s="23"/>
      <c r="R87" s="23"/>
      <c r="S87" s="23"/>
      <c r="T87" s="23"/>
      <c r="U87" s="23"/>
      <c r="V87" s="23"/>
      <c r="W87" s="23"/>
      <c r="X87" s="23"/>
      <c r="Y87" s="23"/>
    </row>
    <row r="88" customFormat="false" ht="12" hidden="false" customHeight="true" outlineLevel="0" collapsed="false">
      <c r="B88" s="23"/>
      <c r="C88" s="23"/>
      <c r="D88" s="137"/>
      <c r="E88" s="112"/>
      <c r="F88" s="23"/>
      <c r="G88" s="23"/>
      <c r="H88" s="23"/>
      <c r="I88" s="23"/>
      <c r="J88" s="23"/>
      <c r="K88" s="119"/>
      <c r="L88" s="23"/>
      <c r="M88" s="23"/>
      <c r="N88" s="23"/>
      <c r="O88" s="23"/>
      <c r="P88" s="23"/>
      <c r="Q88" s="23"/>
      <c r="R88" s="23"/>
      <c r="S88" s="23"/>
      <c r="T88" s="23"/>
      <c r="U88" s="23"/>
      <c r="V88" s="23"/>
      <c r="W88" s="23"/>
      <c r="X88" s="23"/>
      <c r="Y88" s="23"/>
    </row>
    <row r="89" customFormat="false" ht="32.25" hidden="false" customHeight="true" outlineLevel="0" collapsed="false">
      <c r="A89" s="105" t="s">
        <v>119</v>
      </c>
      <c r="B89" s="106" t="s">
        <v>105</v>
      </c>
      <c r="C89" s="107" t="s">
        <v>220</v>
      </c>
      <c r="D89" s="139" t="s">
        <v>125</v>
      </c>
      <c r="E89" s="124"/>
      <c r="K89" s="119"/>
      <c r="L89" s="23"/>
      <c r="M89" s="23"/>
      <c r="N89" s="23"/>
      <c r="O89" s="23"/>
      <c r="P89" s="23"/>
      <c r="Q89" s="23"/>
      <c r="R89" s="23"/>
      <c r="S89" s="23"/>
      <c r="T89" s="23"/>
      <c r="U89" s="23"/>
      <c r="V89" s="23"/>
      <c r="W89" s="23"/>
      <c r="X89" s="23"/>
      <c r="Y89" s="23"/>
    </row>
    <row r="90" customFormat="false" ht="12" hidden="false" customHeight="true" outlineLevel="0" collapsed="false">
      <c r="A90" s="110" t="str">
        <f aca="false" t="array" ref="A90:A90">IFERROR(INDEX('03.Muestra'!$B$8:$B$17,SMALL(IF("Documento no web"='03.Muestra'!$D$8:$D$17,ROW('03.Muestra'!$B$8:$B$17)-MIN(ROW('03.Muestra'!$D$8:$D$17))+1,""),ROW()-89)),"")</f>
        <v/>
      </c>
      <c r="B90" s="141" t="str">
        <f aca="false" t="array" ref="B90:B90">IFERROR(INDEX('03.Muestra'!$C$8:$C$17,SMALL(IF("Documento no web"='03.Muestra'!$D$8:$D$17,ROW('03.Muestra'!$C$8:$C$17)-MIN(ROW('03.Muestra'!$D$8:$D$17))+1,""),ROW()-89)),"")</f>
        <v/>
      </c>
      <c r="C90" s="141" t="str">
        <f aca="false" t="array" ref="C90:C90">IFERROR(INDEX('03.Muestra'!$F$8:$F$17,SMALL(IF("Documento no web"='03.Muestra'!$D$8:$D$17,ROW('03.Muestra'!$F$8:$F$17)-MIN(ROW('03.Muestra'!$D$8:$D$17))+1,""),ROW()-89)),"")</f>
        <v/>
      </c>
      <c r="D90" s="114"/>
      <c r="E90" s="75" t="str">
        <f aca="false">IF(D90&lt;&gt;"",IF(AND(B90&lt;&gt;"",C90&lt;&gt;""),"","ERR"),"")</f>
        <v/>
      </c>
      <c r="F90" s="115" t="s">
        <v>108</v>
      </c>
      <c r="G90" s="100" t="s">
        <v>117</v>
      </c>
      <c r="H90" s="95" t="s">
        <v>112</v>
      </c>
      <c r="I90" s="116" t="s">
        <v>110</v>
      </c>
      <c r="J90" s="117" t="s">
        <v>106</v>
      </c>
      <c r="K90" s="142" t="s">
        <v>116</v>
      </c>
      <c r="L90" s="23"/>
      <c r="M90" s="23"/>
      <c r="N90" s="23"/>
      <c r="O90" s="23"/>
      <c r="P90" s="23"/>
      <c r="Q90" s="23"/>
      <c r="R90" s="23"/>
      <c r="S90" s="23"/>
      <c r="T90" s="23"/>
      <c r="U90" s="23"/>
      <c r="V90" s="23"/>
      <c r="W90" s="23"/>
      <c r="X90" s="23"/>
      <c r="Y90" s="23"/>
    </row>
    <row r="91" customFormat="false" ht="12" hidden="false" customHeight="true" outlineLevel="0" collapsed="false">
      <c r="A91" s="110" t="str">
        <f aca="false" t="array" ref="A91:A91">IFERROR(INDEX('03.Muestra'!$B$8:$B$17,SMALL(IF("Documento no web"='03.Muestra'!$D$8:$D$17,ROW('03.Muestra'!$B$8:$B$17)-MIN(ROW('03.Muestra'!$D$8:$D$17))+1,""),ROW()-89)),"")</f>
        <v/>
      </c>
      <c r="B91" s="141" t="str">
        <f aca="false" t="array" ref="B91:B91">IFERROR(INDEX('03.Muestra'!$C$8:$C$17,SMALL(IF("Documento no web"='03.Muestra'!$D$8:$D$17,ROW('03.Muestra'!$C$8:$C$17)-MIN(ROW('03.Muestra'!$D$8:$D$17))+1,""),ROW()-89)),"")</f>
        <v/>
      </c>
      <c r="C91" s="141" t="str">
        <f aca="false" t="array" ref="C91:C91">IFERROR(INDEX('03.Muestra'!$F$8:$F$17,SMALL(IF("Documento no web"='03.Muestra'!$D$8:$D$17,ROW('03.Muestra'!$F$8:$F$17)-MIN(ROW('03.Muestra'!$D$8:$D$17))+1,""),ROW()-89)),"")</f>
        <v/>
      </c>
      <c r="D91" s="114"/>
      <c r="E91" s="75" t="str">
        <f aca="false">IF(D91&lt;&gt;"",IF(AND(B91&lt;&gt;"",C91&lt;&gt;""),"","ERR"),"")</f>
        <v/>
      </c>
      <c r="F91" s="118" t="n">
        <f aca="true">COUNTIF($D90:INDIRECT("$D" &amp;  SUM(ROW()-1,'03.Muestra'!$D$20)-1),F90)</f>
        <v>0</v>
      </c>
      <c r="G91" s="118" t="n">
        <f aca="true">COUNTIF($D90:INDIRECT("$D" &amp;  SUM(ROW()-1,'03.Muestra'!$D$20)-1),G90)</f>
        <v>0</v>
      </c>
      <c r="H91" s="118" t="n">
        <f aca="true">COUNTIF($D90:INDIRECT("$D" &amp;  SUM(ROW()-1,'03.Muestra'!$D$20)-1),H90)</f>
        <v>0</v>
      </c>
      <c r="I91" s="118" t="n">
        <f aca="true">COUNTIF($D90:INDIRECT("$D" &amp;  SUM(ROW()-1,'03.Muestra'!$D$20)-1),I90)</f>
        <v>0</v>
      </c>
      <c r="J91" s="118" t="n">
        <f aca="true">COUNTIF($D90:INDIRECT("$D" &amp;  SUM(ROW()-1,'03.Muestra'!$D$20)-1),J90)</f>
        <v>0</v>
      </c>
      <c r="K91" s="143" t="n">
        <f aca="true">IF(COUNTIF('03.Muestra'!$D$8:$D$17,"Documento no web")=0,0,COUNTBLANK($D90:INDIRECT("$D" &amp;  SUM(ROW()-1,COUNTIF('03.Muestra'!$D$8:$D$17,"Documento no web"))-1)))</f>
        <v>0</v>
      </c>
      <c r="L91" s="23"/>
      <c r="M91" s="23"/>
      <c r="N91" s="23"/>
      <c r="O91" s="23"/>
      <c r="P91" s="23"/>
      <c r="Q91" s="23"/>
      <c r="R91" s="23"/>
      <c r="S91" s="23"/>
      <c r="T91" s="23"/>
      <c r="U91" s="23"/>
      <c r="V91" s="23"/>
      <c r="W91" s="23"/>
      <c r="X91" s="23"/>
      <c r="Y91" s="23"/>
    </row>
    <row r="92" customFormat="false" ht="12" hidden="false" customHeight="true" outlineLevel="0" collapsed="false">
      <c r="A92" s="110" t="str">
        <f aca="false" t="array" ref="A92:A92">IFERROR(INDEX('03.Muestra'!$B$8:$B$17,SMALL(IF("Documento no web"='03.Muestra'!$D$8:$D$17,ROW('03.Muestra'!$B$8:$B$17)-MIN(ROW('03.Muestra'!$D$8:$D$17))+1,""),ROW()-89)),"")</f>
        <v/>
      </c>
      <c r="B92" s="141" t="str">
        <f aca="false" t="array" ref="B92:B92">IFERROR(INDEX('03.Muestra'!$C$8:$C$17,SMALL(IF("Documento no web"='03.Muestra'!$D$8:$D$17,ROW('03.Muestra'!$C$8:$C$17)-MIN(ROW('03.Muestra'!$D$8:$D$17))+1,""),ROW()-89)),"")</f>
        <v/>
      </c>
      <c r="C92" s="141" t="str">
        <f aca="false" t="array" ref="C92:C92">IFERROR(INDEX('03.Muestra'!$F$8:$F$17,SMALL(IF("Documento no web"='03.Muestra'!$D$8:$D$17,ROW('03.Muestra'!$F$8:$F$17)-MIN(ROW('03.Muestra'!$D$8:$D$17))+1,""),ROW()-89)),"")</f>
        <v/>
      </c>
      <c r="D92" s="114"/>
      <c r="E92" s="75" t="str">
        <f aca="false">IF(D92&lt;&gt;"",IF(AND(B92&lt;&gt;"",C92&lt;&gt;""),"","ERR"),"")</f>
        <v/>
      </c>
      <c r="K92" s="119"/>
      <c r="L92" s="23"/>
      <c r="M92" s="23"/>
      <c r="N92" s="23"/>
      <c r="O92" s="23"/>
      <c r="P92" s="23"/>
      <c r="Q92" s="23"/>
      <c r="R92" s="23"/>
      <c r="S92" s="23"/>
      <c r="T92" s="23"/>
      <c r="U92" s="23"/>
      <c r="V92" s="23"/>
      <c r="W92" s="23"/>
      <c r="X92" s="23"/>
      <c r="Y92" s="23"/>
    </row>
    <row r="93" customFormat="false" ht="12" hidden="false" customHeight="true" outlineLevel="0" collapsed="false">
      <c r="A93" s="110" t="str">
        <f aca="false" t="array" ref="A93:A93">IFERROR(INDEX('03.Muestra'!$B$8:$B$17,SMALL(IF("Documento no web"='03.Muestra'!$D$8:$D$17,ROW('03.Muestra'!$B$8:$B$17)-MIN(ROW('03.Muestra'!$D$8:$D$17))+1,""),ROW()-89)),"")</f>
        <v/>
      </c>
      <c r="B93" s="141" t="str">
        <f aca="false" t="array" ref="B93:B93">IFERROR(INDEX('03.Muestra'!$C$8:$C$17,SMALL(IF("Documento no web"='03.Muestra'!$D$8:$D$17,ROW('03.Muestra'!$C$8:$C$17)-MIN(ROW('03.Muestra'!$D$8:$D$17))+1,""),ROW()-89)),"")</f>
        <v/>
      </c>
      <c r="C93" s="141" t="str">
        <f aca="false" t="array" ref="C93:C93">IFERROR(INDEX('03.Muestra'!$F$8:$F$17,SMALL(IF("Documento no web"='03.Muestra'!$D$8:$D$17,ROW('03.Muestra'!$F$8:$F$17)-MIN(ROW('03.Muestra'!$D$8:$D$17))+1,""),ROW()-89)),"")</f>
        <v/>
      </c>
      <c r="D93" s="114"/>
      <c r="E93" s="75" t="str">
        <f aca="false">IF(D93&lt;&gt;"",IF(AND(B93&lt;&gt;"",C93&lt;&gt;""),"","ERR"),"")</f>
        <v/>
      </c>
      <c r="G93" s="23"/>
      <c r="H93" s="23"/>
      <c r="I93" s="23"/>
      <c r="J93" s="23"/>
      <c r="K93" s="119"/>
      <c r="L93" s="23"/>
      <c r="M93" s="23"/>
      <c r="N93" s="23"/>
      <c r="O93" s="23"/>
      <c r="P93" s="23"/>
      <c r="Q93" s="23"/>
      <c r="R93" s="23"/>
      <c r="S93" s="23"/>
      <c r="T93" s="23"/>
      <c r="U93" s="23"/>
      <c r="V93" s="23"/>
      <c r="W93" s="23"/>
      <c r="X93" s="23"/>
      <c r="Y93" s="23"/>
    </row>
    <row r="94" customFormat="false" ht="12" hidden="false" customHeight="true" outlineLevel="0" collapsed="false">
      <c r="A94" s="110" t="str">
        <f aca="false" t="array" ref="A94:A94">IFERROR(INDEX('03.Muestra'!$B$8:$B$17,SMALL(IF("Documento no web"='03.Muestra'!$D$8:$D$17,ROW('03.Muestra'!$B$8:$B$17)-MIN(ROW('03.Muestra'!$D$8:$D$17))+1,""),ROW()-89)),"")</f>
        <v/>
      </c>
      <c r="B94" s="141" t="str">
        <f aca="false" t="array" ref="B94:B94">IFERROR(INDEX('03.Muestra'!$C$8:$C$17,SMALL(IF("Documento no web"='03.Muestra'!$D$8:$D$17,ROW('03.Muestra'!$C$8:$C$17)-MIN(ROW('03.Muestra'!$D$8:$D$17))+1,""),ROW()-89)),"")</f>
        <v/>
      </c>
      <c r="C94" s="141" t="str">
        <f aca="false" t="array" ref="C94:C94">IFERROR(INDEX('03.Muestra'!$F$8:$F$17,SMALL(IF("Documento no web"='03.Muestra'!$D$8:$D$17,ROW('03.Muestra'!$F$8:$F$17)-MIN(ROW('03.Muestra'!$D$8:$D$17))+1,""),ROW()-89)),"")</f>
        <v/>
      </c>
      <c r="D94" s="114"/>
      <c r="E94" s="75" t="str">
        <f aca="false">IF(D94&lt;&gt;"",IF(AND(B94&lt;&gt;"",C94&lt;&gt;""),"","ERR"),"")</f>
        <v/>
      </c>
      <c r="G94" s="23"/>
      <c r="H94" s="23"/>
      <c r="I94" s="23"/>
      <c r="J94" s="23"/>
      <c r="K94" s="119"/>
      <c r="L94" s="23"/>
      <c r="M94" s="23"/>
      <c r="N94" s="23"/>
      <c r="O94" s="23"/>
      <c r="P94" s="23"/>
      <c r="Q94" s="23"/>
      <c r="R94" s="23"/>
      <c r="S94" s="23"/>
      <c r="T94" s="23"/>
      <c r="U94" s="23"/>
      <c r="V94" s="23"/>
      <c r="W94" s="23"/>
      <c r="X94" s="23"/>
      <c r="Y94" s="23"/>
    </row>
    <row r="95" customFormat="false" ht="12" hidden="false" customHeight="true" outlineLevel="0" collapsed="false">
      <c r="A95" s="110" t="str">
        <f aca="false" t="array" ref="A95:A95">IFERROR(INDEX('03.Muestra'!$B$8:$B$17,SMALL(IF("Documento no web"='03.Muestra'!$D$8:$D$17,ROW('03.Muestra'!$B$8:$B$17)-MIN(ROW('03.Muestra'!$D$8:$D$17))+1,""),ROW()-89)),"")</f>
        <v/>
      </c>
      <c r="B95" s="141" t="str">
        <f aca="false" t="array" ref="B95:B95">IFERROR(INDEX('03.Muestra'!$C$8:$C$17,SMALL(IF("Documento no web"='03.Muestra'!$D$8:$D$17,ROW('03.Muestra'!$C$8:$C$17)-MIN(ROW('03.Muestra'!$D$8:$D$17))+1,""),ROW()-89)),"")</f>
        <v/>
      </c>
      <c r="C95" s="141" t="str">
        <f aca="false" t="array" ref="C95:C95">IFERROR(INDEX('03.Muestra'!$F$8:$F$17,SMALL(IF("Documento no web"='03.Muestra'!$D$8:$D$17,ROW('03.Muestra'!$F$8:$F$17)-MIN(ROW('03.Muestra'!$D$8:$D$17))+1,""),ROW()-89)),"")</f>
        <v/>
      </c>
      <c r="D95" s="114"/>
      <c r="E95" s="75" t="str">
        <f aca="false">IF(D95&lt;&gt;"",IF(AND(B95&lt;&gt;"",C95&lt;&gt;""),"","ERR"),"")</f>
        <v/>
      </c>
      <c r="G95" s="23"/>
      <c r="H95" s="23"/>
      <c r="I95" s="23"/>
      <c r="J95" s="23"/>
      <c r="K95" s="119"/>
      <c r="L95" s="23"/>
      <c r="M95" s="23"/>
      <c r="N95" s="23"/>
      <c r="O95" s="23"/>
      <c r="P95" s="23"/>
      <c r="Q95" s="23"/>
      <c r="R95" s="23"/>
      <c r="S95" s="23"/>
      <c r="T95" s="23"/>
      <c r="U95" s="23"/>
      <c r="V95" s="23"/>
      <c r="W95" s="23"/>
      <c r="X95" s="23"/>
      <c r="Y95" s="23"/>
    </row>
    <row r="96" customFormat="false" ht="12" hidden="false" customHeight="true" outlineLevel="0" collapsed="false">
      <c r="A96" s="110" t="str">
        <f aca="false" t="array" ref="A96:A96">IFERROR(INDEX('03.Muestra'!$B$8:$B$17,SMALL(IF("Documento no web"='03.Muestra'!$D$8:$D$17,ROW('03.Muestra'!$B$8:$B$17)-MIN(ROW('03.Muestra'!$D$8:$D$17))+1,""),ROW()-89)),"")</f>
        <v/>
      </c>
      <c r="B96" s="141" t="str">
        <f aca="false" t="array" ref="B96:B96">IFERROR(INDEX('03.Muestra'!$C$8:$C$17,SMALL(IF("Documento no web"='03.Muestra'!$D$8:$D$17,ROW('03.Muestra'!$C$8:$C$17)-MIN(ROW('03.Muestra'!$D$8:$D$17))+1,""),ROW()-89)),"")</f>
        <v/>
      </c>
      <c r="C96" s="141" t="str">
        <f aca="false" t="array" ref="C96:C96">IFERROR(INDEX('03.Muestra'!$F$8:$F$17,SMALL(IF("Documento no web"='03.Muestra'!$D$8:$D$17,ROW('03.Muestra'!$F$8:$F$17)-MIN(ROW('03.Muestra'!$D$8:$D$17))+1,""),ROW()-89)),"")</f>
        <v/>
      </c>
      <c r="D96" s="114"/>
      <c r="E96" s="75" t="str">
        <f aca="false">IF(D96&lt;&gt;"",IF(AND(B96&lt;&gt;"",C96&lt;&gt;""),"","ERR"),"")</f>
        <v/>
      </c>
      <c r="F96" s="23"/>
      <c r="G96" s="23"/>
      <c r="H96" s="23"/>
      <c r="I96" s="23"/>
      <c r="J96" s="23"/>
      <c r="K96" s="119"/>
      <c r="L96" s="23"/>
      <c r="M96" s="23"/>
      <c r="N96" s="23"/>
      <c r="O96" s="23"/>
      <c r="P96" s="23"/>
      <c r="Q96" s="23"/>
      <c r="R96" s="23"/>
      <c r="S96" s="23"/>
      <c r="T96" s="23"/>
      <c r="U96" s="23"/>
      <c r="V96" s="23"/>
      <c r="W96" s="23"/>
      <c r="X96" s="23"/>
      <c r="Y96" s="23"/>
    </row>
    <row r="97" customFormat="false" ht="12" hidden="false" customHeight="true" outlineLevel="0" collapsed="false">
      <c r="A97" s="110" t="str">
        <f aca="false" t="array" ref="A97:A97">IFERROR(INDEX('03.Muestra'!$B$8:$B$17,SMALL(IF("Documento no web"='03.Muestra'!$D$8:$D$17,ROW('03.Muestra'!$B$8:$B$17)-MIN(ROW('03.Muestra'!$D$8:$D$17))+1,""),ROW()-89)),"")</f>
        <v/>
      </c>
      <c r="B97" s="141" t="str">
        <f aca="false" t="array" ref="B97:B97">IFERROR(INDEX('03.Muestra'!$C$8:$C$17,SMALL(IF("Documento no web"='03.Muestra'!$D$8:$D$17,ROW('03.Muestra'!$C$8:$C$17)-MIN(ROW('03.Muestra'!$D$8:$D$17))+1,""),ROW()-89)),"")</f>
        <v/>
      </c>
      <c r="C97" s="141" t="str">
        <f aca="false" t="array" ref="C97:C97">IFERROR(INDEX('03.Muestra'!$F$8:$F$17,SMALL(IF("Documento no web"='03.Muestra'!$D$8:$D$17,ROW('03.Muestra'!$F$8:$F$17)-MIN(ROW('03.Muestra'!$D$8:$D$17))+1,""),ROW()-89)),"")</f>
        <v/>
      </c>
      <c r="D97" s="114"/>
      <c r="E97" s="75" t="str">
        <f aca="false">IF(D97&lt;&gt;"",IF(AND(B97&lt;&gt;"",C97&lt;&gt;""),"","ERR"),"")</f>
        <v/>
      </c>
      <c r="F97" s="23"/>
      <c r="G97" s="23"/>
      <c r="H97" s="23"/>
      <c r="I97" s="23"/>
      <c r="J97" s="23"/>
      <c r="K97" s="119"/>
      <c r="L97" s="23"/>
      <c r="M97" s="23"/>
      <c r="N97" s="23"/>
      <c r="O97" s="23"/>
      <c r="P97" s="23"/>
      <c r="Q97" s="23"/>
      <c r="R97" s="23"/>
      <c r="S97" s="23"/>
      <c r="T97" s="23"/>
      <c r="U97" s="23"/>
      <c r="V97" s="23"/>
      <c r="W97" s="23"/>
      <c r="X97" s="23"/>
      <c r="Y97" s="23"/>
    </row>
    <row r="98" customFormat="false" ht="12" hidden="false" customHeight="true" outlineLevel="0" collapsed="false">
      <c r="A98" s="110" t="str">
        <f aca="false" t="array" ref="A98:A98">IFERROR(INDEX('03.Muestra'!$B$8:$B$17,SMALL(IF("Documento no web"='03.Muestra'!$D$8:$D$17,ROW('03.Muestra'!$B$8:$B$17)-MIN(ROW('03.Muestra'!$D$8:$D$17))+1,""),ROW()-89)),"")</f>
        <v/>
      </c>
      <c r="B98" s="141" t="str">
        <f aca="false" t="array" ref="B98:B98">IFERROR(INDEX('03.Muestra'!$C$8:$C$17,SMALL(IF("Documento no web"='03.Muestra'!$D$8:$D$17,ROW('03.Muestra'!$C$8:$C$17)-MIN(ROW('03.Muestra'!$D$8:$D$17))+1,""),ROW()-89)),"")</f>
        <v/>
      </c>
      <c r="C98" s="141" t="str">
        <f aca="false" t="array" ref="C98:C98">IFERROR(INDEX('03.Muestra'!$F$8:$F$17,SMALL(IF("Documento no web"='03.Muestra'!$D$8:$D$17,ROW('03.Muestra'!$F$8:$F$17)-MIN(ROW('03.Muestra'!$D$8:$D$17))+1,""),ROW()-89)),"")</f>
        <v/>
      </c>
      <c r="D98" s="114"/>
      <c r="E98" s="75" t="str">
        <f aca="false">IF(D98&lt;&gt;"",IF(AND(B98&lt;&gt;"",C98&lt;&gt;""),"","ERR"),"")</f>
        <v/>
      </c>
      <c r="F98" s="23"/>
      <c r="G98" s="23"/>
      <c r="H98" s="23"/>
      <c r="I98" s="23"/>
      <c r="J98" s="23"/>
      <c r="K98" s="119"/>
      <c r="L98" s="23"/>
      <c r="M98" s="23"/>
      <c r="N98" s="23"/>
      <c r="O98" s="23"/>
      <c r="P98" s="23"/>
      <c r="Q98" s="23"/>
      <c r="R98" s="23"/>
      <c r="S98" s="23"/>
      <c r="T98" s="23"/>
      <c r="U98" s="23"/>
      <c r="V98" s="23"/>
      <c r="W98" s="23"/>
      <c r="X98" s="23"/>
      <c r="Y98" s="23"/>
    </row>
    <row r="99" customFormat="false" ht="12" hidden="false" customHeight="true" outlineLevel="0" collapsed="false">
      <c r="A99" s="110" t="str">
        <f aca="false" t="array" ref="A99:A99">IFERROR(INDEX('03.Muestra'!$B$8:$B$17,SMALL(IF("Documento no web"='03.Muestra'!$D$8:$D$17,ROW('03.Muestra'!$B$8:$B$17)-MIN(ROW('03.Muestra'!$D$8:$D$17))+1,""),ROW()-89)),"")</f>
        <v/>
      </c>
      <c r="B99" s="141" t="str">
        <f aca="false" t="array" ref="B99:B99">IFERROR(INDEX('03.Muestra'!$C$8:$C$17,SMALL(IF("Documento no web"='03.Muestra'!$D$8:$D$17,ROW('03.Muestra'!$C$8:$C$17)-MIN(ROW('03.Muestra'!$D$8:$D$17))+1,""),ROW()-89)),"")</f>
        <v/>
      </c>
      <c r="C99" s="141" t="str">
        <f aca="false" t="array" ref="C99:C99">IFERROR(INDEX('03.Muestra'!$F$8:$F$17,SMALL(IF("Documento no web"='03.Muestra'!$D$8:$D$17,ROW('03.Muestra'!$F$8:$F$17)-MIN(ROW('03.Muestra'!$D$8:$D$17))+1,""),ROW()-89)),"")</f>
        <v/>
      </c>
      <c r="D99" s="114"/>
      <c r="E99" s="75" t="str">
        <f aca="false">IF(D99&lt;&gt;"",IF(AND(B99&lt;&gt;"",C99&lt;&gt;""),"","ERR"),"")</f>
        <v/>
      </c>
      <c r="F99" s="23"/>
      <c r="G99" s="23"/>
      <c r="H99" s="23"/>
      <c r="I99" s="23"/>
      <c r="J99" s="23"/>
      <c r="K99" s="119"/>
      <c r="L99" s="23"/>
      <c r="M99" s="23"/>
      <c r="N99" s="23"/>
      <c r="O99" s="23"/>
      <c r="P99" s="23"/>
      <c r="Q99" s="23"/>
      <c r="R99" s="23"/>
      <c r="S99" s="23"/>
      <c r="T99" s="23"/>
      <c r="U99" s="23"/>
      <c r="V99" s="23"/>
      <c r="W99" s="23"/>
      <c r="X99" s="23"/>
      <c r="Y99" s="23"/>
    </row>
    <row r="100" customFormat="false" ht="12" hidden="false" customHeight="true" outlineLevel="0" collapsed="false">
      <c r="A100" s="71"/>
      <c r="B100" s="144"/>
      <c r="C100" s="144"/>
      <c r="D100" s="145"/>
      <c r="E100" s="75"/>
      <c r="F100" s="23"/>
      <c r="G100" s="23"/>
      <c r="H100" s="23"/>
      <c r="I100" s="23"/>
      <c r="J100" s="23"/>
      <c r="N100" s="23"/>
      <c r="O100" s="23"/>
      <c r="P100" s="23"/>
      <c r="Q100" s="23"/>
      <c r="R100" s="23"/>
      <c r="S100" s="23"/>
      <c r="T100" s="23"/>
      <c r="U100" s="23"/>
      <c r="AD100" s="23"/>
    </row>
    <row r="101" customFormat="false" ht="12" hidden="false" customHeight="true" outlineLevel="0" collapsed="false">
      <c r="A101" s="71"/>
      <c r="B101" s="144"/>
      <c r="C101" s="144"/>
      <c r="D101" s="145"/>
      <c r="E101" s="75"/>
      <c r="F101" s="23"/>
      <c r="G101" s="23"/>
      <c r="H101" s="23"/>
      <c r="I101" s="23"/>
      <c r="J101" s="23"/>
      <c r="N101" s="23"/>
      <c r="O101" s="23"/>
      <c r="P101" s="23"/>
      <c r="Q101" s="23"/>
      <c r="R101" s="23"/>
      <c r="S101" s="23"/>
      <c r="T101" s="23"/>
      <c r="U101" s="23"/>
      <c r="AD101" s="23"/>
    </row>
    <row r="102" customFormat="false" ht="31.5" hidden="false" customHeight="true" outlineLevel="0" collapsed="false">
      <c r="A102" s="122"/>
      <c r="B102" s="123"/>
      <c r="C102" s="122"/>
      <c r="D102" s="146"/>
      <c r="E102" s="75"/>
      <c r="F102" s="23"/>
      <c r="G102" s="23"/>
      <c r="H102" s="23"/>
      <c r="I102" s="23"/>
      <c r="J102" s="23"/>
      <c r="N102" s="23"/>
      <c r="O102" s="23"/>
      <c r="P102" s="23"/>
      <c r="Q102" s="23"/>
      <c r="R102" s="23"/>
      <c r="S102" s="23"/>
      <c r="T102" s="23"/>
      <c r="U102" s="23"/>
      <c r="AD102" s="23"/>
    </row>
    <row r="103" customFormat="false" ht="14.25" hidden="false" customHeight="true" outlineLevel="0" collapsed="false">
      <c r="A103" s="71"/>
      <c r="B103" s="71"/>
      <c r="C103" s="71"/>
      <c r="D103" s="147"/>
      <c r="E103" s="75"/>
      <c r="F103" s="72"/>
      <c r="G103" s="23"/>
      <c r="H103" s="23"/>
      <c r="I103" s="23"/>
      <c r="J103" s="23"/>
      <c r="N103" s="23"/>
      <c r="O103" s="23"/>
      <c r="P103" s="23"/>
      <c r="Q103" s="23"/>
      <c r="R103" s="23"/>
      <c r="S103" s="23"/>
      <c r="T103" s="23"/>
      <c r="U103" s="23"/>
      <c r="AD103" s="23"/>
    </row>
    <row r="104" customFormat="false" ht="12" hidden="false" customHeight="true" outlineLevel="0" collapsed="false">
      <c r="B104" s="23"/>
      <c r="C104" s="23"/>
      <c r="D104" s="137"/>
      <c r="E104" s="75"/>
      <c r="F104" s="23"/>
      <c r="G104" s="23"/>
      <c r="H104" s="23"/>
      <c r="I104" s="23"/>
      <c r="J104" s="23"/>
      <c r="K104" s="119"/>
      <c r="L104" s="23"/>
      <c r="M104" s="23"/>
      <c r="N104" s="23"/>
      <c r="O104" s="23"/>
      <c r="P104" s="23"/>
      <c r="Q104" s="23"/>
      <c r="R104" s="23"/>
      <c r="S104" s="23"/>
      <c r="T104" s="23"/>
      <c r="U104" s="23"/>
      <c r="V104" s="23"/>
      <c r="W104" s="23"/>
      <c r="X104" s="23"/>
      <c r="Y104" s="23"/>
    </row>
    <row r="105" customFormat="false" ht="12" hidden="false" customHeight="true" outlineLevel="0" collapsed="false">
      <c r="B105" s="23"/>
      <c r="C105" s="23"/>
      <c r="D105" s="137"/>
      <c r="E105" s="112"/>
      <c r="F105" s="23"/>
      <c r="G105" s="23"/>
      <c r="H105" s="23"/>
      <c r="I105" s="23"/>
      <c r="J105" s="23"/>
      <c r="K105" s="119"/>
      <c r="L105" s="23"/>
      <c r="M105" s="23"/>
      <c r="N105" s="23"/>
      <c r="O105" s="23"/>
      <c r="P105" s="23"/>
      <c r="Q105" s="23"/>
      <c r="R105" s="23"/>
      <c r="S105" s="23"/>
      <c r="T105" s="23"/>
      <c r="U105" s="23"/>
      <c r="V105" s="23"/>
      <c r="W105" s="23"/>
      <c r="X105" s="23"/>
      <c r="Y105" s="23"/>
    </row>
    <row r="106" customFormat="false" ht="32.25" hidden="false" customHeight="true" outlineLevel="0" collapsed="false">
      <c r="A106" s="105" t="s">
        <v>119</v>
      </c>
      <c r="B106" s="106" t="s">
        <v>105</v>
      </c>
      <c r="C106" s="107" t="s">
        <v>221</v>
      </c>
      <c r="D106" s="139" t="s">
        <v>125</v>
      </c>
      <c r="E106" s="124"/>
      <c r="K106" s="119"/>
      <c r="L106" s="23"/>
      <c r="M106" s="23"/>
      <c r="N106" s="23"/>
      <c r="O106" s="23"/>
      <c r="P106" s="23"/>
      <c r="Q106" s="23"/>
      <c r="R106" s="23"/>
      <c r="S106" s="23"/>
      <c r="T106" s="23"/>
      <c r="U106" s="23"/>
      <c r="V106" s="23"/>
      <c r="W106" s="23"/>
      <c r="X106" s="23"/>
      <c r="Y106" s="23"/>
    </row>
    <row r="107" customFormat="false" ht="12" hidden="false" customHeight="true" outlineLevel="0" collapsed="false">
      <c r="A107" s="110" t="str">
        <f aca="false" t="array" ref="A107:A107">IFERROR(INDEX('03.Muestra'!$B$8:$B$17,SMALL(IF("Documento no web"='03.Muestra'!$D$8:$D$17,ROW('03.Muestra'!$B$8:$B$17)-MIN(ROW('03.Muestra'!$D$8:$D$17))+1,""),ROW()-106)),"")</f>
        <v/>
      </c>
      <c r="B107" s="141" t="str">
        <f aca="false" t="array" ref="B107:B107">IFERROR(INDEX('03.Muestra'!$C$8:$C$17,SMALL(IF("Documento no web"='03.Muestra'!$D$8:$D$17,ROW('03.Muestra'!$C$8:$C$17)-MIN(ROW('03.Muestra'!$D$8:$D$17))+1,""),ROW()-106)),"")</f>
        <v/>
      </c>
      <c r="C107" s="141" t="str">
        <f aca="false" t="array" ref="C107:C107">IFERROR(INDEX('03.Muestra'!$F$8:$F$17,SMALL(IF("Documento no web"='03.Muestra'!$D$8:$D$17,ROW('03.Muestra'!$F$8:$F$17)-MIN(ROW('03.Muestra'!$D$8:$D$17))+1,""),ROW()-106)),"")</f>
        <v/>
      </c>
      <c r="D107" s="114"/>
      <c r="E107" s="75" t="str">
        <f aca="false">IF(D107&lt;&gt;"",IF(AND(B107&lt;&gt;"",C107&lt;&gt;""),"","ERR"),"")</f>
        <v/>
      </c>
      <c r="F107" s="115" t="s">
        <v>108</v>
      </c>
      <c r="G107" s="100" t="s">
        <v>117</v>
      </c>
      <c r="H107" s="95" t="s">
        <v>112</v>
      </c>
      <c r="I107" s="116" t="s">
        <v>110</v>
      </c>
      <c r="J107" s="117" t="s">
        <v>106</v>
      </c>
      <c r="K107" s="142" t="s">
        <v>116</v>
      </c>
      <c r="L107" s="23"/>
      <c r="M107" s="23"/>
      <c r="N107" s="23"/>
      <c r="O107" s="23"/>
      <c r="P107" s="23"/>
      <c r="Q107" s="23"/>
      <c r="R107" s="23"/>
      <c r="S107" s="23"/>
      <c r="T107" s="23"/>
      <c r="U107" s="23"/>
      <c r="V107" s="23"/>
      <c r="W107" s="23"/>
      <c r="X107" s="23"/>
      <c r="Y107" s="23"/>
    </row>
    <row r="108" customFormat="false" ht="12" hidden="false" customHeight="true" outlineLevel="0" collapsed="false">
      <c r="A108" s="110" t="str">
        <f aca="false" t="array" ref="A108:A108">IFERROR(INDEX('03.Muestra'!$B$8:$B$17,SMALL(IF("Documento no web"='03.Muestra'!$D$8:$D$17,ROW('03.Muestra'!$B$8:$B$17)-MIN(ROW('03.Muestra'!$D$8:$D$17))+1,""),ROW()-106)),"")</f>
        <v/>
      </c>
      <c r="B108" s="141" t="str">
        <f aca="false" t="array" ref="B108:B108">IFERROR(INDEX('03.Muestra'!$C$8:$C$17,SMALL(IF("Documento no web"='03.Muestra'!$D$8:$D$17,ROW('03.Muestra'!$C$8:$C$17)-MIN(ROW('03.Muestra'!$D$8:$D$17))+1,""),ROW()-106)),"")</f>
        <v/>
      </c>
      <c r="C108" s="141" t="str">
        <f aca="false" t="array" ref="C108:C108">IFERROR(INDEX('03.Muestra'!$F$8:$F$17,SMALL(IF("Documento no web"='03.Muestra'!$D$8:$D$17,ROW('03.Muestra'!$F$8:$F$17)-MIN(ROW('03.Muestra'!$D$8:$D$17))+1,""),ROW()-106)),"")</f>
        <v/>
      </c>
      <c r="D108" s="114"/>
      <c r="E108" s="75" t="str">
        <f aca="false">IF(D108&lt;&gt;"",IF(AND(B108&lt;&gt;"",C108&lt;&gt;""),"","ERR"),"")</f>
        <v/>
      </c>
      <c r="F108" s="118" t="n">
        <f aca="true">COUNTIF($D107:INDIRECT("$D" &amp;  SUM(ROW()-1,'03.Muestra'!$D$20)-1),F107)</f>
        <v>0</v>
      </c>
      <c r="G108" s="118" t="n">
        <f aca="true">COUNTIF($D107:INDIRECT("$D" &amp;  SUM(ROW()-1,'03.Muestra'!$D$20)-1),G107)</f>
        <v>0</v>
      </c>
      <c r="H108" s="118" t="n">
        <f aca="true">COUNTIF($D107:INDIRECT("$D" &amp;  SUM(ROW()-1,'03.Muestra'!$D$20)-1),H107)</f>
        <v>0</v>
      </c>
      <c r="I108" s="118" t="n">
        <f aca="true">COUNTIF($D107:INDIRECT("$D" &amp;  SUM(ROW()-1,'03.Muestra'!$D$20)-1),I107)</f>
        <v>0</v>
      </c>
      <c r="J108" s="118" t="n">
        <f aca="true">COUNTIF($D107:INDIRECT("$D" &amp;  SUM(ROW()-1,'03.Muestra'!$D$20)-1),J107)</f>
        <v>0</v>
      </c>
      <c r="K108" s="143" t="n">
        <f aca="true">IF(COUNTIF('03.Muestra'!$D$8:$D$17,"Documento no web")=0,0,COUNTBLANK($D107:INDIRECT("$D" &amp;  SUM(ROW()-1,COUNTIF('03.Muestra'!$D$8:$D$17,"Documento no web"))-1)))</f>
        <v>0</v>
      </c>
      <c r="L108" s="23"/>
      <c r="M108" s="23"/>
      <c r="N108" s="23"/>
      <c r="O108" s="23"/>
      <c r="P108" s="23"/>
      <c r="Q108" s="23"/>
      <c r="R108" s="23"/>
      <c r="S108" s="23"/>
      <c r="T108" s="23"/>
      <c r="U108" s="23"/>
      <c r="V108" s="23"/>
      <c r="W108" s="23"/>
      <c r="X108" s="23"/>
      <c r="Y108" s="23"/>
    </row>
    <row r="109" customFormat="false" ht="12" hidden="false" customHeight="true" outlineLevel="0" collapsed="false">
      <c r="A109" s="110" t="str">
        <f aca="false" t="array" ref="A109:A109">IFERROR(INDEX('03.Muestra'!$B$8:$B$17,SMALL(IF("Documento no web"='03.Muestra'!$D$8:$D$17,ROW('03.Muestra'!$B$8:$B$17)-MIN(ROW('03.Muestra'!$D$8:$D$17))+1,""),ROW()-106)),"")</f>
        <v/>
      </c>
      <c r="B109" s="141" t="str">
        <f aca="false" t="array" ref="B109:B109">IFERROR(INDEX('03.Muestra'!$C$8:$C$17,SMALL(IF("Documento no web"='03.Muestra'!$D$8:$D$17,ROW('03.Muestra'!$C$8:$C$17)-MIN(ROW('03.Muestra'!$D$8:$D$17))+1,""),ROW()-106)),"")</f>
        <v/>
      </c>
      <c r="C109" s="141" t="str">
        <f aca="false" t="array" ref="C109:C109">IFERROR(INDEX('03.Muestra'!$F$8:$F$17,SMALL(IF("Documento no web"='03.Muestra'!$D$8:$D$17,ROW('03.Muestra'!$F$8:$F$17)-MIN(ROW('03.Muestra'!$D$8:$D$17))+1,""),ROW()-106)),"")</f>
        <v/>
      </c>
      <c r="D109" s="114"/>
      <c r="E109" s="75" t="str">
        <f aca="false">IF(D109&lt;&gt;"",IF(AND(B109&lt;&gt;"",C109&lt;&gt;""),"","ERR"),"")</f>
        <v/>
      </c>
      <c r="G109" s="23"/>
      <c r="H109" s="23"/>
      <c r="I109" s="23"/>
      <c r="J109" s="23"/>
      <c r="K109" s="119"/>
      <c r="L109" s="23"/>
      <c r="M109" s="23"/>
      <c r="N109" s="23"/>
      <c r="O109" s="23"/>
      <c r="P109" s="23"/>
      <c r="Q109" s="23"/>
      <c r="R109" s="23"/>
      <c r="S109" s="23"/>
      <c r="T109" s="23"/>
      <c r="U109" s="23"/>
      <c r="V109" s="23"/>
      <c r="W109" s="23"/>
      <c r="X109" s="23"/>
      <c r="Y109" s="23"/>
    </row>
    <row r="110" customFormat="false" ht="12" hidden="false" customHeight="true" outlineLevel="0" collapsed="false">
      <c r="A110" s="110" t="str">
        <f aca="false" t="array" ref="A110:A110">IFERROR(INDEX('03.Muestra'!$B$8:$B$17,SMALL(IF("Documento no web"='03.Muestra'!$D$8:$D$17,ROW('03.Muestra'!$B$8:$B$17)-MIN(ROW('03.Muestra'!$D$8:$D$17))+1,""),ROW()-106)),"")</f>
        <v/>
      </c>
      <c r="B110" s="141" t="str">
        <f aca="false" t="array" ref="B110:B110">IFERROR(INDEX('03.Muestra'!$C$8:$C$17,SMALL(IF("Documento no web"='03.Muestra'!$D$8:$D$17,ROW('03.Muestra'!$C$8:$C$17)-MIN(ROW('03.Muestra'!$D$8:$D$17))+1,""),ROW()-106)),"")</f>
        <v/>
      </c>
      <c r="C110" s="141" t="str">
        <f aca="false" t="array" ref="C110:C110">IFERROR(INDEX('03.Muestra'!$F$8:$F$17,SMALL(IF("Documento no web"='03.Muestra'!$D$8:$D$17,ROW('03.Muestra'!$F$8:$F$17)-MIN(ROW('03.Muestra'!$D$8:$D$17))+1,""),ROW()-106)),"")</f>
        <v/>
      </c>
      <c r="D110" s="114"/>
      <c r="E110" s="75" t="str">
        <f aca="false">IF(D110&lt;&gt;"",IF(AND(B110&lt;&gt;"",C110&lt;&gt;""),"","ERR"),"")</f>
        <v/>
      </c>
      <c r="G110" s="23"/>
      <c r="H110" s="23"/>
      <c r="I110" s="23"/>
      <c r="J110" s="23"/>
      <c r="K110" s="119"/>
      <c r="L110" s="23"/>
      <c r="M110" s="23"/>
      <c r="N110" s="23"/>
      <c r="O110" s="23"/>
      <c r="P110" s="23"/>
      <c r="Q110" s="23"/>
      <c r="R110" s="23"/>
      <c r="S110" s="23"/>
      <c r="T110" s="23"/>
      <c r="U110" s="23"/>
      <c r="V110" s="23"/>
      <c r="W110" s="23"/>
      <c r="X110" s="23"/>
      <c r="Y110" s="23"/>
    </row>
    <row r="111" customFormat="false" ht="12" hidden="false" customHeight="true" outlineLevel="0" collapsed="false">
      <c r="A111" s="110" t="str">
        <f aca="false" t="array" ref="A111:A111">IFERROR(INDEX('03.Muestra'!$B$8:$B$17,SMALL(IF("Documento no web"='03.Muestra'!$D$8:$D$17,ROW('03.Muestra'!$B$8:$B$17)-MIN(ROW('03.Muestra'!$D$8:$D$17))+1,""),ROW()-106)),"")</f>
        <v/>
      </c>
      <c r="B111" s="141" t="str">
        <f aca="false" t="array" ref="B111:B111">IFERROR(INDEX('03.Muestra'!$C$8:$C$17,SMALL(IF("Documento no web"='03.Muestra'!$D$8:$D$17,ROW('03.Muestra'!$C$8:$C$17)-MIN(ROW('03.Muestra'!$D$8:$D$17))+1,""),ROW()-106)),"")</f>
        <v/>
      </c>
      <c r="C111" s="141" t="str">
        <f aca="false" t="array" ref="C111:C111">IFERROR(INDEX('03.Muestra'!$F$8:$F$17,SMALL(IF("Documento no web"='03.Muestra'!$D$8:$D$17,ROW('03.Muestra'!$F$8:$F$17)-MIN(ROW('03.Muestra'!$D$8:$D$17))+1,""),ROW()-106)),"")</f>
        <v/>
      </c>
      <c r="D111" s="114"/>
      <c r="E111" s="75" t="str">
        <f aca="false">IF(D111&lt;&gt;"",IF(AND(B111&lt;&gt;"",C111&lt;&gt;""),"","ERR"),"")</f>
        <v/>
      </c>
      <c r="G111" s="23"/>
      <c r="H111" s="23"/>
      <c r="I111" s="23"/>
      <c r="J111" s="23"/>
      <c r="K111" s="119"/>
      <c r="L111" s="23"/>
      <c r="M111" s="23"/>
      <c r="N111" s="23"/>
      <c r="O111" s="23"/>
      <c r="P111" s="23"/>
      <c r="Q111" s="23"/>
      <c r="R111" s="23"/>
      <c r="S111" s="23"/>
      <c r="T111" s="23"/>
      <c r="U111" s="23"/>
      <c r="V111" s="23"/>
      <c r="W111" s="23"/>
      <c r="X111" s="23"/>
      <c r="Y111" s="23"/>
    </row>
    <row r="112" customFormat="false" ht="12" hidden="false" customHeight="true" outlineLevel="0" collapsed="false">
      <c r="A112" s="110" t="str">
        <f aca="false" t="array" ref="A112:A112">IFERROR(INDEX('03.Muestra'!$B$8:$B$17,SMALL(IF("Documento no web"='03.Muestra'!$D$8:$D$17,ROW('03.Muestra'!$B$8:$B$17)-MIN(ROW('03.Muestra'!$D$8:$D$17))+1,""),ROW()-106)),"")</f>
        <v/>
      </c>
      <c r="B112" s="141" t="str">
        <f aca="false" t="array" ref="B112:B112">IFERROR(INDEX('03.Muestra'!$C$8:$C$17,SMALL(IF("Documento no web"='03.Muestra'!$D$8:$D$17,ROW('03.Muestra'!$C$8:$C$17)-MIN(ROW('03.Muestra'!$D$8:$D$17))+1,""),ROW()-106)),"")</f>
        <v/>
      </c>
      <c r="C112" s="141" t="str">
        <f aca="false" t="array" ref="C112:C112">IFERROR(INDEX('03.Muestra'!$F$8:$F$17,SMALL(IF("Documento no web"='03.Muestra'!$D$8:$D$17,ROW('03.Muestra'!$F$8:$F$17)-MIN(ROW('03.Muestra'!$D$8:$D$17))+1,""),ROW()-106)),"")</f>
        <v/>
      </c>
      <c r="D112" s="114"/>
      <c r="E112" s="75" t="str">
        <f aca="false">IF(D112&lt;&gt;"",IF(AND(B112&lt;&gt;"",C112&lt;&gt;""),"","ERR"),"")</f>
        <v/>
      </c>
      <c r="G112" s="23"/>
      <c r="H112" s="23"/>
      <c r="I112" s="23"/>
      <c r="J112" s="23"/>
      <c r="K112" s="119"/>
      <c r="L112" s="23"/>
      <c r="M112" s="23"/>
      <c r="N112" s="23"/>
      <c r="O112" s="23"/>
      <c r="P112" s="23"/>
      <c r="Q112" s="23"/>
      <c r="R112" s="23"/>
      <c r="S112" s="23"/>
      <c r="T112" s="23"/>
      <c r="U112" s="23"/>
      <c r="V112" s="23"/>
      <c r="W112" s="23"/>
      <c r="X112" s="23"/>
      <c r="Y112" s="23"/>
    </row>
    <row r="113" customFormat="false" ht="12" hidden="false" customHeight="true" outlineLevel="0" collapsed="false">
      <c r="A113" s="110" t="str">
        <f aca="false" t="array" ref="A113:A113">IFERROR(INDEX('03.Muestra'!$B$8:$B$17,SMALL(IF("Documento no web"='03.Muestra'!$D$8:$D$17,ROW('03.Muestra'!$B$8:$B$17)-MIN(ROW('03.Muestra'!$D$8:$D$17))+1,""),ROW()-106)),"")</f>
        <v/>
      </c>
      <c r="B113" s="141" t="str">
        <f aca="false" t="array" ref="B113:B113">IFERROR(INDEX('03.Muestra'!$C$8:$C$17,SMALL(IF("Documento no web"='03.Muestra'!$D$8:$D$17,ROW('03.Muestra'!$C$8:$C$17)-MIN(ROW('03.Muestra'!$D$8:$D$17))+1,""),ROW()-106)),"")</f>
        <v/>
      </c>
      <c r="C113" s="141" t="str">
        <f aca="false" t="array" ref="C113:C113">IFERROR(INDEX('03.Muestra'!$F$8:$F$17,SMALL(IF("Documento no web"='03.Muestra'!$D$8:$D$17,ROW('03.Muestra'!$F$8:$F$17)-MIN(ROW('03.Muestra'!$D$8:$D$17))+1,""),ROW()-106)),"")</f>
        <v/>
      </c>
      <c r="D113" s="114"/>
      <c r="E113" s="75" t="str">
        <f aca="false">IF(D113&lt;&gt;"",IF(AND(B113&lt;&gt;"",C113&lt;&gt;""),"","ERR"),"")</f>
        <v/>
      </c>
      <c r="F113" s="23"/>
      <c r="G113" s="23"/>
      <c r="H113" s="23"/>
      <c r="I113" s="23"/>
      <c r="J113" s="23"/>
      <c r="K113" s="119"/>
      <c r="L113" s="23"/>
      <c r="M113" s="23"/>
      <c r="N113" s="23"/>
      <c r="O113" s="23"/>
      <c r="P113" s="23"/>
      <c r="Q113" s="23"/>
      <c r="R113" s="23"/>
      <c r="S113" s="23"/>
      <c r="T113" s="23"/>
      <c r="U113" s="23"/>
      <c r="V113" s="23"/>
      <c r="W113" s="23"/>
      <c r="X113" s="23"/>
      <c r="Y113" s="23"/>
    </row>
    <row r="114" customFormat="false" ht="12" hidden="false" customHeight="true" outlineLevel="0" collapsed="false">
      <c r="A114" s="110" t="str">
        <f aca="false" t="array" ref="A114:A114">IFERROR(INDEX('03.Muestra'!$B$8:$B$17,SMALL(IF("Documento no web"='03.Muestra'!$D$8:$D$17,ROW('03.Muestra'!$B$8:$B$17)-MIN(ROW('03.Muestra'!$D$8:$D$17))+1,""),ROW()-106)),"")</f>
        <v/>
      </c>
      <c r="B114" s="141" t="str">
        <f aca="false" t="array" ref="B114:B114">IFERROR(INDEX('03.Muestra'!$C$8:$C$17,SMALL(IF("Documento no web"='03.Muestra'!$D$8:$D$17,ROW('03.Muestra'!$C$8:$C$17)-MIN(ROW('03.Muestra'!$D$8:$D$17))+1,""),ROW()-106)),"")</f>
        <v/>
      </c>
      <c r="C114" s="141" t="str">
        <f aca="false" t="array" ref="C114:C114">IFERROR(INDEX('03.Muestra'!$F$8:$F$17,SMALL(IF("Documento no web"='03.Muestra'!$D$8:$D$17,ROW('03.Muestra'!$F$8:$F$17)-MIN(ROW('03.Muestra'!$D$8:$D$17))+1,""),ROW()-106)),"")</f>
        <v/>
      </c>
      <c r="D114" s="114"/>
      <c r="E114" s="75" t="str">
        <f aca="false">IF(D114&lt;&gt;"",IF(AND(B114&lt;&gt;"",C114&lt;&gt;""),"","ERR"),"")</f>
        <v/>
      </c>
      <c r="F114" s="23"/>
      <c r="G114" s="23"/>
      <c r="H114" s="23"/>
      <c r="I114" s="23"/>
      <c r="J114" s="23"/>
      <c r="K114" s="119"/>
      <c r="L114" s="23"/>
      <c r="M114" s="23"/>
      <c r="N114" s="23"/>
      <c r="O114" s="23"/>
      <c r="P114" s="23"/>
      <c r="Q114" s="23"/>
      <c r="R114" s="23"/>
      <c r="S114" s="23"/>
      <c r="T114" s="23"/>
      <c r="U114" s="23"/>
      <c r="V114" s="23"/>
      <c r="W114" s="23"/>
      <c r="X114" s="23"/>
      <c r="Y114" s="23"/>
    </row>
    <row r="115" customFormat="false" ht="12" hidden="false" customHeight="true" outlineLevel="0" collapsed="false">
      <c r="A115" s="110" t="str">
        <f aca="false" t="array" ref="A115:A115">IFERROR(INDEX('03.Muestra'!$B$8:$B$17,SMALL(IF("Documento no web"='03.Muestra'!$D$8:$D$17,ROW('03.Muestra'!$B$8:$B$17)-MIN(ROW('03.Muestra'!$D$8:$D$17))+1,""),ROW()-106)),"")</f>
        <v/>
      </c>
      <c r="B115" s="141" t="str">
        <f aca="false" t="array" ref="B115:B115">IFERROR(INDEX('03.Muestra'!$C$8:$C$17,SMALL(IF("Documento no web"='03.Muestra'!$D$8:$D$17,ROW('03.Muestra'!$C$8:$C$17)-MIN(ROW('03.Muestra'!$D$8:$D$17))+1,""),ROW()-106)),"")</f>
        <v/>
      </c>
      <c r="C115" s="141" t="str">
        <f aca="false" t="array" ref="C115:C115">IFERROR(INDEX('03.Muestra'!$F$8:$F$17,SMALL(IF("Documento no web"='03.Muestra'!$D$8:$D$17,ROW('03.Muestra'!$F$8:$F$17)-MIN(ROW('03.Muestra'!$D$8:$D$17))+1,""),ROW()-106)),"")</f>
        <v/>
      </c>
      <c r="D115" s="114"/>
      <c r="E115" s="75" t="str">
        <f aca="false">IF(D115&lt;&gt;"",IF(AND(B115&lt;&gt;"",C115&lt;&gt;""),"","ERR"),"")</f>
        <v/>
      </c>
      <c r="F115" s="23"/>
      <c r="G115" s="23"/>
      <c r="H115" s="23"/>
      <c r="I115" s="23"/>
      <c r="J115" s="23"/>
      <c r="K115" s="119"/>
      <c r="L115" s="23"/>
      <c r="M115" s="23"/>
      <c r="N115" s="23"/>
      <c r="O115" s="23"/>
      <c r="P115" s="23"/>
      <c r="Q115" s="23"/>
      <c r="R115" s="23"/>
      <c r="S115" s="23"/>
      <c r="T115" s="23"/>
      <c r="U115" s="23"/>
      <c r="V115" s="23"/>
      <c r="W115" s="23"/>
      <c r="X115" s="23"/>
      <c r="Y115" s="23"/>
    </row>
    <row r="116" customFormat="false" ht="12" hidden="false" customHeight="true" outlineLevel="0" collapsed="false">
      <c r="A116" s="110" t="str">
        <f aca="false" t="array" ref="A116:A116">IFERROR(INDEX('03.Muestra'!$B$8:$B$17,SMALL(IF("Documento no web"='03.Muestra'!$D$8:$D$17,ROW('03.Muestra'!$B$8:$B$17)-MIN(ROW('03.Muestra'!$D$8:$D$17))+1,""),ROW()-106)),"")</f>
        <v/>
      </c>
      <c r="B116" s="141" t="str">
        <f aca="false" t="array" ref="B116:B116">IFERROR(INDEX('03.Muestra'!$C$8:$C$17,SMALL(IF("Documento no web"='03.Muestra'!$D$8:$D$17,ROW('03.Muestra'!$C$8:$C$17)-MIN(ROW('03.Muestra'!$D$8:$D$17))+1,""),ROW()-106)),"")</f>
        <v/>
      </c>
      <c r="C116" s="141" t="str">
        <f aca="false" t="array" ref="C116:C116">IFERROR(INDEX('03.Muestra'!$F$8:$F$17,SMALL(IF("Documento no web"='03.Muestra'!$D$8:$D$17,ROW('03.Muestra'!$F$8:$F$17)-MIN(ROW('03.Muestra'!$D$8:$D$17))+1,""),ROW()-106)),"")</f>
        <v/>
      </c>
      <c r="D116" s="114"/>
      <c r="E116" s="75" t="str">
        <f aca="false">IF(D116&lt;&gt;"",IF(AND(B116&lt;&gt;"",C116&lt;&gt;""),"","ERR"),"")</f>
        <v/>
      </c>
      <c r="F116" s="23"/>
      <c r="G116" s="23"/>
      <c r="H116" s="23"/>
      <c r="I116" s="23"/>
      <c r="J116" s="23"/>
      <c r="K116" s="119"/>
      <c r="L116" s="23"/>
      <c r="M116" s="23"/>
      <c r="N116" s="23"/>
      <c r="O116" s="23"/>
      <c r="P116" s="23"/>
      <c r="Q116" s="23"/>
      <c r="R116" s="23"/>
      <c r="S116" s="23"/>
      <c r="T116" s="23"/>
      <c r="U116" s="23"/>
      <c r="V116" s="23"/>
      <c r="W116" s="23"/>
      <c r="X116" s="23"/>
      <c r="Y116" s="23"/>
    </row>
    <row r="117" customFormat="false" ht="12" hidden="false" customHeight="true" outlineLevel="0" collapsed="false">
      <c r="A117" s="71"/>
      <c r="B117" s="144"/>
      <c r="C117" s="144"/>
      <c r="D117" s="145"/>
      <c r="E117" s="75"/>
      <c r="F117" s="23"/>
      <c r="G117" s="23"/>
      <c r="H117" s="23"/>
      <c r="I117" s="23"/>
      <c r="J117" s="23"/>
      <c r="N117" s="23"/>
      <c r="O117" s="23"/>
      <c r="P117" s="23"/>
      <c r="Q117" s="23"/>
      <c r="R117" s="23"/>
      <c r="S117" s="23"/>
      <c r="T117" s="23"/>
      <c r="U117" s="23"/>
      <c r="AD117" s="23"/>
    </row>
    <row r="118" customFormat="false" ht="12" hidden="false" customHeight="true" outlineLevel="0" collapsed="false">
      <c r="A118" s="71"/>
      <c r="B118" s="144"/>
      <c r="C118" s="144"/>
      <c r="D118" s="145"/>
      <c r="E118" s="75"/>
      <c r="F118" s="23"/>
      <c r="G118" s="23"/>
      <c r="H118" s="23"/>
      <c r="I118" s="23"/>
      <c r="J118" s="23"/>
      <c r="N118" s="23"/>
      <c r="O118" s="23"/>
      <c r="P118" s="23"/>
      <c r="Q118" s="23"/>
      <c r="R118" s="23"/>
      <c r="S118" s="23"/>
      <c r="T118" s="23"/>
      <c r="U118" s="23"/>
      <c r="AD118" s="23"/>
    </row>
    <row r="119" customFormat="false" ht="31.5" hidden="false" customHeight="true" outlineLevel="0" collapsed="false">
      <c r="A119" s="122"/>
      <c r="B119" s="123"/>
      <c r="C119" s="122"/>
      <c r="D119" s="146"/>
      <c r="E119" s="75"/>
      <c r="F119" s="23"/>
      <c r="G119" s="23"/>
      <c r="H119" s="23"/>
      <c r="I119" s="23"/>
      <c r="J119" s="23"/>
      <c r="N119" s="23"/>
      <c r="O119" s="23"/>
      <c r="P119" s="23"/>
      <c r="Q119" s="23"/>
      <c r="R119" s="23"/>
      <c r="S119" s="23"/>
      <c r="T119" s="23"/>
      <c r="U119" s="23"/>
      <c r="AD119" s="23"/>
    </row>
    <row r="120" customFormat="false" ht="14.25" hidden="false" customHeight="true" outlineLevel="0" collapsed="false">
      <c r="A120" s="71"/>
      <c r="B120" s="71"/>
      <c r="C120" s="71"/>
      <c r="D120" s="147"/>
      <c r="E120" s="75"/>
      <c r="F120" s="72"/>
      <c r="G120" s="23"/>
      <c r="H120" s="23"/>
      <c r="I120" s="23"/>
      <c r="J120" s="23"/>
      <c r="N120" s="23"/>
      <c r="O120" s="23"/>
      <c r="P120" s="23"/>
      <c r="Q120" s="23"/>
      <c r="R120" s="23"/>
      <c r="S120" s="23"/>
      <c r="T120" s="23"/>
      <c r="U120" s="23"/>
      <c r="AD120" s="23"/>
    </row>
    <row r="121" customFormat="false" ht="12" hidden="false" customHeight="true" outlineLevel="0" collapsed="false">
      <c r="B121" s="23"/>
      <c r="C121" s="23"/>
      <c r="D121" s="137"/>
      <c r="E121" s="75"/>
      <c r="F121" s="23"/>
      <c r="G121" s="23"/>
      <c r="H121" s="23"/>
      <c r="I121" s="23"/>
      <c r="J121" s="23"/>
      <c r="K121" s="119"/>
      <c r="L121" s="23"/>
      <c r="M121" s="23"/>
      <c r="N121" s="23"/>
      <c r="O121" s="23"/>
      <c r="P121" s="23"/>
      <c r="Q121" s="23"/>
      <c r="R121" s="23"/>
      <c r="S121" s="23"/>
      <c r="T121" s="23"/>
      <c r="U121" s="23"/>
      <c r="V121" s="23"/>
      <c r="W121" s="23"/>
      <c r="X121" s="23"/>
      <c r="Y121" s="23"/>
    </row>
    <row r="122" customFormat="false" ht="12" hidden="false" customHeight="true" outlineLevel="0" collapsed="false">
      <c r="B122" s="23"/>
      <c r="C122" s="23"/>
      <c r="D122" s="137"/>
      <c r="E122" s="112"/>
      <c r="F122" s="23"/>
      <c r="G122" s="23"/>
      <c r="H122" s="23"/>
      <c r="I122" s="23"/>
      <c r="J122" s="23"/>
      <c r="K122" s="119"/>
      <c r="L122" s="23"/>
      <c r="M122" s="23"/>
      <c r="N122" s="23"/>
      <c r="O122" s="23"/>
      <c r="P122" s="23"/>
      <c r="Q122" s="23"/>
      <c r="R122" s="23"/>
      <c r="S122" s="23"/>
      <c r="T122" s="23"/>
      <c r="U122" s="23"/>
      <c r="V122" s="23"/>
      <c r="W122" s="23"/>
      <c r="X122" s="23"/>
      <c r="Y122" s="23"/>
    </row>
    <row r="123" customFormat="false" ht="32.25" hidden="false" customHeight="true" outlineLevel="0" collapsed="false">
      <c r="A123" s="105" t="s">
        <v>119</v>
      </c>
      <c r="B123" s="106" t="s">
        <v>105</v>
      </c>
      <c r="C123" s="107" t="s">
        <v>222</v>
      </c>
      <c r="D123" s="139" t="s">
        <v>125</v>
      </c>
      <c r="E123" s="124"/>
      <c r="K123" s="119"/>
      <c r="L123" s="23"/>
      <c r="M123" s="23"/>
      <c r="N123" s="23"/>
      <c r="O123" s="23"/>
      <c r="P123" s="23"/>
      <c r="Q123" s="23"/>
      <c r="R123" s="23"/>
      <c r="S123" s="23"/>
      <c r="T123" s="23"/>
      <c r="U123" s="23"/>
      <c r="V123" s="23"/>
      <c r="W123" s="23"/>
      <c r="X123" s="23"/>
      <c r="Y123" s="23"/>
    </row>
    <row r="124" customFormat="false" ht="12" hidden="false" customHeight="true" outlineLevel="0" collapsed="false">
      <c r="A124" s="110" t="str">
        <f aca="false" t="array" ref="A124:A124">IFERROR(INDEX('03.Muestra'!$B$8:$B$17,SMALL(IF("Documento no web"='03.Muestra'!$D$8:$D$17,ROW('03.Muestra'!$B$8:$B$17)-MIN(ROW('03.Muestra'!$D$8:$D$17))+1,""),ROW()-123)),"")</f>
        <v/>
      </c>
      <c r="B124" s="141" t="str">
        <f aca="false" t="array" ref="B124:B124">IFERROR(INDEX('03.Muestra'!$C$8:$C$17,SMALL(IF("Documento no web"='03.Muestra'!$D$8:$D$17,ROW('03.Muestra'!$C$8:$C$17)-MIN(ROW('03.Muestra'!$D$8:$D$17))+1,""),ROW()-123)),"")</f>
        <v/>
      </c>
      <c r="C124" s="141" t="str">
        <f aca="false" t="array" ref="C124:C124">IFERROR(INDEX('03.Muestra'!$F$8:$F$17,SMALL(IF("Documento no web"='03.Muestra'!$D$8:$D$17,ROW('03.Muestra'!$F$8:$F$17)-MIN(ROW('03.Muestra'!$D$8:$D$17))+1,""),ROW()-123)),"")</f>
        <v/>
      </c>
      <c r="D124" s="114"/>
      <c r="E124" s="75" t="str">
        <f aca="false">IF(D124&lt;&gt;"",IF(AND(B124&lt;&gt;"",C124&lt;&gt;""),"","ERR"),"")</f>
        <v/>
      </c>
      <c r="F124" s="115" t="s">
        <v>108</v>
      </c>
      <c r="G124" s="100" t="s">
        <v>117</v>
      </c>
      <c r="H124" s="95" t="s">
        <v>112</v>
      </c>
      <c r="I124" s="116" t="s">
        <v>110</v>
      </c>
      <c r="J124" s="117" t="s">
        <v>106</v>
      </c>
      <c r="K124" s="142" t="s">
        <v>116</v>
      </c>
      <c r="L124" s="23"/>
      <c r="M124" s="23"/>
      <c r="N124" s="23"/>
      <c r="O124" s="23"/>
      <c r="P124" s="23"/>
      <c r="Q124" s="23"/>
      <c r="R124" s="23"/>
      <c r="S124" s="23"/>
      <c r="T124" s="23"/>
      <c r="U124" s="23"/>
      <c r="V124" s="23"/>
      <c r="W124" s="23"/>
      <c r="X124" s="23"/>
      <c r="Y124" s="23"/>
    </row>
    <row r="125" customFormat="false" ht="12" hidden="false" customHeight="true" outlineLevel="0" collapsed="false">
      <c r="A125" s="110" t="str">
        <f aca="false" t="array" ref="A125:A125">IFERROR(INDEX('03.Muestra'!$B$8:$B$17,SMALL(IF("Documento no web"='03.Muestra'!$D$8:$D$17,ROW('03.Muestra'!$B$8:$B$17)-MIN(ROW('03.Muestra'!$D$8:$D$17))+1,""),ROW()-123)),"")</f>
        <v/>
      </c>
      <c r="B125" s="141" t="str">
        <f aca="false" t="array" ref="B125:B125">IFERROR(INDEX('03.Muestra'!$C$8:$C$17,SMALL(IF("Documento no web"='03.Muestra'!$D$8:$D$17,ROW('03.Muestra'!$C$8:$C$17)-MIN(ROW('03.Muestra'!$D$8:$D$17))+1,""),ROW()-123)),"")</f>
        <v/>
      </c>
      <c r="C125" s="141" t="str">
        <f aca="false" t="array" ref="C125:C125">IFERROR(INDEX('03.Muestra'!$F$8:$F$17,SMALL(IF("Documento no web"='03.Muestra'!$D$8:$D$17,ROW('03.Muestra'!$F$8:$F$17)-MIN(ROW('03.Muestra'!$D$8:$D$17))+1,""),ROW()-123)),"")</f>
        <v/>
      </c>
      <c r="D125" s="114"/>
      <c r="E125" s="75" t="str">
        <f aca="false">IF(D125&lt;&gt;"",IF(AND(B125&lt;&gt;"",C125&lt;&gt;""),"","ERR"),"")</f>
        <v/>
      </c>
      <c r="F125" s="118" t="n">
        <f aca="true">COUNTIF($D124:INDIRECT("$D" &amp;  SUM(ROW()-1,'03.Muestra'!$D$20)-1),F124)</f>
        <v>0</v>
      </c>
      <c r="G125" s="118" t="n">
        <f aca="true">COUNTIF($D124:INDIRECT("$D" &amp;  SUM(ROW()-1,'03.Muestra'!$D$20)-1),G124)</f>
        <v>0</v>
      </c>
      <c r="H125" s="118" t="n">
        <f aca="true">COUNTIF($D124:INDIRECT("$D" &amp;  SUM(ROW()-1,'03.Muestra'!$D$20)-1),H124)</f>
        <v>0</v>
      </c>
      <c r="I125" s="118" t="n">
        <f aca="true">COUNTIF($D124:INDIRECT("$D" &amp;  SUM(ROW()-1,'03.Muestra'!$D$20)-1),I124)</f>
        <v>0</v>
      </c>
      <c r="J125" s="118" t="n">
        <f aca="true">COUNTIF($D124:INDIRECT("$D" &amp;  SUM(ROW()-1,'03.Muestra'!$D$20)-1),J124)</f>
        <v>0</v>
      </c>
      <c r="K125" s="143" t="n">
        <f aca="true">IF(COUNTIF('03.Muestra'!$D$8:$D$17,"Documento no web")=0,0,COUNTBLANK($D124:INDIRECT("$D" &amp;  SUM(ROW()-1,COUNTIF('03.Muestra'!$D$8:$D$17,"Documento no web"))-1)))</f>
        <v>0</v>
      </c>
      <c r="L125" s="23"/>
      <c r="M125" s="23"/>
      <c r="N125" s="23"/>
      <c r="O125" s="23"/>
      <c r="P125" s="23"/>
      <c r="Q125" s="23"/>
      <c r="R125" s="23"/>
      <c r="S125" s="23"/>
      <c r="T125" s="23"/>
      <c r="U125" s="23"/>
      <c r="V125" s="23"/>
      <c r="W125" s="23"/>
      <c r="X125" s="23"/>
      <c r="Y125" s="23"/>
    </row>
    <row r="126" customFormat="false" ht="12" hidden="false" customHeight="true" outlineLevel="0" collapsed="false">
      <c r="A126" s="110" t="str">
        <f aca="false" t="array" ref="A126:A126">IFERROR(INDEX('03.Muestra'!$B$8:$B$17,SMALL(IF("Documento no web"='03.Muestra'!$D$8:$D$17,ROW('03.Muestra'!$B$8:$B$17)-MIN(ROW('03.Muestra'!$D$8:$D$17))+1,""),ROW()-123)),"")</f>
        <v/>
      </c>
      <c r="B126" s="141" t="str">
        <f aca="false" t="array" ref="B126:B126">IFERROR(INDEX('03.Muestra'!$C$8:$C$17,SMALL(IF("Documento no web"='03.Muestra'!$D$8:$D$17,ROW('03.Muestra'!$C$8:$C$17)-MIN(ROW('03.Muestra'!$D$8:$D$17))+1,""),ROW()-123)),"")</f>
        <v/>
      </c>
      <c r="C126" s="141" t="str">
        <f aca="false" t="array" ref="C126:C126">IFERROR(INDEX('03.Muestra'!$F$8:$F$17,SMALL(IF("Documento no web"='03.Muestra'!$D$8:$D$17,ROW('03.Muestra'!$F$8:$F$17)-MIN(ROW('03.Muestra'!$D$8:$D$17))+1,""),ROW()-123)),"")</f>
        <v/>
      </c>
      <c r="D126" s="114"/>
      <c r="E126" s="75" t="str">
        <f aca="false">IF(D126&lt;&gt;"",IF(AND(B126&lt;&gt;"",C126&lt;&gt;""),"","ERR"),"")</f>
        <v/>
      </c>
      <c r="G126" s="23"/>
      <c r="H126" s="23"/>
      <c r="I126" s="23"/>
      <c r="J126" s="23"/>
      <c r="K126" s="119"/>
      <c r="L126" s="23"/>
      <c r="M126" s="23"/>
      <c r="N126" s="23"/>
      <c r="O126" s="23"/>
      <c r="P126" s="23"/>
      <c r="Q126" s="23"/>
      <c r="R126" s="23"/>
      <c r="S126" s="23"/>
      <c r="T126" s="23"/>
      <c r="U126" s="23"/>
      <c r="V126" s="23"/>
      <c r="W126" s="23"/>
      <c r="X126" s="23"/>
      <c r="Y126" s="23"/>
    </row>
    <row r="127" customFormat="false" ht="12" hidden="false" customHeight="true" outlineLevel="0" collapsed="false">
      <c r="A127" s="110" t="str">
        <f aca="false" t="array" ref="A127:A127">IFERROR(INDEX('03.Muestra'!$B$8:$B$17,SMALL(IF("Documento no web"='03.Muestra'!$D$8:$D$17,ROW('03.Muestra'!$B$8:$B$17)-MIN(ROW('03.Muestra'!$D$8:$D$17))+1,""),ROW()-123)),"")</f>
        <v/>
      </c>
      <c r="B127" s="141" t="str">
        <f aca="false" t="array" ref="B127:B127">IFERROR(INDEX('03.Muestra'!$C$8:$C$17,SMALL(IF("Documento no web"='03.Muestra'!$D$8:$D$17,ROW('03.Muestra'!$C$8:$C$17)-MIN(ROW('03.Muestra'!$D$8:$D$17))+1,""),ROW()-123)),"")</f>
        <v/>
      </c>
      <c r="C127" s="141" t="str">
        <f aca="false" t="array" ref="C127:C127">IFERROR(INDEX('03.Muestra'!$F$8:$F$17,SMALL(IF("Documento no web"='03.Muestra'!$D$8:$D$17,ROW('03.Muestra'!$F$8:$F$17)-MIN(ROW('03.Muestra'!$D$8:$D$17))+1,""),ROW()-123)),"")</f>
        <v/>
      </c>
      <c r="D127" s="114"/>
      <c r="E127" s="75" t="str">
        <f aca="false">IF(D127&lt;&gt;"",IF(AND(B127&lt;&gt;"",C127&lt;&gt;""),"","ERR"),"")</f>
        <v/>
      </c>
      <c r="G127" s="23"/>
      <c r="H127" s="23"/>
      <c r="I127" s="23"/>
      <c r="J127" s="23"/>
      <c r="K127" s="119"/>
      <c r="L127" s="23"/>
      <c r="M127" s="23"/>
      <c r="N127" s="23"/>
      <c r="O127" s="23"/>
      <c r="P127" s="23"/>
      <c r="Q127" s="23"/>
      <c r="R127" s="23"/>
      <c r="S127" s="23"/>
      <c r="T127" s="23"/>
      <c r="U127" s="23"/>
      <c r="V127" s="23"/>
      <c r="W127" s="23"/>
      <c r="X127" s="23"/>
      <c r="Y127" s="23"/>
    </row>
    <row r="128" customFormat="false" ht="12" hidden="false" customHeight="true" outlineLevel="0" collapsed="false">
      <c r="A128" s="110" t="str">
        <f aca="false" t="array" ref="A128:A128">IFERROR(INDEX('03.Muestra'!$B$8:$B$17,SMALL(IF("Documento no web"='03.Muestra'!$D$8:$D$17,ROW('03.Muestra'!$B$8:$B$17)-MIN(ROW('03.Muestra'!$D$8:$D$17))+1,""),ROW()-123)),"")</f>
        <v/>
      </c>
      <c r="B128" s="141" t="str">
        <f aca="false" t="array" ref="B128:B128">IFERROR(INDEX('03.Muestra'!$C$8:$C$17,SMALL(IF("Documento no web"='03.Muestra'!$D$8:$D$17,ROW('03.Muestra'!$C$8:$C$17)-MIN(ROW('03.Muestra'!$D$8:$D$17))+1,""),ROW()-123)),"")</f>
        <v/>
      </c>
      <c r="C128" s="141" t="str">
        <f aca="false" t="array" ref="C128:C128">IFERROR(INDEX('03.Muestra'!$F$8:$F$17,SMALL(IF("Documento no web"='03.Muestra'!$D$8:$D$17,ROW('03.Muestra'!$F$8:$F$17)-MIN(ROW('03.Muestra'!$D$8:$D$17))+1,""),ROW()-123)),"")</f>
        <v/>
      </c>
      <c r="D128" s="114"/>
      <c r="E128" s="75" t="str">
        <f aca="false">IF(D128&lt;&gt;"",IF(AND(B128&lt;&gt;"",C128&lt;&gt;""),"","ERR"),"")</f>
        <v/>
      </c>
      <c r="G128" s="23"/>
      <c r="H128" s="23"/>
      <c r="I128" s="23"/>
      <c r="J128" s="23"/>
      <c r="K128" s="119"/>
      <c r="L128" s="23"/>
      <c r="M128" s="23"/>
      <c r="N128" s="23"/>
      <c r="O128" s="23"/>
      <c r="P128" s="23"/>
      <c r="Q128" s="23"/>
      <c r="R128" s="23"/>
      <c r="S128" s="23"/>
      <c r="T128" s="23"/>
      <c r="U128" s="23"/>
      <c r="V128" s="23"/>
      <c r="W128" s="23"/>
      <c r="X128" s="23"/>
      <c r="Y128" s="23"/>
    </row>
    <row r="129" customFormat="false" ht="12" hidden="false" customHeight="true" outlineLevel="0" collapsed="false">
      <c r="A129" s="110" t="str">
        <f aca="false" t="array" ref="A129:A129">IFERROR(INDEX('03.Muestra'!$B$8:$B$17,SMALL(IF("Documento no web"='03.Muestra'!$D$8:$D$17,ROW('03.Muestra'!$B$8:$B$17)-MIN(ROW('03.Muestra'!$D$8:$D$17))+1,""),ROW()-123)),"")</f>
        <v/>
      </c>
      <c r="B129" s="141" t="str">
        <f aca="false" t="array" ref="B129:B129">IFERROR(INDEX('03.Muestra'!$C$8:$C$17,SMALL(IF("Documento no web"='03.Muestra'!$D$8:$D$17,ROW('03.Muestra'!$C$8:$C$17)-MIN(ROW('03.Muestra'!$D$8:$D$17))+1,""),ROW()-123)),"")</f>
        <v/>
      </c>
      <c r="C129" s="141" t="str">
        <f aca="false" t="array" ref="C129:C129">IFERROR(INDEX('03.Muestra'!$F$8:$F$17,SMALL(IF("Documento no web"='03.Muestra'!$D$8:$D$17,ROW('03.Muestra'!$F$8:$F$17)-MIN(ROW('03.Muestra'!$D$8:$D$17))+1,""),ROW()-123)),"")</f>
        <v/>
      </c>
      <c r="D129" s="114"/>
      <c r="E129" s="75" t="str">
        <f aca="false">IF(D129&lt;&gt;"",IF(AND(B129&lt;&gt;"",C129&lt;&gt;""),"","ERR"),"")</f>
        <v/>
      </c>
      <c r="G129" s="23"/>
      <c r="H129" s="23"/>
      <c r="I129" s="23"/>
      <c r="J129" s="23"/>
      <c r="K129" s="119"/>
      <c r="L129" s="23"/>
      <c r="M129" s="23"/>
      <c r="N129" s="23"/>
      <c r="O129" s="23"/>
      <c r="P129" s="23"/>
      <c r="Q129" s="23"/>
      <c r="R129" s="23"/>
      <c r="S129" s="23"/>
      <c r="T129" s="23"/>
      <c r="U129" s="23"/>
      <c r="V129" s="23"/>
      <c r="W129" s="23"/>
      <c r="X129" s="23"/>
      <c r="Y129" s="23"/>
    </row>
    <row r="130" customFormat="false" ht="12" hidden="false" customHeight="true" outlineLevel="0" collapsed="false">
      <c r="A130" s="110" t="str">
        <f aca="false" t="array" ref="A130:A130">IFERROR(INDEX('03.Muestra'!$B$8:$B$17,SMALL(IF("Documento no web"='03.Muestra'!$D$8:$D$17,ROW('03.Muestra'!$B$8:$B$17)-MIN(ROW('03.Muestra'!$D$8:$D$17))+1,""),ROW()-123)),"")</f>
        <v/>
      </c>
      <c r="B130" s="141" t="str">
        <f aca="false" t="array" ref="B130:B130">IFERROR(INDEX('03.Muestra'!$C$8:$C$17,SMALL(IF("Documento no web"='03.Muestra'!$D$8:$D$17,ROW('03.Muestra'!$C$8:$C$17)-MIN(ROW('03.Muestra'!$D$8:$D$17))+1,""),ROW()-123)),"")</f>
        <v/>
      </c>
      <c r="C130" s="141" t="str">
        <f aca="false" t="array" ref="C130:C130">IFERROR(INDEX('03.Muestra'!$F$8:$F$17,SMALL(IF("Documento no web"='03.Muestra'!$D$8:$D$17,ROW('03.Muestra'!$F$8:$F$17)-MIN(ROW('03.Muestra'!$D$8:$D$17))+1,""),ROW()-123)),"")</f>
        <v/>
      </c>
      <c r="D130" s="114"/>
      <c r="E130" s="75" t="str">
        <f aca="false">IF(D130&lt;&gt;"",IF(AND(B130&lt;&gt;"",C130&lt;&gt;""),"","ERR"),"")</f>
        <v/>
      </c>
      <c r="F130" s="23"/>
      <c r="G130" s="23"/>
      <c r="H130" s="23"/>
      <c r="I130" s="23"/>
      <c r="J130" s="23"/>
      <c r="K130" s="119"/>
      <c r="L130" s="23"/>
      <c r="M130" s="23"/>
      <c r="N130" s="23"/>
      <c r="O130" s="23"/>
      <c r="P130" s="23"/>
      <c r="Q130" s="23"/>
      <c r="R130" s="23"/>
      <c r="S130" s="23"/>
      <c r="T130" s="23"/>
      <c r="U130" s="23"/>
      <c r="V130" s="23"/>
      <c r="W130" s="23"/>
      <c r="X130" s="23"/>
      <c r="Y130" s="23"/>
    </row>
    <row r="131" customFormat="false" ht="12" hidden="false" customHeight="true" outlineLevel="0" collapsed="false">
      <c r="A131" s="110" t="str">
        <f aca="false" t="array" ref="A131:A131">IFERROR(INDEX('03.Muestra'!$B$8:$B$17,SMALL(IF("Documento no web"='03.Muestra'!$D$8:$D$17,ROW('03.Muestra'!$B$8:$B$17)-MIN(ROW('03.Muestra'!$D$8:$D$17))+1,""),ROW()-123)),"")</f>
        <v/>
      </c>
      <c r="B131" s="141" t="str">
        <f aca="false" t="array" ref="B131:B131">IFERROR(INDEX('03.Muestra'!$C$8:$C$17,SMALL(IF("Documento no web"='03.Muestra'!$D$8:$D$17,ROW('03.Muestra'!$C$8:$C$17)-MIN(ROW('03.Muestra'!$D$8:$D$17))+1,""),ROW()-123)),"")</f>
        <v/>
      </c>
      <c r="C131" s="141" t="str">
        <f aca="false" t="array" ref="C131:C131">IFERROR(INDEX('03.Muestra'!$F$8:$F$17,SMALL(IF("Documento no web"='03.Muestra'!$D$8:$D$17,ROW('03.Muestra'!$F$8:$F$17)-MIN(ROW('03.Muestra'!$D$8:$D$17))+1,""),ROW()-123)),"")</f>
        <v/>
      </c>
      <c r="D131" s="114"/>
      <c r="E131" s="75" t="str">
        <f aca="false">IF(D131&lt;&gt;"",IF(AND(B131&lt;&gt;"",C131&lt;&gt;""),"","ERR"),"")</f>
        <v/>
      </c>
      <c r="F131" s="23"/>
      <c r="G131" s="23"/>
      <c r="H131" s="23"/>
      <c r="I131" s="23"/>
      <c r="J131" s="23"/>
      <c r="K131" s="119"/>
      <c r="L131" s="23"/>
      <c r="M131" s="23"/>
      <c r="N131" s="23"/>
      <c r="O131" s="23"/>
      <c r="P131" s="23"/>
      <c r="Q131" s="23"/>
      <c r="R131" s="23"/>
      <c r="S131" s="23"/>
      <c r="T131" s="23"/>
      <c r="U131" s="23"/>
      <c r="V131" s="23"/>
      <c r="W131" s="23"/>
      <c r="X131" s="23"/>
      <c r="Y131" s="23"/>
    </row>
    <row r="132" customFormat="false" ht="12" hidden="false" customHeight="true" outlineLevel="0" collapsed="false">
      <c r="A132" s="110" t="str">
        <f aca="false" t="array" ref="A132:A132">IFERROR(INDEX('03.Muestra'!$B$8:$B$17,SMALL(IF("Documento no web"='03.Muestra'!$D$8:$D$17,ROW('03.Muestra'!$B$8:$B$17)-MIN(ROW('03.Muestra'!$D$8:$D$17))+1,""),ROW()-123)),"")</f>
        <v/>
      </c>
      <c r="B132" s="141" t="str">
        <f aca="false" t="array" ref="B132:B132">IFERROR(INDEX('03.Muestra'!$C$8:$C$17,SMALL(IF("Documento no web"='03.Muestra'!$D$8:$D$17,ROW('03.Muestra'!$C$8:$C$17)-MIN(ROW('03.Muestra'!$D$8:$D$17))+1,""),ROW()-123)),"")</f>
        <v/>
      </c>
      <c r="C132" s="141" t="str">
        <f aca="false" t="array" ref="C132:C132">IFERROR(INDEX('03.Muestra'!$F$8:$F$17,SMALL(IF("Documento no web"='03.Muestra'!$D$8:$D$17,ROW('03.Muestra'!$F$8:$F$17)-MIN(ROW('03.Muestra'!$D$8:$D$17))+1,""),ROW()-123)),"")</f>
        <v/>
      </c>
      <c r="D132" s="114"/>
      <c r="E132" s="75" t="str">
        <f aca="false">IF(D132&lt;&gt;"",IF(AND(B132&lt;&gt;"",C132&lt;&gt;""),"","ERR"),"")</f>
        <v/>
      </c>
      <c r="F132" s="23"/>
      <c r="G132" s="23"/>
      <c r="H132" s="23"/>
      <c r="I132" s="23"/>
      <c r="J132" s="23"/>
      <c r="K132" s="119"/>
      <c r="L132" s="23"/>
      <c r="M132" s="23"/>
      <c r="N132" s="23"/>
      <c r="O132" s="23"/>
      <c r="P132" s="23"/>
      <c r="Q132" s="23"/>
      <c r="R132" s="23"/>
      <c r="S132" s="23"/>
      <c r="T132" s="23"/>
      <c r="U132" s="23"/>
      <c r="V132" s="23"/>
      <c r="W132" s="23"/>
      <c r="X132" s="23"/>
      <c r="Y132" s="23"/>
    </row>
    <row r="133" customFormat="false" ht="12" hidden="false" customHeight="true" outlineLevel="0" collapsed="false">
      <c r="A133" s="110" t="str">
        <f aca="false" t="array" ref="A133:A133">IFERROR(INDEX('03.Muestra'!$B$8:$B$17,SMALL(IF("Documento no web"='03.Muestra'!$D$8:$D$17,ROW('03.Muestra'!$B$8:$B$17)-MIN(ROW('03.Muestra'!$D$8:$D$17))+1,""),ROW()-123)),"")</f>
        <v/>
      </c>
      <c r="B133" s="141" t="str">
        <f aca="false" t="array" ref="B133:B133">IFERROR(INDEX('03.Muestra'!$C$8:$C$17,SMALL(IF("Documento no web"='03.Muestra'!$D$8:$D$17,ROW('03.Muestra'!$C$8:$C$17)-MIN(ROW('03.Muestra'!$D$8:$D$17))+1,""),ROW()-123)),"")</f>
        <v/>
      </c>
      <c r="C133" s="141" t="str">
        <f aca="false" t="array" ref="C133:C133">IFERROR(INDEX('03.Muestra'!$F$8:$F$17,SMALL(IF("Documento no web"='03.Muestra'!$D$8:$D$17,ROW('03.Muestra'!$F$8:$F$17)-MIN(ROW('03.Muestra'!$D$8:$D$17))+1,""),ROW()-123)),"")</f>
        <v/>
      </c>
      <c r="D133" s="114"/>
      <c r="E133" s="75" t="str">
        <f aca="false">IF(D133&lt;&gt;"",IF(AND(B133&lt;&gt;"",C133&lt;&gt;""),"","ERR"),"")</f>
        <v/>
      </c>
      <c r="F133" s="23"/>
      <c r="G133" s="23"/>
      <c r="H133" s="23"/>
      <c r="I133" s="23"/>
      <c r="J133" s="23"/>
      <c r="K133" s="119"/>
      <c r="L133" s="23"/>
      <c r="M133" s="23"/>
      <c r="N133" s="23"/>
      <c r="O133" s="23"/>
      <c r="P133" s="23"/>
      <c r="Q133" s="23"/>
      <c r="R133" s="23"/>
      <c r="S133" s="23"/>
      <c r="T133" s="23"/>
      <c r="U133" s="23"/>
      <c r="V133" s="23"/>
      <c r="W133" s="23"/>
      <c r="X133" s="23"/>
      <c r="Y133" s="23"/>
    </row>
    <row r="134" customFormat="false" ht="12" hidden="false" customHeight="true" outlineLevel="0" collapsed="false">
      <c r="A134" s="71"/>
      <c r="B134" s="144"/>
      <c r="C134" s="144"/>
      <c r="D134" s="145"/>
      <c r="E134" s="75"/>
      <c r="F134" s="23"/>
      <c r="G134" s="23"/>
      <c r="H134" s="23"/>
      <c r="I134" s="23"/>
      <c r="J134" s="23"/>
      <c r="N134" s="23"/>
      <c r="O134" s="23"/>
      <c r="P134" s="23"/>
      <c r="Q134" s="23"/>
      <c r="R134" s="23"/>
      <c r="S134" s="23"/>
      <c r="T134" s="23"/>
      <c r="U134" s="23"/>
      <c r="AD134" s="23"/>
    </row>
    <row r="135" customFormat="false" ht="12" hidden="false" customHeight="true" outlineLevel="0" collapsed="false">
      <c r="A135" s="71"/>
      <c r="B135" s="144"/>
      <c r="C135" s="144"/>
      <c r="D135" s="145"/>
      <c r="E135" s="75"/>
      <c r="F135" s="23"/>
      <c r="G135" s="23"/>
      <c r="H135" s="23"/>
      <c r="I135" s="23"/>
      <c r="J135" s="23"/>
      <c r="N135" s="23"/>
      <c r="O135" s="23"/>
      <c r="P135" s="23"/>
      <c r="Q135" s="23"/>
      <c r="R135" s="23"/>
      <c r="S135" s="23"/>
      <c r="T135" s="23"/>
      <c r="U135" s="23"/>
      <c r="AD135" s="23"/>
    </row>
    <row r="136" customFormat="false" ht="31.5" hidden="false" customHeight="true" outlineLevel="0" collapsed="false">
      <c r="A136" s="122"/>
      <c r="B136" s="123"/>
      <c r="C136" s="122"/>
      <c r="D136" s="146"/>
      <c r="E136" s="75"/>
      <c r="F136" s="23"/>
      <c r="G136" s="23"/>
      <c r="H136" s="23"/>
      <c r="I136" s="23"/>
      <c r="J136" s="23"/>
      <c r="N136" s="23"/>
      <c r="O136" s="23"/>
      <c r="P136" s="23"/>
      <c r="Q136" s="23"/>
      <c r="R136" s="23"/>
      <c r="S136" s="23"/>
      <c r="T136" s="23"/>
      <c r="U136" s="23"/>
      <c r="AD136" s="23"/>
    </row>
    <row r="137" customFormat="false" ht="14.25" hidden="false" customHeight="true" outlineLevel="0" collapsed="false">
      <c r="A137" s="71"/>
      <c r="B137" s="71"/>
      <c r="C137" s="71"/>
      <c r="D137" s="147"/>
      <c r="E137" s="75"/>
      <c r="F137" s="72"/>
      <c r="G137" s="23"/>
      <c r="H137" s="23"/>
      <c r="I137" s="23"/>
      <c r="J137" s="23"/>
      <c r="N137" s="23"/>
      <c r="O137" s="23"/>
      <c r="P137" s="23"/>
      <c r="Q137" s="23"/>
      <c r="R137" s="23"/>
      <c r="S137" s="23"/>
      <c r="T137" s="23"/>
      <c r="U137" s="23"/>
      <c r="AD137" s="23"/>
    </row>
    <row r="138" customFormat="false" ht="12" hidden="false" customHeight="true" outlineLevel="0" collapsed="false">
      <c r="B138" s="23"/>
      <c r="C138" s="23"/>
      <c r="D138" s="137"/>
      <c r="E138" s="75"/>
      <c r="F138" s="23"/>
      <c r="G138" s="23"/>
      <c r="H138" s="23"/>
      <c r="I138" s="23"/>
      <c r="J138" s="23"/>
      <c r="K138" s="119"/>
      <c r="L138" s="23"/>
      <c r="M138" s="23"/>
      <c r="N138" s="23"/>
      <c r="O138" s="23"/>
      <c r="P138" s="23"/>
      <c r="Q138" s="23"/>
      <c r="R138" s="23"/>
      <c r="S138" s="23"/>
      <c r="T138" s="23"/>
      <c r="U138" s="23"/>
      <c r="V138" s="23"/>
      <c r="W138" s="23"/>
      <c r="X138" s="23"/>
      <c r="Y138" s="23"/>
    </row>
    <row r="139" customFormat="false" ht="12" hidden="false" customHeight="true" outlineLevel="0" collapsed="false">
      <c r="B139" s="23"/>
      <c r="C139" s="23"/>
      <c r="D139" s="137"/>
      <c r="E139" s="112"/>
      <c r="F139" s="23"/>
      <c r="G139" s="23"/>
      <c r="H139" s="23"/>
      <c r="I139" s="23"/>
      <c r="J139" s="23"/>
      <c r="K139" s="119"/>
      <c r="L139" s="23"/>
      <c r="M139" s="23"/>
      <c r="N139" s="23"/>
      <c r="O139" s="23"/>
      <c r="P139" s="23"/>
      <c r="Q139" s="23"/>
      <c r="R139" s="23"/>
      <c r="S139" s="23"/>
      <c r="T139" s="23"/>
      <c r="U139" s="23"/>
      <c r="V139" s="23"/>
      <c r="W139" s="23"/>
      <c r="X139" s="23"/>
      <c r="Y139" s="23"/>
    </row>
    <row r="140" customFormat="false" ht="32.25" hidden="false" customHeight="true" outlineLevel="0" collapsed="false">
      <c r="A140" s="105" t="s">
        <v>119</v>
      </c>
      <c r="B140" s="106" t="s">
        <v>105</v>
      </c>
      <c r="C140" s="107" t="s">
        <v>223</v>
      </c>
      <c r="D140" s="139" t="s">
        <v>125</v>
      </c>
      <c r="E140" s="124"/>
      <c r="K140" s="119"/>
      <c r="L140" s="23"/>
      <c r="M140" s="23"/>
      <c r="N140" s="23"/>
      <c r="O140" s="23"/>
      <c r="P140" s="23"/>
      <c r="Q140" s="23"/>
      <c r="R140" s="23"/>
      <c r="S140" s="23"/>
      <c r="T140" s="23"/>
      <c r="U140" s="23"/>
      <c r="V140" s="23"/>
      <c r="W140" s="23"/>
      <c r="X140" s="23"/>
      <c r="Y140" s="23"/>
    </row>
    <row r="141" customFormat="false" ht="12" hidden="false" customHeight="true" outlineLevel="0" collapsed="false">
      <c r="A141" s="110" t="str">
        <f aca="false" t="array" ref="A141:A141">IFERROR(INDEX('03.Muestra'!$B$8:$B$17,SMALL(IF("Documento no web"='03.Muestra'!$D$8:$D$17,ROW('03.Muestra'!$B$8:$B$17)-MIN(ROW('03.Muestra'!$D$8:$D$17))+1,""),ROW()-140)),"")</f>
        <v/>
      </c>
      <c r="B141" s="141" t="str">
        <f aca="false" t="array" ref="B141:B141">IFERROR(INDEX('03.Muestra'!$C$8:$C$17,SMALL(IF("Documento no web"='03.Muestra'!$D$8:$D$17,ROW('03.Muestra'!$C$8:$C$17)-MIN(ROW('03.Muestra'!$D$8:$D$17))+1,""),ROW()-140)),"")</f>
        <v/>
      </c>
      <c r="C141" s="141" t="str">
        <f aca="false" t="array" ref="C141:C141">IFERROR(INDEX('03.Muestra'!$F$8:$F$17,SMALL(IF("Documento no web"='03.Muestra'!$D$8:$D$17,ROW('03.Muestra'!$F$8:$F$17)-MIN(ROW('03.Muestra'!$D$8:$D$17))+1,""),ROW()-140)),"")</f>
        <v/>
      </c>
      <c r="D141" s="114"/>
      <c r="E141" s="75" t="str">
        <f aca="false">IF(D141&lt;&gt;"",IF(AND(B141&lt;&gt;"",C141&lt;&gt;""),"","ERR"),"")</f>
        <v/>
      </c>
      <c r="F141" s="115" t="s">
        <v>108</v>
      </c>
      <c r="G141" s="100" t="s">
        <v>117</v>
      </c>
      <c r="H141" s="95" t="s">
        <v>112</v>
      </c>
      <c r="I141" s="116" t="s">
        <v>110</v>
      </c>
      <c r="J141" s="117" t="s">
        <v>106</v>
      </c>
      <c r="K141" s="142" t="s">
        <v>116</v>
      </c>
      <c r="L141" s="23"/>
      <c r="M141" s="23"/>
      <c r="N141" s="23"/>
      <c r="O141" s="23"/>
      <c r="P141" s="23"/>
      <c r="Q141" s="23"/>
      <c r="R141" s="23"/>
      <c r="S141" s="23"/>
      <c r="T141" s="23"/>
      <c r="U141" s="23"/>
      <c r="V141" s="23"/>
      <c r="W141" s="23"/>
      <c r="X141" s="23"/>
      <c r="Y141" s="23"/>
    </row>
    <row r="142" customFormat="false" ht="12" hidden="false" customHeight="true" outlineLevel="0" collapsed="false">
      <c r="A142" s="110" t="str">
        <f aca="false" t="array" ref="A142:A142">IFERROR(INDEX('03.Muestra'!$B$8:$B$17,SMALL(IF("Documento no web"='03.Muestra'!$D$8:$D$17,ROW('03.Muestra'!$B$8:$B$17)-MIN(ROW('03.Muestra'!$D$8:$D$17))+1,""),ROW()-140)),"")</f>
        <v/>
      </c>
      <c r="B142" s="141" t="str">
        <f aca="false" t="array" ref="B142:B142">IFERROR(INDEX('03.Muestra'!$C$8:$C$17,SMALL(IF("Documento no web"='03.Muestra'!$D$8:$D$17,ROW('03.Muestra'!$C$8:$C$17)-MIN(ROW('03.Muestra'!$D$8:$D$17))+1,""),ROW()-140)),"")</f>
        <v/>
      </c>
      <c r="C142" s="141" t="str">
        <f aca="false" t="array" ref="C142:C142">IFERROR(INDEX('03.Muestra'!$F$8:$F$17,SMALL(IF("Documento no web"='03.Muestra'!$D$8:$D$17,ROW('03.Muestra'!$F$8:$F$17)-MIN(ROW('03.Muestra'!$D$8:$D$17))+1,""),ROW()-140)),"")</f>
        <v/>
      </c>
      <c r="D142" s="114"/>
      <c r="E142" s="75" t="str">
        <f aca="false">IF(D142&lt;&gt;"",IF(AND(B142&lt;&gt;"",C142&lt;&gt;""),"","ERR"),"")</f>
        <v/>
      </c>
      <c r="F142" s="118" t="n">
        <f aca="true">COUNTIF($D141:INDIRECT("$D" &amp;  SUM(ROW()-1,'03.Muestra'!$D$20)-1),F141)</f>
        <v>0</v>
      </c>
      <c r="G142" s="118" t="n">
        <f aca="true">COUNTIF($D141:INDIRECT("$D" &amp;  SUM(ROW()-1,'03.Muestra'!$D$20)-1),G141)</f>
        <v>0</v>
      </c>
      <c r="H142" s="118" t="n">
        <f aca="true">COUNTIF($D141:INDIRECT("$D" &amp;  SUM(ROW()-1,'03.Muestra'!$D$20)-1),H141)</f>
        <v>0</v>
      </c>
      <c r="I142" s="118" t="n">
        <f aca="true">COUNTIF($D141:INDIRECT("$D" &amp;  SUM(ROW()-1,'03.Muestra'!$D$20)-1),I141)</f>
        <v>0</v>
      </c>
      <c r="J142" s="118" t="n">
        <f aca="true">COUNTIF($D141:INDIRECT("$D" &amp;  SUM(ROW()-1,'03.Muestra'!$D$20)-1),J141)</f>
        <v>0</v>
      </c>
      <c r="K142" s="143" t="n">
        <f aca="true">IF(COUNTIF('03.Muestra'!$D$8:$D$17,"Documento no web")=0,0,COUNTBLANK($D141:INDIRECT("$D" &amp;  SUM(ROW()-1,COUNTIF('03.Muestra'!$D$8:$D$17,"Documento no web"))-1)))</f>
        <v>0</v>
      </c>
      <c r="L142" s="23"/>
      <c r="M142" s="23"/>
      <c r="N142" s="23"/>
      <c r="O142" s="23"/>
      <c r="P142" s="23"/>
      <c r="Q142" s="23"/>
      <c r="R142" s="23"/>
      <c r="S142" s="23"/>
      <c r="T142" s="23"/>
      <c r="U142" s="23"/>
      <c r="V142" s="23"/>
      <c r="W142" s="23"/>
      <c r="X142" s="23"/>
      <c r="Y142" s="23"/>
    </row>
    <row r="143" customFormat="false" ht="12" hidden="false" customHeight="true" outlineLevel="0" collapsed="false">
      <c r="A143" s="110" t="str">
        <f aca="false" t="array" ref="A143:A143">IFERROR(INDEX('03.Muestra'!$B$8:$B$17,SMALL(IF("Documento no web"='03.Muestra'!$D$8:$D$17,ROW('03.Muestra'!$B$8:$B$17)-MIN(ROW('03.Muestra'!$D$8:$D$17))+1,""),ROW()-140)),"")</f>
        <v/>
      </c>
      <c r="B143" s="141" t="str">
        <f aca="false" t="array" ref="B143:B143">IFERROR(INDEX('03.Muestra'!$C$8:$C$17,SMALL(IF("Documento no web"='03.Muestra'!$D$8:$D$17,ROW('03.Muestra'!$C$8:$C$17)-MIN(ROW('03.Muestra'!$D$8:$D$17))+1,""),ROW()-140)),"")</f>
        <v/>
      </c>
      <c r="C143" s="141" t="str">
        <f aca="false" t="array" ref="C143:C143">IFERROR(INDEX('03.Muestra'!$F$8:$F$17,SMALL(IF("Documento no web"='03.Muestra'!$D$8:$D$17,ROW('03.Muestra'!$F$8:$F$17)-MIN(ROW('03.Muestra'!$D$8:$D$17))+1,""),ROW()-140)),"")</f>
        <v/>
      </c>
      <c r="D143" s="114"/>
      <c r="E143" s="75" t="str">
        <f aca="false">IF(D143&lt;&gt;"",IF(AND(B143&lt;&gt;"",C143&lt;&gt;""),"","ERR"),"")</f>
        <v/>
      </c>
      <c r="G143" s="23"/>
      <c r="H143" s="23"/>
      <c r="I143" s="23"/>
      <c r="J143" s="23"/>
      <c r="K143" s="119"/>
      <c r="L143" s="23"/>
      <c r="M143" s="23"/>
      <c r="N143" s="23"/>
      <c r="O143" s="23"/>
      <c r="P143" s="23"/>
      <c r="Q143" s="23"/>
      <c r="R143" s="23"/>
      <c r="S143" s="23"/>
      <c r="T143" s="23"/>
      <c r="U143" s="23"/>
      <c r="V143" s="23"/>
      <c r="W143" s="23"/>
      <c r="X143" s="23"/>
      <c r="Y143" s="23"/>
    </row>
    <row r="144" customFormat="false" ht="12" hidden="false" customHeight="true" outlineLevel="0" collapsed="false">
      <c r="A144" s="110" t="str">
        <f aca="false" t="array" ref="A144:A144">IFERROR(INDEX('03.Muestra'!$B$8:$B$17,SMALL(IF("Documento no web"='03.Muestra'!$D$8:$D$17,ROW('03.Muestra'!$B$8:$B$17)-MIN(ROW('03.Muestra'!$D$8:$D$17))+1,""),ROW()-140)),"")</f>
        <v/>
      </c>
      <c r="B144" s="141" t="str">
        <f aca="false" t="array" ref="B144:B144">IFERROR(INDEX('03.Muestra'!$C$8:$C$17,SMALL(IF("Documento no web"='03.Muestra'!$D$8:$D$17,ROW('03.Muestra'!$C$8:$C$17)-MIN(ROW('03.Muestra'!$D$8:$D$17))+1,""),ROW()-140)),"")</f>
        <v/>
      </c>
      <c r="C144" s="141" t="str">
        <f aca="false" t="array" ref="C144:C144">IFERROR(INDEX('03.Muestra'!$F$8:$F$17,SMALL(IF("Documento no web"='03.Muestra'!$D$8:$D$17,ROW('03.Muestra'!$F$8:$F$17)-MIN(ROW('03.Muestra'!$D$8:$D$17))+1,""),ROW()-140)),"")</f>
        <v/>
      </c>
      <c r="D144" s="114"/>
      <c r="E144" s="75" t="str">
        <f aca="false">IF(D144&lt;&gt;"",IF(AND(B144&lt;&gt;"",C144&lt;&gt;""),"","ERR"),"")</f>
        <v/>
      </c>
      <c r="G144" s="23"/>
      <c r="H144" s="23"/>
      <c r="I144" s="23"/>
      <c r="J144" s="23"/>
      <c r="K144" s="119"/>
      <c r="L144" s="23"/>
      <c r="M144" s="23"/>
      <c r="N144" s="23"/>
      <c r="O144" s="23"/>
      <c r="P144" s="23"/>
      <c r="Q144" s="23"/>
      <c r="R144" s="23"/>
      <c r="S144" s="23"/>
      <c r="T144" s="23"/>
      <c r="U144" s="23"/>
      <c r="V144" s="23"/>
      <c r="W144" s="23"/>
      <c r="X144" s="23"/>
      <c r="Y144" s="23"/>
    </row>
    <row r="145" customFormat="false" ht="12" hidden="false" customHeight="true" outlineLevel="0" collapsed="false">
      <c r="A145" s="110" t="str">
        <f aca="false" t="array" ref="A145:A145">IFERROR(INDEX('03.Muestra'!$B$8:$B$17,SMALL(IF("Documento no web"='03.Muestra'!$D$8:$D$17,ROW('03.Muestra'!$B$8:$B$17)-MIN(ROW('03.Muestra'!$D$8:$D$17))+1,""),ROW()-140)),"")</f>
        <v/>
      </c>
      <c r="B145" s="141" t="str">
        <f aca="false" t="array" ref="B145:B145">IFERROR(INDEX('03.Muestra'!$C$8:$C$17,SMALL(IF("Documento no web"='03.Muestra'!$D$8:$D$17,ROW('03.Muestra'!$C$8:$C$17)-MIN(ROW('03.Muestra'!$D$8:$D$17))+1,""),ROW()-140)),"")</f>
        <v/>
      </c>
      <c r="C145" s="141" t="str">
        <f aca="false" t="array" ref="C145:C145">IFERROR(INDEX('03.Muestra'!$F$8:$F$17,SMALL(IF("Documento no web"='03.Muestra'!$D$8:$D$17,ROW('03.Muestra'!$F$8:$F$17)-MIN(ROW('03.Muestra'!$D$8:$D$17))+1,""),ROW()-140)),"")</f>
        <v/>
      </c>
      <c r="D145" s="114"/>
      <c r="E145" s="75" t="str">
        <f aca="false">IF(D145&lt;&gt;"",IF(AND(B145&lt;&gt;"",C145&lt;&gt;""),"","ERR"),"")</f>
        <v/>
      </c>
      <c r="G145" s="23"/>
      <c r="H145" s="23"/>
      <c r="I145" s="23"/>
      <c r="J145" s="23"/>
      <c r="K145" s="119"/>
      <c r="L145" s="23"/>
      <c r="M145" s="23"/>
      <c r="N145" s="23"/>
      <c r="O145" s="23"/>
      <c r="P145" s="23"/>
      <c r="Q145" s="23"/>
      <c r="R145" s="23"/>
      <c r="S145" s="23"/>
      <c r="T145" s="23"/>
      <c r="U145" s="23"/>
      <c r="V145" s="23"/>
      <c r="W145" s="23"/>
      <c r="X145" s="23"/>
      <c r="Y145" s="23"/>
    </row>
    <row r="146" customFormat="false" ht="12" hidden="false" customHeight="true" outlineLevel="0" collapsed="false">
      <c r="A146" s="110" t="str">
        <f aca="false" t="array" ref="A146:A146">IFERROR(INDEX('03.Muestra'!$B$8:$B$17,SMALL(IF("Documento no web"='03.Muestra'!$D$8:$D$17,ROW('03.Muestra'!$B$8:$B$17)-MIN(ROW('03.Muestra'!$D$8:$D$17))+1,""),ROW()-140)),"")</f>
        <v/>
      </c>
      <c r="B146" s="141" t="str">
        <f aca="false" t="array" ref="B146:B146">IFERROR(INDEX('03.Muestra'!$C$8:$C$17,SMALL(IF("Documento no web"='03.Muestra'!$D$8:$D$17,ROW('03.Muestra'!$C$8:$C$17)-MIN(ROW('03.Muestra'!$D$8:$D$17))+1,""),ROW()-140)),"")</f>
        <v/>
      </c>
      <c r="C146" s="141" t="str">
        <f aca="false" t="array" ref="C146:C146">IFERROR(INDEX('03.Muestra'!$F$8:$F$17,SMALL(IF("Documento no web"='03.Muestra'!$D$8:$D$17,ROW('03.Muestra'!$F$8:$F$17)-MIN(ROW('03.Muestra'!$D$8:$D$17))+1,""),ROW()-140)),"")</f>
        <v/>
      </c>
      <c r="D146" s="114"/>
      <c r="E146" s="75" t="str">
        <f aca="false">IF(D146&lt;&gt;"",IF(AND(B146&lt;&gt;"",C146&lt;&gt;""),"","ERR"),"")</f>
        <v/>
      </c>
      <c r="G146" s="23"/>
      <c r="H146" s="23"/>
      <c r="I146" s="23"/>
      <c r="J146" s="23"/>
      <c r="K146" s="119"/>
      <c r="L146" s="23"/>
      <c r="M146" s="23"/>
      <c r="N146" s="23"/>
      <c r="O146" s="23"/>
      <c r="P146" s="23"/>
      <c r="Q146" s="23"/>
      <c r="R146" s="23"/>
      <c r="S146" s="23"/>
      <c r="T146" s="23"/>
      <c r="U146" s="23"/>
      <c r="V146" s="23"/>
      <c r="W146" s="23"/>
      <c r="X146" s="23"/>
      <c r="Y146" s="23"/>
    </row>
    <row r="147" customFormat="false" ht="12" hidden="false" customHeight="true" outlineLevel="0" collapsed="false">
      <c r="A147" s="110" t="str">
        <f aca="false" t="array" ref="A147:A147">IFERROR(INDEX('03.Muestra'!$B$8:$B$17,SMALL(IF("Documento no web"='03.Muestra'!$D$8:$D$17,ROW('03.Muestra'!$B$8:$B$17)-MIN(ROW('03.Muestra'!$D$8:$D$17))+1,""),ROW()-140)),"")</f>
        <v/>
      </c>
      <c r="B147" s="141" t="str">
        <f aca="false" t="array" ref="B147:B147">IFERROR(INDEX('03.Muestra'!$C$8:$C$17,SMALL(IF("Documento no web"='03.Muestra'!$D$8:$D$17,ROW('03.Muestra'!$C$8:$C$17)-MIN(ROW('03.Muestra'!$D$8:$D$17))+1,""),ROW()-140)),"")</f>
        <v/>
      </c>
      <c r="C147" s="141" t="str">
        <f aca="false" t="array" ref="C147:C147">IFERROR(INDEX('03.Muestra'!$F$8:$F$17,SMALL(IF("Documento no web"='03.Muestra'!$D$8:$D$17,ROW('03.Muestra'!$F$8:$F$17)-MIN(ROW('03.Muestra'!$D$8:$D$17))+1,""),ROW()-140)),"")</f>
        <v/>
      </c>
      <c r="D147" s="114"/>
      <c r="E147" s="75" t="str">
        <f aca="false">IF(D147&lt;&gt;"",IF(AND(B147&lt;&gt;"",C147&lt;&gt;""),"","ERR"),"")</f>
        <v/>
      </c>
      <c r="F147" s="23"/>
      <c r="G147" s="23"/>
      <c r="H147" s="23"/>
      <c r="I147" s="23"/>
      <c r="J147" s="23"/>
      <c r="K147" s="119"/>
      <c r="L147" s="23"/>
      <c r="M147" s="23"/>
      <c r="N147" s="23"/>
      <c r="O147" s="23"/>
      <c r="P147" s="23"/>
      <c r="Q147" s="23"/>
      <c r="R147" s="23"/>
      <c r="S147" s="23"/>
      <c r="T147" s="23"/>
      <c r="U147" s="23"/>
      <c r="V147" s="23"/>
      <c r="W147" s="23"/>
      <c r="X147" s="23"/>
      <c r="Y147" s="23"/>
    </row>
    <row r="148" customFormat="false" ht="12" hidden="false" customHeight="true" outlineLevel="0" collapsed="false">
      <c r="A148" s="110" t="str">
        <f aca="false" t="array" ref="A148:A148">IFERROR(INDEX('03.Muestra'!$B$8:$B$17,SMALL(IF("Documento no web"='03.Muestra'!$D$8:$D$17,ROW('03.Muestra'!$B$8:$B$17)-MIN(ROW('03.Muestra'!$D$8:$D$17))+1,""),ROW()-140)),"")</f>
        <v/>
      </c>
      <c r="B148" s="141" t="str">
        <f aca="false" t="array" ref="B148:B148">IFERROR(INDEX('03.Muestra'!$C$8:$C$17,SMALL(IF("Documento no web"='03.Muestra'!$D$8:$D$17,ROW('03.Muestra'!$C$8:$C$17)-MIN(ROW('03.Muestra'!$D$8:$D$17))+1,""),ROW()-140)),"")</f>
        <v/>
      </c>
      <c r="C148" s="141" t="str">
        <f aca="false" t="array" ref="C148:C148">IFERROR(INDEX('03.Muestra'!$F$8:$F$17,SMALL(IF("Documento no web"='03.Muestra'!$D$8:$D$17,ROW('03.Muestra'!$F$8:$F$17)-MIN(ROW('03.Muestra'!$D$8:$D$17))+1,""),ROW()-140)),"")</f>
        <v/>
      </c>
      <c r="D148" s="114"/>
      <c r="E148" s="75" t="str">
        <f aca="false">IF(D148&lt;&gt;"",IF(AND(B148&lt;&gt;"",C148&lt;&gt;""),"","ERR"),"")</f>
        <v/>
      </c>
      <c r="F148" s="23"/>
      <c r="G148" s="23"/>
      <c r="H148" s="23"/>
      <c r="I148" s="23"/>
      <c r="J148" s="23"/>
      <c r="K148" s="119"/>
      <c r="L148" s="23"/>
      <c r="M148" s="23"/>
      <c r="N148" s="23"/>
      <c r="O148" s="23"/>
      <c r="P148" s="23"/>
      <c r="Q148" s="23"/>
      <c r="R148" s="23"/>
      <c r="S148" s="23"/>
      <c r="T148" s="23"/>
      <c r="U148" s="23"/>
      <c r="V148" s="23"/>
      <c r="W148" s="23"/>
      <c r="X148" s="23"/>
      <c r="Y148" s="23"/>
    </row>
    <row r="149" customFormat="false" ht="12" hidden="false" customHeight="true" outlineLevel="0" collapsed="false">
      <c r="A149" s="110" t="str">
        <f aca="false" t="array" ref="A149:A149">IFERROR(INDEX('03.Muestra'!$B$8:$B$17,SMALL(IF("Documento no web"='03.Muestra'!$D$8:$D$17,ROW('03.Muestra'!$B$8:$B$17)-MIN(ROW('03.Muestra'!$D$8:$D$17))+1,""),ROW()-140)),"")</f>
        <v/>
      </c>
      <c r="B149" s="141" t="str">
        <f aca="false" t="array" ref="B149:B149">IFERROR(INDEX('03.Muestra'!$C$8:$C$17,SMALL(IF("Documento no web"='03.Muestra'!$D$8:$D$17,ROW('03.Muestra'!$C$8:$C$17)-MIN(ROW('03.Muestra'!$D$8:$D$17))+1,""),ROW()-140)),"")</f>
        <v/>
      </c>
      <c r="C149" s="141" t="str">
        <f aca="false" t="array" ref="C149:C149">IFERROR(INDEX('03.Muestra'!$F$8:$F$17,SMALL(IF("Documento no web"='03.Muestra'!$D$8:$D$17,ROW('03.Muestra'!$F$8:$F$17)-MIN(ROW('03.Muestra'!$D$8:$D$17))+1,""),ROW()-140)),"")</f>
        <v/>
      </c>
      <c r="D149" s="114"/>
      <c r="E149" s="75" t="str">
        <f aca="false">IF(D149&lt;&gt;"",IF(AND(B149&lt;&gt;"",C149&lt;&gt;""),"","ERR"),"")</f>
        <v/>
      </c>
      <c r="F149" s="23"/>
      <c r="G149" s="23"/>
      <c r="H149" s="23"/>
      <c r="I149" s="23"/>
      <c r="J149" s="23"/>
      <c r="K149" s="119"/>
      <c r="L149" s="23"/>
      <c r="M149" s="23"/>
      <c r="N149" s="23"/>
      <c r="O149" s="23"/>
      <c r="P149" s="23"/>
      <c r="Q149" s="23"/>
      <c r="R149" s="23"/>
      <c r="S149" s="23"/>
      <c r="T149" s="23"/>
      <c r="U149" s="23"/>
      <c r="V149" s="23"/>
      <c r="W149" s="23"/>
      <c r="X149" s="23"/>
      <c r="Y149" s="23"/>
    </row>
    <row r="150" customFormat="false" ht="12" hidden="false" customHeight="true" outlineLevel="0" collapsed="false">
      <c r="A150" s="110" t="str">
        <f aca="false" t="array" ref="A150:A150">IFERROR(INDEX('03.Muestra'!$B$8:$B$17,SMALL(IF("Documento no web"='03.Muestra'!$D$8:$D$17,ROW('03.Muestra'!$B$8:$B$17)-MIN(ROW('03.Muestra'!$D$8:$D$17))+1,""),ROW()-140)),"")</f>
        <v/>
      </c>
      <c r="B150" s="141" t="str">
        <f aca="false" t="array" ref="B150:B150">IFERROR(INDEX('03.Muestra'!$C$8:$C$17,SMALL(IF("Documento no web"='03.Muestra'!$D$8:$D$17,ROW('03.Muestra'!$C$8:$C$17)-MIN(ROW('03.Muestra'!$D$8:$D$17))+1,""),ROW()-140)),"")</f>
        <v/>
      </c>
      <c r="C150" s="141" t="str">
        <f aca="false" t="array" ref="C150:C150">IFERROR(INDEX('03.Muestra'!$F$8:$F$17,SMALL(IF("Documento no web"='03.Muestra'!$D$8:$D$17,ROW('03.Muestra'!$F$8:$F$17)-MIN(ROW('03.Muestra'!$D$8:$D$17))+1,""),ROW()-140)),"")</f>
        <v/>
      </c>
      <c r="D150" s="114"/>
      <c r="E150" s="75" t="str">
        <f aca="false">IF(D150&lt;&gt;"",IF(AND(B150&lt;&gt;"",C150&lt;&gt;""),"","ERR"),"")</f>
        <v/>
      </c>
      <c r="F150" s="23"/>
      <c r="G150" s="23"/>
      <c r="H150" s="23"/>
      <c r="I150" s="23"/>
      <c r="J150" s="23"/>
      <c r="K150" s="119"/>
      <c r="L150" s="23"/>
      <c r="M150" s="23"/>
      <c r="N150" s="23"/>
      <c r="O150" s="23"/>
      <c r="P150" s="23"/>
      <c r="Q150" s="23"/>
      <c r="R150" s="23"/>
      <c r="S150" s="23"/>
      <c r="T150" s="23"/>
      <c r="U150" s="23"/>
      <c r="V150" s="23"/>
      <c r="W150" s="23"/>
      <c r="X150" s="23"/>
      <c r="Y150" s="23"/>
    </row>
    <row r="151" customFormat="false" ht="12" hidden="false" customHeight="true" outlineLevel="0" collapsed="false">
      <c r="A151" s="71"/>
      <c r="B151" s="144"/>
      <c r="C151" s="144"/>
      <c r="D151" s="145"/>
      <c r="E151" s="75"/>
      <c r="F151" s="23"/>
      <c r="G151" s="23"/>
      <c r="H151" s="23"/>
      <c r="I151" s="23"/>
      <c r="J151" s="23"/>
      <c r="N151" s="23"/>
      <c r="O151" s="23"/>
      <c r="P151" s="23"/>
      <c r="Q151" s="23"/>
      <c r="R151" s="23"/>
      <c r="S151" s="23"/>
      <c r="T151" s="23"/>
      <c r="U151" s="23"/>
      <c r="AD151" s="23"/>
    </row>
    <row r="152" customFormat="false" ht="12" hidden="false" customHeight="true" outlineLevel="0" collapsed="false">
      <c r="A152" s="71"/>
      <c r="B152" s="144"/>
      <c r="C152" s="144"/>
      <c r="D152" s="145"/>
      <c r="E152" s="75"/>
      <c r="F152" s="23"/>
      <c r="G152" s="23"/>
      <c r="H152" s="23"/>
      <c r="I152" s="23"/>
      <c r="J152" s="23"/>
      <c r="N152" s="23"/>
      <c r="O152" s="23"/>
      <c r="P152" s="23"/>
      <c r="Q152" s="23"/>
      <c r="R152" s="23"/>
      <c r="S152" s="23"/>
      <c r="T152" s="23"/>
      <c r="U152" s="23"/>
      <c r="AD152" s="23"/>
    </row>
    <row r="153" customFormat="false" ht="31.5" hidden="false" customHeight="true" outlineLevel="0" collapsed="false">
      <c r="A153" s="122"/>
      <c r="B153" s="123"/>
      <c r="C153" s="122"/>
      <c r="D153" s="146"/>
      <c r="E153" s="75"/>
      <c r="F153" s="23"/>
      <c r="G153" s="23"/>
      <c r="H153" s="23"/>
      <c r="I153" s="23"/>
      <c r="J153" s="23"/>
      <c r="N153" s="23"/>
      <c r="O153" s="23"/>
      <c r="P153" s="23"/>
      <c r="Q153" s="23"/>
      <c r="R153" s="23"/>
      <c r="S153" s="23"/>
      <c r="T153" s="23"/>
      <c r="U153" s="23"/>
      <c r="AD153" s="23"/>
    </row>
    <row r="154" customFormat="false" ht="14.25" hidden="false" customHeight="true" outlineLevel="0" collapsed="false">
      <c r="A154" s="71"/>
      <c r="B154" s="71"/>
      <c r="C154" s="71"/>
      <c r="D154" s="147"/>
      <c r="E154" s="75"/>
      <c r="F154" s="72"/>
      <c r="G154" s="23"/>
      <c r="H154" s="23"/>
      <c r="I154" s="23"/>
      <c r="J154" s="23"/>
      <c r="N154" s="23"/>
      <c r="O154" s="23"/>
      <c r="P154" s="23"/>
      <c r="Q154" s="23"/>
      <c r="R154" s="23"/>
      <c r="S154" s="23"/>
      <c r="T154" s="23"/>
      <c r="U154" s="23"/>
      <c r="AD154" s="23"/>
    </row>
    <row r="155" customFormat="false" ht="12" hidden="false" customHeight="true" outlineLevel="0" collapsed="false">
      <c r="B155" s="23"/>
      <c r="C155" s="23"/>
      <c r="D155" s="137"/>
      <c r="E155" s="75"/>
      <c r="F155" s="23"/>
      <c r="G155" s="23"/>
      <c r="H155" s="23"/>
      <c r="I155" s="23"/>
      <c r="J155" s="23"/>
      <c r="K155" s="119"/>
      <c r="L155" s="23"/>
      <c r="M155" s="23"/>
      <c r="N155" s="23"/>
      <c r="O155" s="23"/>
      <c r="P155" s="23"/>
      <c r="Q155" s="23"/>
      <c r="R155" s="23"/>
      <c r="S155" s="23"/>
      <c r="T155" s="23"/>
      <c r="U155" s="23"/>
      <c r="V155" s="23"/>
      <c r="W155" s="23"/>
      <c r="X155" s="23"/>
      <c r="Y155" s="23"/>
    </row>
    <row r="156" customFormat="false" ht="12" hidden="false" customHeight="true" outlineLevel="0" collapsed="false">
      <c r="B156" s="23"/>
      <c r="C156" s="23"/>
      <c r="D156" s="137"/>
      <c r="E156" s="112"/>
      <c r="F156" s="23"/>
      <c r="G156" s="23"/>
      <c r="H156" s="23"/>
      <c r="I156" s="23"/>
      <c r="J156" s="23"/>
      <c r="K156" s="119"/>
      <c r="L156" s="23"/>
      <c r="M156" s="23"/>
      <c r="N156" s="23"/>
      <c r="O156" s="23"/>
      <c r="P156" s="23"/>
      <c r="Q156" s="23"/>
      <c r="R156" s="23"/>
      <c r="S156" s="23"/>
      <c r="T156" s="23"/>
      <c r="U156" s="23"/>
      <c r="V156" s="23"/>
      <c r="W156" s="23"/>
      <c r="X156" s="23"/>
      <c r="Y156" s="23"/>
    </row>
    <row r="157" customFormat="false" ht="32.25" hidden="false" customHeight="true" outlineLevel="0" collapsed="false">
      <c r="A157" s="105" t="s">
        <v>119</v>
      </c>
      <c r="B157" s="106" t="s">
        <v>105</v>
      </c>
      <c r="C157" s="107" t="s">
        <v>224</v>
      </c>
      <c r="D157" s="139" t="s">
        <v>125</v>
      </c>
      <c r="E157" s="124"/>
      <c r="K157" s="119"/>
      <c r="L157" s="23"/>
      <c r="M157" s="23"/>
      <c r="N157" s="23"/>
      <c r="O157" s="23"/>
      <c r="P157" s="23"/>
      <c r="Q157" s="23"/>
      <c r="R157" s="23"/>
      <c r="S157" s="23"/>
      <c r="T157" s="23"/>
      <c r="U157" s="23"/>
      <c r="V157" s="23"/>
      <c r="W157" s="23"/>
      <c r="X157" s="23"/>
      <c r="Y157" s="23"/>
    </row>
    <row r="158" customFormat="false" ht="12" hidden="false" customHeight="true" outlineLevel="0" collapsed="false">
      <c r="A158" s="110" t="str">
        <f aca="false" t="array" ref="A158:A158">IFERROR(INDEX('03.Muestra'!$B$8:$B$17,SMALL(IF("Documento no web"='03.Muestra'!$D$8:$D$17,ROW('03.Muestra'!$B$8:$B$17)-MIN(ROW('03.Muestra'!$D$8:$D$17))+1,""),ROW()-157)),"")</f>
        <v/>
      </c>
      <c r="B158" s="141" t="str">
        <f aca="false" t="array" ref="B158:B158">IFERROR(INDEX('03.Muestra'!$C$8:$C$17,SMALL(IF("Documento no web"='03.Muestra'!$D$8:$D$17,ROW('03.Muestra'!$C$8:$C$17)-MIN(ROW('03.Muestra'!$D$8:$D$17))+1,""),ROW()-157)),"")</f>
        <v/>
      </c>
      <c r="C158" s="141" t="str">
        <f aca="false" t="array" ref="C158:C158">IFERROR(INDEX('03.Muestra'!$F$8:$F$17,SMALL(IF("Documento no web"='03.Muestra'!$D$8:$D$17,ROW('03.Muestra'!$F$8:$F$17)-MIN(ROW('03.Muestra'!$D$8:$D$17))+1,""),ROW()-157)),"")</f>
        <v/>
      </c>
      <c r="D158" s="114"/>
      <c r="E158" s="75" t="str">
        <f aca="false">IF(D158&lt;&gt;"",IF(AND(B158&lt;&gt;"",C158&lt;&gt;""),"","ERR"),"")</f>
        <v/>
      </c>
      <c r="F158" s="115" t="s">
        <v>108</v>
      </c>
      <c r="G158" s="100" t="s">
        <v>117</v>
      </c>
      <c r="H158" s="95" t="s">
        <v>112</v>
      </c>
      <c r="I158" s="116" t="s">
        <v>110</v>
      </c>
      <c r="J158" s="117" t="s">
        <v>106</v>
      </c>
      <c r="K158" s="142" t="s">
        <v>116</v>
      </c>
      <c r="L158" s="23"/>
      <c r="M158" s="23"/>
      <c r="N158" s="23"/>
      <c r="O158" s="23"/>
      <c r="P158" s="23"/>
      <c r="Q158" s="23"/>
      <c r="R158" s="23"/>
      <c r="S158" s="23"/>
      <c r="T158" s="23"/>
      <c r="U158" s="23"/>
      <c r="V158" s="23"/>
      <c r="W158" s="23"/>
      <c r="X158" s="23"/>
      <c r="Y158" s="23"/>
    </row>
    <row r="159" customFormat="false" ht="12" hidden="false" customHeight="true" outlineLevel="0" collapsed="false">
      <c r="A159" s="110" t="str">
        <f aca="false" t="array" ref="A159:A159">IFERROR(INDEX('03.Muestra'!$B$8:$B$17,SMALL(IF("Documento no web"='03.Muestra'!$D$8:$D$17,ROW('03.Muestra'!$B$8:$B$17)-MIN(ROW('03.Muestra'!$D$8:$D$17))+1,""),ROW()-157)),"")</f>
        <v/>
      </c>
      <c r="B159" s="141" t="str">
        <f aca="false" t="array" ref="B159:B159">IFERROR(INDEX('03.Muestra'!$C$8:$C$17,SMALL(IF("Documento no web"='03.Muestra'!$D$8:$D$17,ROW('03.Muestra'!$C$8:$C$17)-MIN(ROW('03.Muestra'!$D$8:$D$17))+1,""),ROW()-157)),"")</f>
        <v/>
      </c>
      <c r="C159" s="141" t="str">
        <f aca="false" t="array" ref="C159:C159">IFERROR(INDEX('03.Muestra'!$F$8:$F$17,SMALL(IF("Documento no web"='03.Muestra'!$D$8:$D$17,ROW('03.Muestra'!$F$8:$F$17)-MIN(ROW('03.Muestra'!$D$8:$D$17))+1,""),ROW()-157)),"")</f>
        <v/>
      </c>
      <c r="D159" s="114"/>
      <c r="E159" s="75" t="str">
        <f aca="false">IF(D159&lt;&gt;"",IF(AND(B159&lt;&gt;"",C159&lt;&gt;""),"","ERR"),"")</f>
        <v/>
      </c>
      <c r="F159" s="118" t="n">
        <f aca="true">COUNTIF($D158:INDIRECT("$D" &amp;  SUM(ROW()-1,'03.Muestra'!$D$20)-1),F158)</f>
        <v>0</v>
      </c>
      <c r="G159" s="118" t="n">
        <f aca="true">COUNTIF($D158:INDIRECT("$D" &amp;  SUM(ROW()-1,'03.Muestra'!$D$20)-1),G158)</f>
        <v>0</v>
      </c>
      <c r="H159" s="118" t="n">
        <f aca="true">COUNTIF($D158:INDIRECT("$D" &amp;  SUM(ROW()-1,'03.Muestra'!$D$20)-1),H158)</f>
        <v>0</v>
      </c>
      <c r="I159" s="118" t="n">
        <f aca="true">COUNTIF($D158:INDIRECT("$D" &amp;  SUM(ROW()-1,'03.Muestra'!$D$20)-1),I158)</f>
        <v>0</v>
      </c>
      <c r="J159" s="118" t="n">
        <f aca="true">COUNTIF($D158:INDIRECT("$D" &amp;  SUM(ROW()-1,'03.Muestra'!$D$20)-1),J158)</f>
        <v>0</v>
      </c>
      <c r="K159" s="143" t="n">
        <f aca="true">IF(COUNTIF('03.Muestra'!$D$8:$D$17,"Documento no web")=0,0,COUNTBLANK($D158:INDIRECT("$D" &amp;  SUM(ROW()-1,COUNTIF('03.Muestra'!$D$8:$D$17,"Documento no web"))-1)))</f>
        <v>0</v>
      </c>
      <c r="L159" s="23"/>
      <c r="M159" s="23"/>
      <c r="N159" s="23"/>
      <c r="O159" s="23"/>
      <c r="P159" s="23"/>
      <c r="Q159" s="23"/>
      <c r="R159" s="23"/>
      <c r="S159" s="23"/>
      <c r="T159" s="23"/>
      <c r="U159" s="23"/>
      <c r="V159" s="23"/>
      <c r="W159" s="23"/>
      <c r="X159" s="23"/>
      <c r="Y159" s="23"/>
    </row>
    <row r="160" customFormat="false" ht="12" hidden="false" customHeight="true" outlineLevel="0" collapsed="false">
      <c r="A160" s="110" t="str">
        <f aca="false" t="array" ref="A160:A160">IFERROR(INDEX('03.Muestra'!$B$8:$B$17,SMALL(IF("Documento no web"='03.Muestra'!$D$8:$D$17,ROW('03.Muestra'!$B$8:$B$17)-MIN(ROW('03.Muestra'!$D$8:$D$17))+1,""),ROW()-157)),"")</f>
        <v/>
      </c>
      <c r="B160" s="141" t="str">
        <f aca="false" t="array" ref="B160:B160">IFERROR(INDEX('03.Muestra'!$C$8:$C$17,SMALL(IF("Documento no web"='03.Muestra'!$D$8:$D$17,ROW('03.Muestra'!$C$8:$C$17)-MIN(ROW('03.Muestra'!$D$8:$D$17))+1,""),ROW()-157)),"")</f>
        <v/>
      </c>
      <c r="C160" s="141" t="str">
        <f aca="false" t="array" ref="C160:C160">IFERROR(INDEX('03.Muestra'!$F$8:$F$17,SMALL(IF("Documento no web"='03.Muestra'!$D$8:$D$17,ROW('03.Muestra'!$F$8:$F$17)-MIN(ROW('03.Muestra'!$D$8:$D$17))+1,""),ROW()-157)),"")</f>
        <v/>
      </c>
      <c r="D160" s="114"/>
      <c r="E160" s="75" t="str">
        <f aca="false">IF(D160&lt;&gt;"",IF(AND(B160&lt;&gt;"",C160&lt;&gt;""),"","ERR"),"")</f>
        <v/>
      </c>
      <c r="G160" s="23"/>
      <c r="H160" s="23"/>
      <c r="I160" s="23"/>
      <c r="J160" s="23"/>
      <c r="K160" s="119"/>
      <c r="L160" s="23"/>
      <c r="M160" s="23"/>
      <c r="N160" s="23"/>
      <c r="O160" s="23"/>
      <c r="P160" s="23"/>
      <c r="Q160" s="23"/>
      <c r="R160" s="23"/>
      <c r="S160" s="23"/>
      <c r="T160" s="23"/>
      <c r="U160" s="23"/>
      <c r="V160" s="23"/>
      <c r="W160" s="23"/>
      <c r="X160" s="23"/>
      <c r="Y160" s="23"/>
    </row>
    <row r="161" customFormat="false" ht="12" hidden="false" customHeight="true" outlineLevel="0" collapsed="false">
      <c r="A161" s="110" t="str">
        <f aca="false" t="array" ref="A161:A161">IFERROR(INDEX('03.Muestra'!$B$8:$B$17,SMALL(IF("Documento no web"='03.Muestra'!$D$8:$D$17,ROW('03.Muestra'!$B$8:$B$17)-MIN(ROW('03.Muestra'!$D$8:$D$17))+1,""),ROW()-157)),"")</f>
        <v/>
      </c>
      <c r="B161" s="141" t="str">
        <f aca="false" t="array" ref="B161:B161">IFERROR(INDEX('03.Muestra'!$C$8:$C$17,SMALL(IF("Documento no web"='03.Muestra'!$D$8:$D$17,ROW('03.Muestra'!$C$8:$C$17)-MIN(ROW('03.Muestra'!$D$8:$D$17))+1,""),ROW()-157)),"")</f>
        <v/>
      </c>
      <c r="C161" s="141" t="str">
        <f aca="false" t="array" ref="C161:C161">IFERROR(INDEX('03.Muestra'!$F$8:$F$17,SMALL(IF("Documento no web"='03.Muestra'!$D$8:$D$17,ROW('03.Muestra'!$F$8:$F$17)-MIN(ROW('03.Muestra'!$D$8:$D$17))+1,""),ROW()-157)),"")</f>
        <v/>
      </c>
      <c r="D161" s="114"/>
      <c r="E161" s="75" t="str">
        <f aca="false">IF(D161&lt;&gt;"",IF(AND(B161&lt;&gt;"",C161&lt;&gt;""),"","ERR"),"")</f>
        <v/>
      </c>
      <c r="G161" s="23"/>
      <c r="H161" s="23"/>
      <c r="I161" s="23"/>
      <c r="J161" s="23"/>
      <c r="K161" s="119"/>
      <c r="L161" s="23"/>
      <c r="M161" s="23"/>
      <c r="N161" s="23"/>
      <c r="O161" s="23"/>
      <c r="P161" s="23"/>
      <c r="Q161" s="23"/>
      <c r="R161" s="23"/>
      <c r="S161" s="23"/>
      <c r="T161" s="23"/>
      <c r="U161" s="23"/>
      <c r="V161" s="23"/>
      <c r="W161" s="23"/>
      <c r="X161" s="23"/>
      <c r="Y161" s="23"/>
    </row>
    <row r="162" customFormat="false" ht="12" hidden="false" customHeight="true" outlineLevel="0" collapsed="false">
      <c r="A162" s="110" t="str">
        <f aca="false" t="array" ref="A162:A162">IFERROR(INDEX('03.Muestra'!$B$8:$B$17,SMALL(IF("Documento no web"='03.Muestra'!$D$8:$D$17,ROW('03.Muestra'!$B$8:$B$17)-MIN(ROW('03.Muestra'!$D$8:$D$17))+1,""),ROW()-157)),"")</f>
        <v/>
      </c>
      <c r="B162" s="141" t="str">
        <f aca="false" t="array" ref="B162:B162">IFERROR(INDEX('03.Muestra'!$C$8:$C$17,SMALL(IF("Documento no web"='03.Muestra'!$D$8:$D$17,ROW('03.Muestra'!$C$8:$C$17)-MIN(ROW('03.Muestra'!$D$8:$D$17))+1,""),ROW()-157)),"")</f>
        <v/>
      </c>
      <c r="C162" s="141" t="str">
        <f aca="false" t="array" ref="C162:C162">IFERROR(INDEX('03.Muestra'!$F$8:$F$17,SMALL(IF("Documento no web"='03.Muestra'!$D$8:$D$17,ROW('03.Muestra'!$F$8:$F$17)-MIN(ROW('03.Muestra'!$D$8:$D$17))+1,""),ROW()-157)),"")</f>
        <v/>
      </c>
      <c r="D162" s="114"/>
      <c r="E162" s="75" t="str">
        <f aca="false">IF(D162&lt;&gt;"",IF(AND(B162&lt;&gt;"",C162&lt;&gt;""),"","ERR"),"")</f>
        <v/>
      </c>
      <c r="G162" s="23"/>
      <c r="H162" s="23"/>
      <c r="I162" s="23"/>
      <c r="J162" s="23"/>
      <c r="K162" s="119"/>
      <c r="L162" s="23"/>
      <c r="M162" s="23"/>
      <c r="N162" s="23"/>
      <c r="O162" s="23"/>
      <c r="P162" s="23"/>
      <c r="Q162" s="23"/>
      <c r="R162" s="23"/>
      <c r="S162" s="23"/>
      <c r="T162" s="23"/>
      <c r="U162" s="23"/>
      <c r="V162" s="23"/>
      <c r="W162" s="23"/>
      <c r="X162" s="23"/>
      <c r="Y162" s="23"/>
    </row>
    <row r="163" customFormat="false" ht="12" hidden="false" customHeight="true" outlineLevel="0" collapsed="false">
      <c r="A163" s="110" t="str">
        <f aca="false" t="array" ref="A163:A163">IFERROR(INDEX('03.Muestra'!$B$8:$B$17,SMALL(IF("Documento no web"='03.Muestra'!$D$8:$D$17,ROW('03.Muestra'!$B$8:$B$17)-MIN(ROW('03.Muestra'!$D$8:$D$17))+1,""),ROW()-157)),"")</f>
        <v/>
      </c>
      <c r="B163" s="141" t="str">
        <f aca="false" t="array" ref="B163:B163">IFERROR(INDEX('03.Muestra'!$C$8:$C$17,SMALL(IF("Documento no web"='03.Muestra'!$D$8:$D$17,ROW('03.Muestra'!$C$8:$C$17)-MIN(ROW('03.Muestra'!$D$8:$D$17))+1,""),ROW()-157)),"")</f>
        <v/>
      </c>
      <c r="C163" s="141" t="str">
        <f aca="false" t="array" ref="C163:C163">IFERROR(INDEX('03.Muestra'!$F$8:$F$17,SMALL(IF("Documento no web"='03.Muestra'!$D$8:$D$17,ROW('03.Muestra'!$F$8:$F$17)-MIN(ROW('03.Muestra'!$D$8:$D$17))+1,""),ROW()-157)),"")</f>
        <v/>
      </c>
      <c r="D163" s="114"/>
      <c r="E163" s="75" t="str">
        <f aca="false">IF(D163&lt;&gt;"",IF(AND(B163&lt;&gt;"",C163&lt;&gt;""),"","ERR"),"")</f>
        <v/>
      </c>
      <c r="G163" s="23"/>
      <c r="H163" s="23"/>
      <c r="I163" s="23"/>
      <c r="J163" s="23"/>
      <c r="K163" s="119"/>
      <c r="L163" s="23"/>
      <c r="M163" s="23"/>
      <c r="N163" s="23"/>
      <c r="O163" s="23"/>
      <c r="P163" s="23"/>
      <c r="Q163" s="23"/>
      <c r="R163" s="23"/>
      <c r="S163" s="23"/>
      <c r="T163" s="23"/>
      <c r="U163" s="23"/>
      <c r="V163" s="23"/>
      <c r="W163" s="23"/>
      <c r="X163" s="23"/>
      <c r="Y163" s="23"/>
    </row>
    <row r="164" customFormat="false" ht="12" hidden="false" customHeight="true" outlineLevel="0" collapsed="false">
      <c r="A164" s="110" t="str">
        <f aca="false" t="array" ref="A164:A164">IFERROR(INDEX('03.Muestra'!$B$8:$B$17,SMALL(IF("Documento no web"='03.Muestra'!$D$8:$D$17,ROW('03.Muestra'!$B$8:$B$17)-MIN(ROW('03.Muestra'!$D$8:$D$17))+1,""),ROW()-157)),"")</f>
        <v/>
      </c>
      <c r="B164" s="141" t="str">
        <f aca="false" t="array" ref="B164:B164">IFERROR(INDEX('03.Muestra'!$C$8:$C$17,SMALL(IF("Documento no web"='03.Muestra'!$D$8:$D$17,ROW('03.Muestra'!$C$8:$C$17)-MIN(ROW('03.Muestra'!$D$8:$D$17))+1,""),ROW()-157)),"")</f>
        <v/>
      </c>
      <c r="C164" s="141" t="str">
        <f aca="false" t="array" ref="C164:C164">IFERROR(INDEX('03.Muestra'!$F$8:$F$17,SMALL(IF("Documento no web"='03.Muestra'!$D$8:$D$17,ROW('03.Muestra'!$F$8:$F$17)-MIN(ROW('03.Muestra'!$D$8:$D$17))+1,""),ROW()-157)),"")</f>
        <v/>
      </c>
      <c r="D164" s="114"/>
      <c r="E164" s="75" t="str">
        <f aca="false">IF(D164&lt;&gt;"",IF(AND(B164&lt;&gt;"",C164&lt;&gt;""),"","ERR"),"")</f>
        <v/>
      </c>
      <c r="F164" s="23"/>
      <c r="G164" s="23"/>
      <c r="H164" s="23"/>
      <c r="I164" s="23"/>
      <c r="J164" s="23"/>
      <c r="K164" s="119"/>
      <c r="L164" s="23"/>
      <c r="M164" s="23"/>
      <c r="N164" s="23"/>
      <c r="O164" s="23"/>
      <c r="P164" s="23"/>
      <c r="Q164" s="23"/>
      <c r="R164" s="23"/>
      <c r="S164" s="23"/>
      <c r="T164" s="23"/>
      <c r="U164" s="23"/>
      <c r="V164" s="23"/>
      <c r="W164" s="23"/>
      <c r="X164" s="23"/>
      <c r="Y164" s="23"/>
    </row>
    <row r="165" customFormat="false" ht="12" hidden="false" customHeight="true" outlineLevel="0" collapsed="false">
      <c r="A165" s="110" t="str">
        <f aca="false" t="array" ref="A165:A165">IFERROR(INDEX('03.Muestra'!$B$8:$B$17,SMALL(IF("Documento no web"='03.Muestra'!$D$8:$D$17,ROW('03.Muestra'!$B$8:$B$17)-MIN(ROW('03.Muestra'!$D$8:$D$17))+1,""),ROW()-157)),"")</f>
        <v/>
      </c>
      <c r="B165" s="141" t="str">
        <f aca="false" t="array" ref="B165:B165">IFERROR(INDEX('03.Muestra'!$C$8:$C$17,SMALL(IF("Documento no web"='03.Muestra'!$D$8:$D$17,ROW('03.Muestra'!$C$8:$C$17)-MIN(ROW('03.Muestra'!$D$8:$D$17))+1,""),ROW()-157)),"")</f>
        <v/>
      </c>
      <c r="C165" s="141" t="str">
        <f aca="false" t="array" ref="C165:C165">IFERROR(INDEX('03.Muestra'!$F$8:$F$17,SMALL(IF("Documento no web"='03.Muestra'!$D$8:$D$17,ROW('03.Muestra'!$F$8:$F$17)-MIN(ROW('03.Muestra'!$D$8:$D$17))+1,""),ROW()-157)),"")</f>
        <v/>
      </c>
      <c r="D165" s="114"/>
      <c r="E165" s="75" t="str">
        <f aca="false">IF(D165&lt;&gt;"",IF(AND(B165&lt;&gt;"",C165&lt;&gt;""),"","ERR"),"")</f>
        <v/>
      </c>
      <c r="F165" s="23"/>
      <c r="G165" s="23"/>
      <c r="H165" s="23"/>
      <c r="I165" s="23"/>
      <c r="J165" s="23"/>
      <c r="K165" s="119"/>
      <c r="L165" s="23"/>
      <c r="M165" s="23"/>
      <c r="N165" s="23"/>
      <c r="O165" s="23"/>
      <c r="P165" s="23"/>
      <c r="Q165" s="23"/>
      <c r="R165" s="23"/>
      <c r="S165" s="23"/>
      <c r="T165" s="23"/>
      <c r="U165" s="23"/>
      <c r="V165" s="23"/>
      <c r="W165" s="23"/>
      <c r="X165" s="23"/>
      <c r="Y165" s="23"/>
    </row>
    <row r="166" customFormat="false" ht="12" hidden="false" customHeight="true" outlineLevel="0" collapsed="false">
      <c r="A166" s="110" t="str">
        <f aca="false" t="array" ref="A166:A166">IFERROR(INDEX('03.Muestra'!$B$8:$B$17,SMALL(IF("Documento no web"='03.Muestra'!$D$8:$D$17,ROW('03.Muestra'!$B$8:$B$17)-MIN(ROW('03.Muestra'!$D$8:$D$17))+1,""),ROW()-157)),"")</f>
        <v/>
      </c>
      <c r="B166" s="141" t="str">
        <f aca="false" t="array" ref="B166:B166">IFERROR(INDEX('03.Muestra'!$C$8:$C$17,SMALL(IF("Documento no web"='03.Muestra'!$D$8:$D$17,ROW('03.Muestra'!$C$8:$C$17)-MIN(ROW('03.Muestra'!$D$8:$D$17))+1,""),ROW()-157)),"")</f>
        <v/>
      </c>
      <c r="C166" s="141" t="str">
        <f aca="false" t="array" ref="C166:C166">IFERROR(INDEX('03.Muestra'!$F$8:$F$17,SMALL(IF("Documento no web"='03.Muestra'!$D$8:$D$17,ROW('03.Muestra'!$F$8:$F$17)-MIN(ROW('03.Muestra'!$D$8:$D$17))+1,""),ROW()-157)),"")</f>
        <v/>
      </c>
      <c r="D166" s="114"/>
      <c r="E166" s="75" t="str">
        <f aca="false">IF(D166&lt;&gt;"",IF(AND(B166&lt;&gt;"",C166&lt;&gt;""),"","ERR"),"")</f>
        <v/>
      </c>
      <c r="F166" s="23"/>
      <c r="G166" s="23"/>
      <c r="H166" s="23"/>
      <c r="I166" s="23"/>
      <c r="J166" s="23"/>
      <c r="K166" s="119"/>
      <c r="L166" s="23"/>
      <c r="M166" s="23"/>
      <c r="N166" s="23"/>
      <c r="O166" s="23"/>
      <c r="P166" s="23"/>
      <c r="Q166" s="23"/>
      <c r="R166" s="23"/>
      <c r="S166" s="23"/>
      <c r="T166" s="23"/>
      <c r="U166" s="23"/>
      <c r="V166" s="23"/>
      <c r="W166" s="23"/>
      <c r="X166" s="23"/>
      <c r="Y166" s="23"/>
    </row>
    <row r="167" customFormat="false" ht="12" hidden="false" customHeight="true" outlineLevel="0" collapsed="false">
      <c r="A167" s="110" t="str">
        <f aca="false" t="array" ref="A167:A167">IFERROR(INDEX('03.Muestra'!$B$8:$B$17,SMALL(IF("Documento no web"='03.Muestra'!$D$8:$D$17,ROW('03.Muestra'!$B$8:$B$17)-MIN(ROW('03.Muestra'!$D$8:$D$17))+1,""),ROW()-157)),"")</f>
        <v/>
      </c>
      <c r="B167" s="141" t="str">
        <f aca="false" t="array" ref="B167:B167">IFERROR(INDEX('03.Muestra'!$C$8:$C$17,SMALL(IF("Documento no web"='03.Muestra'!$D$8:$D$17,ROW('03.Muestra'!$C$8:$C$17)-MIN(ROW('03.Muestra'!$D$8:$D$17))+1,""),ROW()-157)),"")</f>
        <v/>
      </c>
      <c r="C167" s="141" t="str">
        <f aca="false" t="array" ref="C167:C167">IFERROR(INDEX('03.Muestra'!$F$8:$F$17,SMALL(IF("Documento no web"='03.Muestra'!$D$8:$D$17,ROW('03.Muestra'!$F$8:$F$17)-MIN(ROW('03.Muestra'!$D$8:$D$17))+1,""),ROW()-157)),"")</f>
        <v/>
      </c>
      <c r="D167" s="114"/>
      <c r="E167" s="75" t="str">
        <f aca="false">IF(D167&lt;&gt;"",IF(AND(B167&lt;&gt;"",C167&lt;&gt;""),"","ERR"),"")</f>
        <v/>
      </c>
      <c r="F167" s="23"/>
      <c r="G167" s="23"/>
      <c r="H167" s="23"/>
      <c r="I167" s="23"/>
      <c r="J167" s="23"/>
      <c r="K167" s="119"/>
      <c r="L167" s="23"/>
      <c r="M167" s="23"/>
      <c r="N167" s="23"/>
      <c r="O167" s="23"/>
      <c r="P167" s="23"/>
      <c r="Q167" s="23"/>
      <c r="R167" s="23"/>
      <c r="S167" s="23"/>
      <c r="T167" s="23"/>
      <c r="U167" s="23"/>
      <c r="V167" s="23"/>
      <c r="W167" s="23"/>
      <c r="X167" s="23"/>
      <c r="Y167" s="23"/>
    </row>
    <row r="168" customFormat="false" ht="12" hidden="false" customHeight="true" outlineLevel="0" collapsed="false">
      <c r="A168" s="71"/>
      <c r="B168" s="144"/>
      <c r="C168" s="144"/>
      <c r="D168" s="145"/>
      <c r="E168" s="75"/>
      <c r="F168" s="23"/>
      <c r="G168" s="23"/>
      <c r="H168" s="23"/>
      <c r="I168" s="23"/>
      <c r="J168" s="23"/>
      <c r="N168" s="23"/>
      <c r="O168" s="23"/>
      <c r="P168" s="23"/>
      <c r="Q168" s="23"/>
      <c r="R168" s="23"/>
      <c r="S168" s="23"/>
      <c r="T168" s="23"/>
      <c r="U168" s="23"/>
      <c r="AD168" s="23"/>
    </row>
    <row r="169" customFormat="false" ht="12" hidden="false" customHeight="true" outlineLevel="0" collapsed="false">
      <c r="A169" s="71"/>
      <c r="B169" s="144"/>
      <c r="C169" s="144"/>
      <c r="D169" s="145"/>
      <c r="E169" s="75"/>
      <c r="F169" s="23"/>
      <c r="G169" s="23"/>
      <c r="H169" s="23"/>
      <c r="I169" s="23"/>
      <c r="J169" s="23"/>
      <c r="N169" s="23"/>
      <c r="O169" s="23"/>
      <c r="P169" s="23"/>
      <c r="Q169" s="23"/>
      <c r="R169" s="23"/>
      <c r="S169" s="23"/>
      <c r="T169" s="23"/>
      <c r="U169" s="23"/>
      <c r="AD169" s="23"/>
    </row>
    <row r="170" customFormat="false" ht="31.5" hidden="false" customHeight="true" outlineLevel="0" collapsed="false">
      <c r="A170" s="122"/>
      <c r="B170" s="123"/>
      <c r="C170" s="122"/>
      <c r="D170" s="146"/>
      <c r="E170" s="75"/>
      <c r="F170" s="23"/>
      <c r="G170" s="23"/>
      <c r="H170" s="23"/>
      <c r="I170" s="23"/>
      <c r="J170" s="23"/>
      <c r="N170" s="23"/>
      <c r="O170" s="23"/>
      <c r="P170" s="23"/>
      <c r="Q170" s="23"/>
      <c r="R170" s="23"/>
      <c r="S170" s="23"/>
      <c r="T170" s="23"/>
      <c r="U170" s="23"/>
      <c r="AD170" s="23"/>
    </row>
    <row r="171" customFormat="false" ht="14.25" hidden="false" customHeight="true" outlineLevel="0" collapsed="false">
      <c r="A171" s="71"/>
      <c r="B171" s="71"/>
      <c r="C171" s="71"/>
      <c r="D171" s="147"/>
      <c r="E171" s="75"/>
      <c r="F171" s="72"/>
      <c r="G171" s="23"/>
      <c r="H171" s="23"/>
      <c r="I171" s="23"/>
      <c r="J171" s="23"/>
      <c r="N171" s="23"/>
      <c r="O171" s="23"/>
      <c r="P171" s="23"/>
      <c r="Q171" s="23"/>
      <c r="R171" s="23"/>
      <c r="S171" s="23"/>
      <c r="T171" s="23"/>
      <c r="U171" s="23"/>
      <c r="AD171" s="23"/>
    </row>
    <row r="172" customFormat="false" ht="12" hidden="false" customHeight="true" outlineLevel="0" collapsed="false">
      <c r="B172" s="23"/>
      <c r="C172" s="23"/>
      <c r="D172" s="137"/>
      <c r="E172" s="75"/>
      <c r="F172" s="23"/>
      <c r="G172" s="23"/>
      <c r="H172" s="23"/>
      <c r="I172" s="23"/>
      <c r="J172" s="23"/>
      <c r="K172" s="119"/>
      <c r="L172" s="23"/>
      <c r="M172" s="23"/>
      <c r="N172" s="23"/>
      <c r="O172" s="23"/>
      <c r="P172" s="23"/>
      <c r="Q172" s="23"/>
      <c r="R172" s="23"/>
      <c r="S172" s="23"/>
      <c r="T172" s="23"/>
      <c r="U172" s="23"/>
      <c r="V172" s="23"/>
      <c r="W172" s="23"/>
      <c r="X172" s="23"/>
      <c r="Y172" s="23"/>
    </row>
    <row r="173" customFormat="false" ht="12" hidden="false" customHeight="true" outlineLevel="0" collapsed="false">
      <c r="B173" s="23"/>
      <c r="C173" s="23"/>
      <c r="D173" s="137"/>
      <c r="E173" s="112"/>
      <c r="F173" s="23"/>
      <c r="G173" s="23"/>
      <c r="H173" s="23"/>
      <c r="I173" s="23"/>
      <c r="J173" s="23"/>
      <c r="K173" s="119"/>
      <c r="L173" s="23"/>
      <c r="M173" s="23"/>
      <c r="N173" s="23"/>
      <c r="O173" s="23"/>
      <c r="P173" s="23"/>
      <c r="Q173" s="23"/>
      <c r="R173" s="23"/>
      <c r="S173" s="23"/>
      <c r="T173" s="23"/>
      <c r="U173" s="23"/>
      <c r="V173" s="23"/>
      <c r="W173" s="23"/>
      <c r="X173" s="23"/>
      <c r="Y173" s="23"/>
    </row>
    <row r="174" customFormat="false" ht="32.25" hidden="false" customHeight="true" outlineLevel="0" collapsed="false">
      <c r="A174" s="105" t="s">
        <v>119</v>
      </c>
      <c r="B174" s="106" t="s">
        <v>105</v>
      </c>
      <c r="C174" s="107" t="s">
        <v>225</v>
      </c>
      <c r="D174" s="139" t="s">
        <v>125</v>
      </c>
      <c r="E174" s="124"/>
      <c r="K174" s="119"/>
      <c r="L174" s="23"/>
      <c r="M174" s="23"/>
      <c r="N174" s="23"/>
      <c r="O174" s="23"/>
      <c r="P174" s="23"/>
      <c r="Q174" s="23"/>
      <c r="R174" s="23"/>
      <c r="S174" s="23"/>
      <c r="T174" s="23"/>
      <c r="U174" s="23"/>
      <c r="V174" s="23"/>
      <c r="W174" s="23"/>
      <c r="X174" s="23"/>
      <c r="Y174" s="23"/>
    </row>
    <row r="175" customFormat="false" ht="12" hidden="false" customHeight="true" outlineLevel="0" collapsed="false">
      <c r="A175" s="110" t="str">
        <f aca="false" t="array" ref="A175:A175">IFERROR(INDEX('03.Muestra'!$B$8:$B$17,SMALL(IF("Documento no web"='03.Muestra'!$D$8:$D$17,ROW('03.Muestra'!$B$8:$B$17)-MIN(ROW('03.Muestra'!$D$8:$D$17))+1,""),ROW()-174)),"")</f>
        <v/>
      </c>
      <c r="B175" s="141" t="str">
        <f aca="false" t="array" ref="B175:B175">IFERROR(INDEX('03.Muestra'!$C$8:$C$17,SMALL(IF("Documento no web"='03.Muestra'!$D$8:$D$17,ROW('03.Muestra'!$C$8:$C$17)-MIN(ROW('03.Muestra'!$D$8:$D$17))+1,""),ROW()-174)),"")</f>
        <v/>
      </c>
      <c r="C175" s="141" t="str">
        <f aca="false" t="array" ref="C175:C175">IFERROR(INDEX('03.Muestra'!$F$8:$F$17,SMALL(IF("Documento no web"='03.Muestra'!$D$8:$D$17,ROW('03.Muestra'!$F$8:$F$17)-MIN(ROW('03.Muestra'!$D$8:$D$17))+1,""),ROW()-174)),"")</f>
        <v/>
      </c>
      <c r="D175" s="114"/>
      <c r="E175" s="75" t="str">
        <f aca="false">IF(D175&lt;&gt;"",IF(AND(B175&lt;&gt;"",C175&lt;&gt;""),"","ERR"),"")</f>
        <v/>
      </c>
      <c r="F175" s="115" t="s">
        <v>108</v>
      </c>
      <c r="G175" s="100" t="s">
        <v>117</v>
      </c>
      <c r="H175" s="95" t="s">
        <v>112</v>
      </c>
      <c r="I175" s="116" t="s">
        <v>110</v>
      </c>
      <c r="J175" s="117" t="s">
        <v>106</v>
      </c>
      <c r="K175" s="142" t="s">
        <v>116</v>
      </c>
      <c r="L175" s="23"/>
      <c r="M175" s="23"/>
      <c r="N175" s="23"/>
      <c r="O175" s="23"/>
      <c r="P175" s="23"/>
      <c r="Q175" s="23"/>
      <c r="R175" s="23"/>
      <c r="S175" s="23"/>
      <c r="T175" s="23"/>
      <c r="U175" s="23"/>
      <c r="V175" s="23"/>
      <c r="W175" s="23"/>
      <c r="X175" s="23"/>
      <c r="Y175" s="23"/>
    </row>
    <row r="176" customFormat="false" ht="12" hidden="false" customHeight="true" outlineLevel="0" collapsed="false">
      <c r="A176" s="110" t="str">
        <f aca="false" t="array" ref="A176:A176">IFERROR(INDEX('03.Muestra'!$B$8:$B$17,SMALL(IF("Documento no web"='03.Muestra'!$D$8:$D$17,ROW('03.Muestra'!$B$8:$B$17)-MIN(ROW('03.Muestra'!$D$8:$D$17))+1,""),ROW()-174)),"")</f>
        <v/>
      </c>
      <c r="B176" s="141" t="str">
        <f aca="false" t="array" ref="B176:B176">IFERROR(INDEX('03.Muestra'!$C$8:$C$17,SMALL(IF("Documento no web"='03.Muestra'!$D$8:$D$17,ROW('03.Muestra'!$C$8:$C$17)-MIN(ROW('03.Muestra'!$D$8:$D$17))+1,""),ROW()-174)),"")</f>
        <v/>
      </c>
      <c r="C176" s="141" t="str">
        <f aca="false" t="array" ref="C176:C176">IFERROR(INDEX('03.Muestra'!$F$8:$F$17,SMALL(IF("Documento no web"='03.Muestra'!$D$8:$D$17,ROW('03.Muestra'!$F$8:$F$17)-MIN(ROW('03.Muestra'!$D$8:$D$17))+1,""),ROW()-174)),"")</f>
        <v/>
      </c>
      <c r="D176" s="114"/>
      <c r="E176" s="75" t="str">
        <f aca="false">IF(D176&lt;&gt;"",IF(AND(B176&lt;&gt;"",C176&lt;&gt;""),"","ERR"),"")</f>
        <v/>
      </c>
      <c r="F176" s="118" t="n">
        <f aca="true">COUNTIF($D175:INDIRECT("$D" &amp;  SUM(ROW()-1,'03.Muestra'!$D$20)-1),F175)</f>
        <v>0</v>
      </c>
      <c r="G176" s="118" t="n">
        <f aca="true">COUNTIF($D175:INDIRECT("$D" &amp;  SUM(ROW()-1,'03.Muestra'!$D$20)-1),G175)</f>
        <v>0</v>
      </c>
      <c r="H176" s="118" t="n">
        <f aca="true">COUNTIF($D175:INDIRECT("$D" &amp;  SUM(ROW()-1,'03.Muestra'!$D$20)-1),H175)</f>
        <v>0</v>
      </c>
      <c r="I176" s="118" t="n">
        <f aca="true">COUNTIF($D175:INDIRECT("$D" &amp;  SUM(ROW()-1,'03.Muestra'!$D$20)-1),I175)</f>
        <v>0</v>
      </c>
      <c r="J176" s="118" t="n">
        <f aca="true">COUNTIF($D175:INDIRECT("$D" &amp;  SUM(ROW()-1,'03.Muestra'!$D$20)-1),J175)</f>
        <v>0</v>
      </c>
      <c r="K176" s="143" t="n">
        <f aca="true">IF(COUNTIF('03.Muestra'!$D$8:$D$17,"Documento no web")=0,0,COUNTBLANK($D175:INDIRECT("$D" &amp;  SUM(ROW()-1,COUNTIF('03.Muestra'!$D$8:$D$17,"Documento no web"))-1)))</f>
        <v>0</v>
      </c>
      <c r="L176" s="23"/>
      <c r="M176" s="23"/>
      <c r="N176" s="23"/>
      <c r="O176" s="23"/>
      <c r="P176" s="23"/>
      <c r="Q176" s="23"/>
      <c r="R176" s="23"/>
      <c r="S176" s="23"/>
      <c r="T176" s="23"/>
      <c r="U176" s="23"/>
      <c r="V176" s="23"/>
      <c r="W176" s="23"/>
      <c r="X176" s="23"/>
      <c r="Y176" s="23"/>
    </row>
    <row r="177" customFormat="false" ht="12" hidden="false" customHeight="true" outlineLevel="0" collapsed="false">
      <c r="A177" s="110" t="str">
        <f aca="false" t="array" ref="A177:A177">IFERROR(INDEX('03.Muestra'!$B$8:$B$17,SMALL(IF("Documento no web"='03.Muestra'!$D$8:$D$17,ROW('03.Muestra'!$B$8:$B$17)-MIN(ROW('03.Muestra'!$D$8:$D$17))+1,""),ROW()-174)),"")</f>
        <v/>
      </c>
      <c r="B177" s="141" t="str">
        <f aca="false" t="array" ref="B177:B177">IFERROR(INDEX('03.Muestra'!$C$8:$C$17,SMALL(IF("Documento no web"='03.Muestra'!$D$8:$D$17,ROW('03.Muestra'!$C$8:$C$17)-MIN(ROW('03.Muestra'!$D$8:$D$17))+1,""),ROW()-174)),"")</f>
        <v/>
      </c>
      <c r="C177" s="141" t="str">
        <f aca="false" t="array" ref="C177:C177">IFERROR(INDEX('03.Muestra'!$F$8:$F$17,SMALL(IF("Documento no web"='03.Muestra'!$D$8:$D$17,ROW('03.Muestra'!$F$8:$F$17)-MIN(ROW('03.Muestra'!$D$8:$D$17))+1,""),ROW()-174)),"")</f>
        <v/>
      </c>
      <c r="D177" s="114"/>
      <c r="E177" s="75" t="str">
        <f aca="false">IF(D177&lt;&gt;"",IF(AND(B177&lt;&gt;"",C177&lt;&gt;""),"","ERR"),"")</f>
        <v/>
      </c>
      <c r="G177" s="23"/>
      <c r="H177" s="23"/>
      <c r="I177" s="23"/>
      <c r="J177" s="23"/>
      <c r="K177" s="119"/>
      <c r="L177" s="23"/>
      <c r="M177" s="23"/>
      <c r="N177" s="23"/>
      <c r="O177" s="23"/>
      <c r="P177" s="23"/>
      <c r="Q177" s="23"/>
      <c r="R177" s="23"/>
      <c r="S177" s="23"/>
      <c r="T177" s="23"/>
      <c r="U177" s="23"/>
      <c r="V177" s="23"/>
      <c r="W177" s="23"/>
      <c r="X177" s="23"/>
      <c r="Y177" s="23"/>
    </row>
    <row r="178" customFormat="false" ht="12" hidden="false" customHeight="true" outlineLevel="0" collapsed="false">
      <c r="A178" s="110" t="str">
        <f aca="false" t="array" ref="A178:A178">IFERROR(INDEX('03.Muestra'!$B$8:$B$17,SMALL(IF("Documento no web"='03.Muestra'!$D$8:$D$17,ROW('03.Muestra'!$B$8:$B$17)-MIN(ROW('03.Muestra'!$D$8:$D$17))+1,""),ROW()-174)),"")</f>
        <v/>
      </c>
      <c r="B178" s="141" t="str">
        <f aca="false" t="array" ref="B178:B178">IFERROR(INDEX('03.Muestra'!$C$8:$C$17,SMALL(IF("Documento no web"='03.Muestra'!$D$8:$D$17,ROW('03.Muestra'!$C$8:$C$17)-MIN(ROW('03.Muestra'!$D$8:$D$17))+1,""),ROW()-174)),"")</f>
        <v/>
      </c>
      <c r="C178" s="141" t="str">
        <f aca="false" t="array" ref="C178:C178">IFERROR(INDEX('03.Muestra'!$F$8:$F$17,SMALL(IF("Documento no web"='03.Muestra'!$D$8:$D$17,ROW('03.Muestra'!$F$8:$F$17)-MIN(ROW('03.Muestra'!$D$8:$D$17))+1,""),ROW()-174)),"")</f>
        <v/>
      </c>
      <c r="D178" s="114"/>
      <c r="E178" s="75" t="str">
        <f aca="false">IF(D178&lt;&gt;"",IF(AND(B178&lt;&gt;"",C178&lt;&gt;""),"","ERR"),"")</f>
        <v/>
      </c>
      <c r="G178" s="23"/>
      <c r="H178" s="23"/>
      <c r="I178" s="23"/>
      <c r="J178" s="23"/>
      <c r="K178" s="119"/>
      <c r="L178" s="23"/>
      <c r="M178" s="23"/>
      <c r="N178" s="23"/>
      <c r="O178" s="23"/>
      <c r="P178" s="23"/>
      <c r="Q178" s="23"/>
      <c r="R178" s="23"/>
      <c r="S178" s="23"/>
      <c r="T178" s="23"/>
      <c r="U178" s="23"/>
      <c r="V178" s="23"/>
      <c r="W178" s="23"/>
      <c r="X178" s="23"/>
      <c r="Y178" s="23"/>
    </row>
    <row r="179" customFormat="false" ht="12" hidden="false" customHeight="true" outlineLevel="0" collapsed="false">
      <c r="A179" s="110" t="str">
        <f aca="false" t="array" ref="A179:A179">IFERROR(INDEX('03.Muestra'!$B$8:$B$17,SMALL(IF("Documento no web"='03.Muestra'!$D$8:$D$17,ROW('03.Muestra'!$B$8:$B$17)-MIN(ROW('03.Muestra'!$D$8:$D$17))+1,""),ROW()-174)),"")</f>
        <v/>
      </c>
      <c r="B179" s="141" t="str">
        <f aca="false" t="array" ref="B179:B179">IFERROR(INDEX('03.Muestra'!$C$8:$C$17,SMALL(IF("Documento no web"='03.Muestra'!$D$8:$D$17,ROW('03.Muestra'!$C$8:$C$17)-MIN(ROW('03.Muestra'!$D$8:$D$17))+1,""),ROW()-174)),"")</f>
        <v/>
      </c>
      <c r="C179" s="141" t="str">
        <f aca="false" t="array" ref="C179:C179">IFERROR(INDEX('03.Muestra'!$F$8:$F$17,SMALL(IF("Documento no web"='03.Muestra'!$D$8:$D$17,ROW('03.Muestra'!$F$8:$F$17)-MIN(ROW('03.Muestra'!$D$8:$D$17))+1,""),ROW()-174)),"")</f>
        <v/>
      </c>
      <c r="D179" s="114"/>
      <c r="E179" s="75" t="str">
        <f aca="false">IF(D179&lt;&gt;"",IF(AND(B179&lt;&gt;"",C179&lt;&gt;""),"","ERR"),"")</f>
        <v/>
      </c>
      <c r="G179" s="23"/>
      <c r="H179" s="23"/>
      <c r="I179" s="23"/>
      <c r="J179" s="23"/>
      <c r="K179" s="119"/>
      <c r="L179" s="23"/>
      <c r="M179" s="23"/>
      <c r="N179" s="23"/>
      <c r="O179" s="23"/>
      <c r="P179" s="23"/>
      <c r="Q179" s="23"/>
      <c r="R179" s="23"/>
      <c r="S179" s="23"/>
      <c r="T179" s="23"/>
      <c r="U179" s="23"/>
      <c r="V179" s="23"/>
      <c r="W179" s="23"/>
      <c r="X179" s="23"/>
      <c r="Y179" s="23"/>
    </row>
    <row r="180" customFormat="false" ht="12" hidden="false" customHeight="true" outlineLevel="0" collapsed="false">
      <c r="A180" s="110" t="str">
        <f aca="false" t="array" ref="A180:A180">IFERROR(INDEX('03.Muestra'!$B$8:$B$17,SMALL(IF("Documento no web"='03.Muestra'!$D$8:$D$17,ROW('03.Muestra'!$B$8:$B$17)-MIN(ROW('03.Muestra'!$D$8:$D$17))+1,""),ROW()-174)),"")</f>
        <v/>
      </c>
      <c r="B180" s="141" t="str">
        <f aca="false" t="array" ref="B180:B180">IFERROR(INDEX('03.Muestra'!$C$8:$C$17,SMALL(IF("Documento no web"='03.Muestra'!$D$8:$D$17,ROW('03.Muestra'!$C$8:$C$17)-MIN(ROW('03.Muestra'!$D$8:$D$17))+1,""),ROW()-174)),"")</f>
        <v/>
      </c>
      <c r="C180" s="141" t="str">
        <f aca="false" t="array" ref="C180:C180">IFERROR(INDEX('03.Muestra'!$F$8:$F$17,SMALL(IF("Documento no web"='03.Muestra'!$D$8:$D$17,ROW('03.Muestra'!$F$8:$F$17)-MIN(ROW('03.Muestra'!$D$8:$D$17))+1,""),ROW()-174)),"")</f>
        <v/>
      </c>
      <c r="D180" s="114"/>
      <c r="E180" s="75" t="str">
        <f aca="false">IF(D180&lt;&gt;"",IF(AND(B180&lt;&gt;"",C180&lt;&gt;""),"","ERR"),"")</f>
        <v/>
      </c>
      <c r="G180" s="23"/>
      <c r="H180" s="23"/>
      <c r="I180" s="23"/>
      <c r="J180" s="23"/>
      <c r="K180" s="119"/>
      <c r="L180" s="23"/>
      <c r="M180" s="23"/>
      <c r="N180" s="23"/>
      <c r="O180" s="23"/>
      <c r="P180" s="23"/>
      <c r="Q180" s="23"/>
      <c r="R180" s="23"/>
      <c r="S180" s="23"/>
      <c r="T180" s="23"/>
      <c r="U180" s="23"/>
      <c r="V180" s="23"/>
      <c r="W180" s="23"/>
      <c r="X180" s="23"/>
      <c r="Y180" s="23"/>
    </row>
    <row r="181" customFormat="false" ht="12" hidden="false" customHeight="true" outlineLevel="0" collapsed="false">
      <c r="A181" s="110" t="str">
        <f aca="false" t="array" ref="A181:A181">IFERROR(INDEX('03.Muestra'!$B$8:$B$17,SMALL(IF("Documento no web"='03.Muestra'!$D$8:$D$17,ROW('03.Muestra'!$B$8:$B$17)-MIN(ROW('03.Muestra'!$D$8:$D$17))+1,""),ROW()-174)),"")</f>
        <v/>
      </c>
      <c r="B181" s="141" t="str">
        <f aca="false" t="array" ref="B181:B181">IFERROR(INDEX('03.Muestra'!$C$8:$C$17,SMALL(IF("Documento no web"='03.Muestra'!$D$8:$D$17,ROW('03.Muestra'!$C$8:$C$17)-MIN(ROW('03.Muestra'!$D$8:$D$17))+1,""),ROW()-174)),"")</f>
        <v/>
      </c>
      <c r="C181" s="141" t="str">
        <f aca="false" t="array" ref="C181:C181">IFERROR(INDEX('03.Muestra'!$F$8:$F$17,SMALL(IF("Documento no web"='03.Muestra'!$D$8:$D$17,ROW('03.Muestra'!$F$8:$F$17)-MIN(ROW('03.Muestra'!$D$8:$D$17))+1,""),ROW()-174)),"")</f>
        <v/>
      </c>
      <c r="D181" s="114"/>
      <c r="E181" s="75" t="str">
        <f aca="false">IF(D181&lt;&gt;"",IF(AND(B181&lt;&gt;"",C181&lt;&gt;""),"","ERR"),"")</f>
        <v/>
      </c>
      <c r="F181" s="23"/>
      <c r="G181" s="23"/>
      <c r="H181" s="23"/>
      <c r="I181" s="23"/>
      <c r="J181" s="23"/>
      <c r="K181" s="119"/>
      <c r="L181" s="23"/>
      <c r="M181" s="23"/>
      <c r="N181" s="23"/>
      <c r="O181" s="23"/>
      <c r="P181" s="23"/>
      <c r="Q181" s="23"/>
      <c r="R181" s="23"/>
      <c r="S181" s="23"/>
      <c r="T181" s="23"/>
      <c r="U181" s="23"/>
      <c r="V181" s="23"/>
      <c r="W181" s="23"/>
      <c r="X181" s="23"/>
      <c r="Y181" s="23"/>
    </row>
    <row r="182" customFormat="false" ht="12" hidden="false" customHeight="true" outlineLevel="0" collapsed="false">
      <c r="A182" s="110" t="str">
        <f aca="false" t="array" ref="A182:A182">IFERROR(INDEX('03.Muestra'!$B$8:$B$17,SMALL(IF("Documento no web"='03.Muestra'!$D$8:$D$17,ROW('03.Muestra'!$B$8:$B$17)-MIN(ROW('03.Muestra'!$D$8:$D$17))+1,""),ROW()-174)),"")</f>
        <v/>
      </c>
      <c r="B182" s="141" t="str">
        <f aca="false" t="array" ref="B182:B182">IFERROR(INDEX('03.Muestra'!$C$8:$C$17,SMALL(IF("Documento no web"='03.Muestra'!$D$8:$D$17,ROW('03.Muestra'!$C$8:$C$17)-MIN(ROW('03.Muestra'!$D$8:$D$17))+1,""),ROW()-174)),"")</f>
        <v/>
      </c>
      <c r="C182" s="141" t="str">
        <f aca="false" t="array" ref="C182:C182">IFERROR(INDEX('03.Muestra'!$F$8:$F$17,SMALL(IF("Documento no web"='03.Muestra'!$D$8:$D$17,ROW('03.Muestra'!$F$8:$F$17)-MIN(ROW('03.Muestra'!$D$8:$D$17))+1,""),ROW()-174)),"")</f>
        <v/>
      </c>
      <c r="D182" s="114"/>
      <c r="E182" s="75" t="str">
        <f aca="false">IF(D182&lt;&gt;"",IF(AND(B182&lt;&gt;"",C182&lt;&gt;""),"","ERR"),"")</f>
        <v/>
      </c>
      <c r="F182" s="23"/>
      <c r="G182" s="23"/>
      <c r="H182" s="23"/>
      <c r="I182" s="23"/>
      <c r="J182" s="23"/>
      <c r="K182" s="119"/>
      <c r="L182" s="23"/>
      <c r="M182" s="23"/>
      <c r="N182" s="23"/>
      <c r="O182" s="23"/>
      <c r="P182" s="23"/>
      <c r="Q182" s="23"/>
      <c r="R182" s="23"/>
      <c r="S182" s="23"/>
      <c r="T182" s="23"/>
      <c r="U182" s="23"/>
      <c r="V182" s="23"/>
      <c r="W182" s="23"/>
      <c r="X182" s="23"/>
      <c r="Y182" s="23"/>
    </row>
    <row r="183" customFormat="false" ht="12" hidden="false" customHeight="true" outlineLevel="0" collapsed="false">
      <c r="A183" s="110" t="str">
        <f aca="false" t="array" ref="A183:A183">IFERROR(INDEX('03.Muestra'!$B$8:$B$17,SMALL(IF("Documento no web"='03.Muestra'!$D$8:$D$17,ROW('03.Muestra'!$B$8:$B$17)-MIN(ROW('03.Muestra'!$D$8:$D$17))+1,""),ROW()-174)),"")</f>
        <v/>
      </c>
      <c r="B183" s="141" t="str">
        <f aca="false" t="array" ref="B183:B183">IFERROR(INDEX('03.Muestra'!$C$8:$C$17,SMALL(IF("Documento no web"='03.Muestra'!$D$8:$D$17,ROW('03.Muestra'!$C$8:$C$17)-MIN(ROW('03.Muestra'!$D$8:$D$17))+1,""),ROW()-174)),"")</f>
        <v/>
      </c>
      <c r="C183" s="141" t="str">
        <f aca="false" t="array" ref="C183:C183">IFERROR(INDEX('03.Muestra'!$F$8:$F$17,SMALL(IF("Documento no web"='03.Muestra'!$D$8:$D$17,ROW('03.Muestra'!$F$8:$F$17)-MIN(ROW('03.Muestra'!$D$8:$D$17))+1,""),ROW()-174)),"")</f>
        <v/>
      </c>
      <c r="D183" s="114"/>
      <c r="E183" s="75" t="str">
        <f aca="false">IF(D183&lt;&gt;"",IF(AND(B183&lt;&gt;"",C183&lt;&gt;""),"","ERR"),"")</f>
        <v/>
      </c>
      <c r="F183" s="23"/>
      <c r="G183" s="23"/>
      <c r="H183" s="23"/>
      <c r="I183" s="23"/>
      <c r="J183" s="23"/>
      <c r="K183" s="119"/>
      <c r="L183" s="23"/>
      <c r="M183" s="23"/>
      <c r="N183" s="23"/>
      <c r="O183" s="23"/>
      <c r="P183" s="23"/>
      <c r="Q183" s="23"/>
      <c r="R183" s="23"/>
      <c r="S183" s="23"/>
      <c r="T183" s="23"/>
      <c r="U183" s="23"/>
      <c r="V183" s="23"/>
      <c r="W183" s="23"/>
      <c r="X183" s="23"/>
      <c r="Y183" s="23"/>
    </row>
    <row r="184" customFormat="false" ht="12" hidden="false" customHeight="true" outlineLevel="0" collapsed="false">
      <c r="A184" s="110" t="str">
        <f aca="false" t="array" ref="A184:A184">IFERROR(INDEX('03.Muestra'!$B$8:$B$17,SMALL(IF("Documento no web"='03.Muestra'!$D$8:$D$17,ROW('03.Muestra'!$B$8:$B$17)-MIN(ROW('03.Muestra'!$D$8:$D$17))+1,""),ROW()-174)),"")</f>
        <v/>
      </c>
      <c r="B184" s="141" t="str">
        <f aca="false" t="array" ref="B184:B184">IFERROR(INDEX('03.Muestra'!$C$8:$C$17,SMALL(IF("Documento no web"='03.Muestra'!$D$8:$D$17,ROW('03.Muestra'!$C$8:$C$17)-MIN(ROW('03.Muestra'!$D$8:$D$17))+1,""),ROW()-174)),"")</f>
        <v/>
      </c>
      <c r="C184" s="141" t="str">
        <f aca="false" t="array" ref="C184:C184">IFERROR(INDEX('03.Muestra'!$F$8:$F$17,SMALL(IF("Documento no web"='03.Muestra'!$D$8:$D$17,ROW('03.Muestra'!$F$8:$F$17)-MIN(ROW('03.Muestra'!$D$8:$D$17))+1,""),ROW()-174)),"")</f>
        <v/>
      </c>
      <c r="D184" s="114"/>
      <c r="E184" s="75" t="str">
        <f aca="false">IF(D184&lt;&gt;"",IF(AND(B184&lt;&gt;"",C184&lt;&gt;""),"","ERR"),"")</f>
        <v/>
      </c>
      <c r="F184" s="23"/>
      <c r="G184" s="23"/>
      <c r="H184" s="23"/>
      <c r="I184" s="23"/>
      <c r="J184" s="23"/>
      <c r="K184" s="119"/>
      <c r="L184" s="23"/>
      <c r="M184" s="23"/>
      <c r="N184" s="23"/>
      <c r="O184" s="23"/>
      <c r="P184" s="23"/>
      <c r="Q184" s="23"/>
      <c r="R184" s="23"/>
      <c r="S184" s="23"/>
      <c r="T184" s="23"/>
      <c r="U184" s="23"/>
      <c r="V184" s="23"/>
      <c r="W184" s="23"/>
      <c r="X184" s="23"/>
      <c r="Y184" s="23"/>
    </row>
    <row r="185" customFormat="false" ht="12" hidden="false" customHeight="true" outlineLevel="0" collapsed="false">
      <c r="A185" s="71"/>
      <c r="B185" s="144"/>
      <c r="C185" s="144"/>
      <c r="D185" s="145"/>
      <c r="E185" s="75"/>
      <c r="F185" s="23"/>
      <c r="G185" s="23"/>
      <c r="H185" s="23"/>
      <c r="I185" s="23"/>
      <c r="J185" s="23"/>
      <c r="N185" s="23"/>
      <c r="O185" s="23"/>
      <c r="P185" s="23"/>
      <c r="Q185" s="23"/>
      <c r="R185" s="23"/>
      <c r="S185" s="23"/>
      <c r="T185" s="23"/>
      <c r="U185" s="23"/>
      <c r="AD185" s="23"/>
    </row>
    <row r="186" customFormat="false" ht="12" hidden="false" customHeight="true" outlineLevel="0" collapsed="false">
      <c r="A186" s="71"/>
      <c r="B186" s="144"/>
      <c r="C186" s="144"/>
      <c r="D186" s="145"/>
      <c r="E186" s="75"/>
      <c r="F186" s="23"/>
      <c r="G186" s="23"/>
      <c r="H186" s="23"/>
      <c r="I186" s="23"/>
      <c r="J186" s="23"/>
      <c r="N186" s="23"/>
      <c r="O186" s="23"/>
      <c r="P186" s="23"/>
      <c r="Q186" s="23"/>
      <c r="R186" s="23"/>
      <c r="S186" s="23"/>
      <c r="T186" s="23"/>
      <c r="U186" s="23"/>
      <c r="AD186" s="23"/>
    </row>
    <row r="187" customFormat="false" ht="31.5" hidden="false" customHeight="true" outlineLevel="0" collapsed="false">
      <c r="A187" s="122"/>
      <c r="B187" s="123"/>
      <c r="C187" s="122"/>
      <c r="D187" s="146"/>
      <c r="E187" s="75"/>
      <c r="F187" s="23"/>
      <c r="G187" s="23"/>
      <c r="H187" s="23"/>
      <c r="I187" s="23"/>
      <c r="J187" s="23"/>
      <c r="N187" s="23"/>
      <c r="O187" s="23"/>
      <c r="P187" s="23"/>
      <c r="Q187" s="23"/>
      <c r="R187" s="23"/>
      <c r="S187" s="23"/>
      <c r="T187" s="23"/>
      <c r="U187" s="23"/>
      <c r="AD187" s="23"/>
    </row>
    <row r="188" customFormat="false" ht="14.25" hidden="false" customHeight="true" outlineLevel="0" collapsed="false">
      <c r="A188" s="71"/>
      <c r="B188" s="71"/>
      <c r="C188" s="71"/>
      <c r="D188" s="147"/>
      <c r="E188" s="75"/>
      <c r="F188" s="103"/>
      <c r="G188" s="23"/>
      <c r="H188" s="23"/>
      <c r="I188" s="23"/>
      <c r="J188" s="23"/>
      <c r="N188" s="23"/>
      <c r="O188" s="23"/>
      <c r="P188" s="23"/>
      <c r="Q188" s="23"/>
      <c r="R188" s="23"/>
      <c r="S188" s="23"/>
      <c r="T188" s="23"/>
      <c r="U188" s="23"/>
      <c r="AD188" s="23"/>
    </row>
    <row r="189" customFormat="false" ht="12" hidden="false" customHeight="true" outlineLevel="0" collapsed="false">
      <c r="B189" s="23"/>
      <c r="C189" s="23"/>
      <c r="D189" s="137"/>
      <c r="E189" s="75"/>
      <c r="F189" s="23"/>
      <c r="G189" s="23"/>
      <c r="H189" s="23"/>
      <c r="I189" s="23"/>
      <c r="J189" s="23"/>
      <c r="K189" s="119"/>
      <c r="L189" s="23"/>
      <c r="M189" s="23"/>
      <c r="N189" s="23"/>
      <c r="O189" s="23"/>
      <c r="P189" s="23"/>
      <c r="Q189" s="23"/>
      <c r="R189" s="23"/>
      <c r="S189" s="23"/>
      <c r="T189" s="23"/>
      <c r="U189" s="23"/>
      <c r="V189" s="23"/>
      <c r="W189" s="23"/>
      <c r="X189" s="23"/>
      <c r="Y189" s="23"/>
    </row>
    <row r="190" customFormat="false" ht="12" hidden="false" customHeight="true" outlineLevel="0" collapsed="false">
      <c r="B190" s="23"/>
      <c r="C190" s="23"/>
      <c r="D190" s="137"/>
      <c r="E190" s="112"/>
      <c r="F190" s="23"/>
      <c r="G190" s="23"/>
      <c r="H190" s="23"/>
      <c r="I190" s="23"/>
      <c r="J190" s="23"/>
      <c r="K190" s="119"/>
      <c r="L190" s="23"/>
      <c r="M190" s="23"/>
      <c r="N190" s="23"/>
      <c r="O190" s="23"/>
      <c r="P190" s="23"/>
      <c r="Q190" s="23"/>
      <c r="R190" s="23"/>
      <c r="S190" s="23"/>
      <c r="T190" s="23"/>
      <c r="U190" s="23"/>
      <c r="V190" s="23"/>
      <c r="W190" s="23"/>
      <c r="X190" s="23"/>
      <c r="Y190" s="23"/>
    </row>
    <row r="191" customFormat="false" ht="32.25" hidden="false" customHeight="true" outlineLevel="0" collapsed="false">
      <c r="A191" s="105" t="s">
        <v>119</v>
      </c>
      <c r="B191" s="106" t="s">
        <v>105</v>
      </c>
      <c r="C191" s="107" t="s">
        <v>226</v>
      </c>
      <c r="D191" s="139" t="s">
        <v>125</v>
      </c>
      <c r="E191" s="124"/>
      <c r="K191" s="119"/>
      <c r="L191" s="23"/>
      <c r="M191" s="23"/>
      <c r="N191" s="23"/>
      <c r="O191" s="23"/>
      <c r="P191" s="23"/>
      <c r="Q191" s="23"/>
      <c r="R191" s="23"/>
      <c r="S191" s="23"/>
      <c r="T191" s="23"/>
      <c r="U191" s="23"/>
      <c r="V191" s="23"/>
      <c r="W191" s="23"/>
      <c r="X191" s="23"/>
      <c r="Y191" s="23"/>
    </row>
    <row r="192" customFormat="false" ht="12" hidden="false" customHeight="true" outlineLevel="0" collapsed="false">
      <c r="A192" s="110" t="str">
        <f aca="false" t="array" ref="A192:A192">IFERROR(INDEX('03.Muestra'!$B$8:$B$17,SMALL(IF("Documento no web"='03.Muestra'!$D$8:$D$17,ROW('03.Muestra'!$B$8:$B$17)-MIN(ROW('03.Muestra'!$D$8:$D$17))+1,""),ROW()-191)),"")</f>
        <v/>
      </c>
      <c r="B192" s="141" t="str">
        <f aca="false" t="array" ref="B192:B192">IFERROR(INDEX('03.Muestra'!$C$8:$C$17,SMALL(IF("Documento no web"='03.Muestra'!$D$8:$D$17,ROW('03.Muestra'!$C$8:$C$17)-MIN(ROW('03.Muestra'!$D$8:$D$17))+1,""),ROW()-191)),"")</f>
        <v/>
      </c>
      <c r="C192" s="141" t="str">
        <f aca="false" t="array" ref="C192:C192">IFERROR(INDEX('03.Muestra'!$F$8:$F$17,SMALL(IF("Documento no web"='03.Muestra'!$D$8:$D$17,ROW('03.Muestra'!$F$8:$F$17)-MIN(ROW('03.Muestra'!$D$8:$D$17))+1,""),ROW()-191)),"")</f>
        <v/>
      </c>
      <c r="D192" s="114"/>
      <c r="E192" s="75" t="str">
        <f aca="false">IF(D192&lt;&gt;"",IF(AND(B192&lt;&gt;"",C192&lt;&gt;""),"","ERR"),"")</f>
        <v/>
      </c>
      <c r="F192" s="115" t="s">
        <v>108</v>
      </c>
      <c r="G192" s="100" t="s">
        <v>117</v>
      </c>
      <c r="H192" s="95" t="s">
        <v>112</v>
      </c>
      <c r="I192" s="116" t="s">
        <v>110</v>
      </c>
      <c r="J192" s="117" t="s">
        <v>106</v>
      </c>
      <c r="K192" s="142" t="s">
        <v>116</v>
      </c>
      <c r="L192" s="23"/>
      <c r="M192" s="23"/>
      <c r="N192" s="23"/>
      <c r="O192" s="23"/>
      <c r="P192" s="23"/>
      <c r="Q192" s="23"/>
      <c r="R192" s="23"/>
      <c r="S192" s="23"/>
      <c r="T192" s="23"/>
      <c r="U192" s="23"/>
      <c r="V192" s="23"/>
      <c r="W192" s="23"/>
      <c r="X192" s="23"/>
      <c r="Y192" s="23"/>
    </row>
    <row r="193" customFormat="false" ht="12" hidden="false" customHeight="true" outlineLevel="0" collapsed="false">
      <c r="A193" s="110" t="str">
        <f aca="false" t="array" ref="A193:A193">IFERROR(INDEX('03.Muestra'!$B$8:$B$17,SMALL(IF("Documento no web"='03.Muestra'!$D$8:$D$17,ROW('03.Muestra'!$B$8:$B$17)-MIN(ROW('03.Muestra'!$D$8:$D$17))+1,""),ROW()-191)),"")</f>
        <v/>
      </c>
      <c r="B193" s="141" t="str">
        <f aca="false" t="array" ref="B193:B193">IFERROR(INDEX('03.Muestra'!$C$8:$C$17,SMALL(IF("Documento no web"='03.Muestra'!$D$8:$D$17,ROW('03.Muestra'!$C$8:$C$17)-MIN(ROW('03.Muestra'!$D$8:$D$17))+1,""),ROW()-191)),"")</f>
        <v/>
      </c>
      <c r="C193" s="141" t="str">
        <f aca="false" t="array" ref="C193:C193">IFERROR(INDEX('03.Muestra'!$F$8:$F$17,SMALL(IF("Documento no web"='03.Muestra'!$D$8:$D$17,ROW('03.Muestra'!$F$8:$F$17)-MIN(ROW('03.Muestra'!$D$8:$D$17))+1,""),ROW()-191)),"")</f>
        <v/>
      </c>
      <c r="D193" s="114"/>
      <c r="E193" s="75" t="str">
        <f aca="false">IF(D193&lt;&gt;"",IF(AND(B193&lt;&gt;"",C193&lt;&gt;""),"","ERR"),"")</f>
        <v/>
      </c>
      <c r="F193" s="118" t="n">
        <f aca="true">COUNTIF($D192:INDIRECT("$D" &amp;  SUM(ROW()-1,'03.Muestra'!$D$20)-1),F192)</f>
        <v>0</v>
      </c>
      <c r="G193" s="118" t="n">
        <f aca="true">COUNTIF($D192:INDIRECT("$D" &amp;  SUM(ROW()-1,'03.Muestra'!$D$20)-1),G192)</f>
        <v>0</v>
      </c>
      <c r="H193" s="118" t="n">
        <f aca="true">COUNTIF($D192:INDIRECT("$D" &amp;  SUM(ROW()-1,'03.Muestra'!$D$20)-1),H192)</f>
        <v>0</v>
      </c>
      <c r="I193" s="118" t="n">
        <f aca="true">COUNTIF($D192:INDIRECT("$D" &amp;  SUM(ROW()-1,'03.Muestra'!$D$20)-1),I192)</f>
        <v>0</v>
      </c>
      <c r="J193" s="118" t="n">
        <f aca="true">COUNTIF($D192:INDIRECT("$D" &amp;  SUM(ROW()-1,'03.Muestra'!$D$20)-1),J192)</f>
        <v>0</v>
      </c>
      <c r="K193" s="143" t="n">
        <f aca="true">IF(COUNTIF('03.Muestra'!$D$8:$D$17,"Documento no web")=0,0,COUNTBLANK($D192:INDIRECT("$D" &amp;  SUM(ROW()-1,COUNTIF('03.Muestra'!$D$8:$D$17,"Documento no web"))-1)))</f>
        <v>0</v>
      </c>
      <c r="L193" s="23"/>
      <c r="M193" s="23"/>
      <c r="N193" s="23"/>
      <c r="O193" s="23"/>
      <c r="P193" s="23"/>
      <c r="Q193" s="23"/>
      <c r="R193" s="23"/>
      <c r="S193" s="23"/>
      <c r="T193" s="23"/>
      <c r="U193" s="23"/>
      <c r="V193" s="23"/>
      <c r="W193" s="23"/>
      <c r="X193" s="23"/>
      <c r="Y193" s="23"/>
    </row>
    <row r="194" customFormat="false" ht="12" hidden="false" customHeight="true" outlineLevel="0" collapsed="false">
      <c r="A194" s="110" t="str">
        <f aca="false" t="array" ref="A194:A194">IFERROR(INDEX('03.Muestra'!$B$8:$B$17,SMALL(IF("Documento no web"='03.Muestra'!$D$8:$D$17,ROW('03.Muestra'!$B$8:$B$17)-MIN(ROW('03.Muestra'!$D$8:$D$17))+1,""),ROW()-191)),"")</f>
        <v/>
      </c>
      <c r="B194" s="141" t="str">
        <f aca="false" t="array" ref="B194:B194">IFERROR(INDEX('03.Muestra'!$C$8:$C$17,SMALL(IF("Documento no web"='03.Muestra'!$D$8:$D$17,ROW('03.Muestra'!$C$8:$C$17)-MIN(ROW('03.Muestra'!$D$8:$D$17))+1,""),ROW()-191)),"")</f>
        <v/>
      </c>
      <c r="C194" s="141" t="str">
        <f aca="false" t="array" ref="C194:C194">IFERROR(INDEX('03.Muestra'!$F$8:$F$17,SMALL(IF("Documento no web"='03.Muestra'!$D$8:$D$17,ROW('03.Muestra'!$F$8:$F$17)-MIN(ROW('03.Muestra'!$D$8:$D$17))+1,""),ROW()-191)),"")</f>
        <v/>
      </c>
      <c r="D194" s="114"/>
      <c r="E194" s="75" t="str">
        <f aca="false">IF(D194&lt;&gt;"",IF(AND(B194&lt;&gt;"",C194&lt;&gt;""),"","ERR"),"")</f>
        <v/>
      </c>
      <c r="G194" s="23"/>
      <c r="H194" s="23"/>
      <c r="I194" s="23"/>
      <c r="J194" s="23"/>
      <c r="K194" s="119"/>
      <c r="L194" s="23"/>
      <c r="M194" s="23"/>
      <c r="N194" s="23"/>
      <c r="O194" s="23"/>
      <c r="P194" s="23"/>
      <c r="Q194" s="23"/>
      <c r="R194" s="23"/>
      <c r="S194" s="23"/>
      <c r="T194" s="23"/>
      <c r="U194" s="23"/>
      <c r="V194" s="23"/>
      <c r="W194" s="23"/>
      <c r="X194" s="23"/>
      <c r="Y194" s="23"/>
    </row>
    <row r="195" customFormat="false" ht="12" hidden="false" customHeight="true" outlineLevel="0" collapsed="false">
      <c r="A195" s="110" t="str">
        <f aca="false" t="array" ref="A195:A195">IFERROR(INDEX('03.Muestra'!$B$8:$B$17,SMALL(IF("Documento no web"='03.Muestra'!$D$8:$D$17,ROW('03.Muestra'!$B$8:$B$17)-MIN(ROW('03.Muestra'!$D$8:$D$17))+1,""),ROW()-191)),"")</f>
        <v/>
      </c>
      <c r="B195" s="141" t="str">
        <f aca="false" t="array" ref="B195:B195">IFERROR(INDEX('03.Muestra'!$C$8:$C$17,SMALL(IF("Documento no web"='03.Muestra'!$D$8:$D$17,ROW('03.Muestra'!$C$8:$C$17)-MIN(ROW('03.Muestra'!$D$8:$D$17))+1,""),ROW()-191)),"")</f>
        <v/>
      </c>
      <c r="C195" s="141" t="str">
        <f aca="false" t="array" ref="C195:C195">IFERROR(INDEX('03.Muestra'!$F$8:$F$17,SMALL(IF("Documento no web"='03.Muestra'!$D$8:$D$17,ROW('03.Muestra'!$F$8:$F$17)-MIN(ROW('03.Muestra'!$D$8:$D$17))+1,""),ROW()-191)),"")</f>
        <v/>
      </c>
      <c r="D195" s="114"/>
      <c r="E195" s="75" t="str">
        <f aca="false">IF(D195&lt;&gt;"",IF(AND(B195&lt;&gt;"",C195&lt;&gt;""),"","ERR"),"")</f>
        <v/>
      </c>
      <c r="G195" s="23"/>
      <c r="H195" s="23"/>
      <c r="I195" s="23"/>
      <c r="J195" s="23"/>
      <c r="K195" s="119"/>
      <c r="L195" s="23"/>
      <c r="M195" s="23"/>
      <c r="N195" s="23"/>
      <c r="O195" s="23"/>
      <c r="P195" s="23"/>
      <c r="Q195" s="23"/>
      <c r="R195" s="23"/>
      <c r="S195" s="23"/>
      <c r="T195" s="23"/>
      <c r="U195" s="23"/>
      <c r="V195" s="23"/>
      <c r="W195" s="23"/>
      <c r="X195" s="23"/>
      <c r="Y195" s="23"/>
    </row>
    <row r="196" customFormat="false" ht="12" hidden="false" customHeight="true" outlineLevel="0" collapsed="false">
      <c r="A196" s="110" t="str">
        <f aca="false" t="array" ref="A196:A196">IFERROR(INDEX('03.Muestra'!$B$8:$B$17,SMALL(IF("Documento no web"='03.Muestra'!$D$8:$D$17,ROW('03.Muestra'!$B$8:$B$17)-MIN(ROW('03.Muestra'!$D$8:$D$17))+1,""),ROW()-191)),"")</f>
        <v/>
      </c>
      <c r="B196" s="141" t="str">
        <f aca="false" t="array" ref="B196:B196">IFERROR(INDEX('03.Muestra'!$C$8:$C$17,SMALL(IF("Documento no web"='03.Muestra'!$D$8:$D$17,ROW('03.Muestra'!$C$8:$C$17)-MIN(ROW('03.Muestra'!$D$8:$D$17))+1,""),ROW()-191)),"")</f>
        <v/>
      </c>
      <c r="C196" s="141" t="str">
        <f aca="false" t="array" ref="C196:C196">IFERROR(INDEX('03.Muestra'!$F$8:$F$17,SMALL(IF("Documento no web"='03.Muestra'!$D$8:$D$17,ROW('03.Muestra'!$F$8:$F$17)-MIN(ROW('03.Muestra'!$D$8:$D$17))+1,""),ROW()-191)),"")</f>
        <v/>
      </c>
      <c r="D196" s="114"/>
      <c r="E196" s="75" t="str">
        <f aca="false">IF(D196&lt;&gt;"",IF(AND(B196&lt;&gt;"",C196&lt;&gt;""),"","ERR"),"")</f>
        <v/>
      </c>
      <c r="G196" s="23"/>
      <c r="H196" s="23"/>
      <c r="I196" s="23"/>
      <c r="J196" s="23"/>
      <c r="K196" s="119"/>
      <c r="L196" s="23"/>
      <c r="M196" s="23"/>
      <c r="N196" s="23"/>
      <c r="O196" s="23"/>
      <c r="P196" s="23"/>
      <c r="Q196" s="23"/>
      <c r="R196" s="23"/>
      <c r="S196" s="23"/>
      <c r="T196" s="23"/>
      <c r="U196" s="23"/>
      <c r="V196" s="23"/>
      <c r="W196" s="23"/>
      <c r="X196" s="23"/>
      <c r="Y196" s="23"/>
    </row>
    <row r="197" customFormat="false" ht="12" hidden="false" customHeight="true" outlineLevel="0" collapsed="false">
      <c r="A197" s="110" t="str">
        <f aca="false" t="array" ref="A197:A197">IFERROR(INDEX('03.Muestra'!$B$8:$B$17,SMALL(IF("Documento no web"='03.Muestra'!$D$8:$D$17,ROW('03.Muestra'!$B$8:$B$17)-MIN(ROW('03.Muestra'!$D$8:$D$17))+1,""),ROW()-191)),"")</f>
        <v/>
      </c>
      <c r="B197" s="141" t="str">
        <f aca="false" t="array" ref="B197:B197">IFERROR(INDEX('03.Muestra'!$C$8:$C$17,SMALL(IF("Documento no web"='03.Muestra'!$D$8:$D$17,ROW('03.Muestra'!$C$8:$C$17)-MIN(ROW('03.Muestra'!$D$8:$D$17))+1,""),ROW()-191)),"")</f>
        <v/>
      </c>
      <c r="C197" s="141" t="str">
        <f aca="false" t="array" ref="C197:C197">IFERROR(INDEX('03.Muestra'!$F$8:$F$17,SMALL(IF("Documento no web"='03.Muestra'!$D$8:$D$17,ROW('03.Muestra'!$F$8:$F$17)-MIN(ROW('03.Muestra'!$D$8:$D$17))+1,""),ROW()-191)),"")</f>
        <v/>
      </c>
      <c r="D197" s="114"/>
      <c r="E197" s="75" t="str">
        <f aca="false">IF(D197&lt;&gt;"",IF(AND(B197&lt;&gt;"",C197&lt;&gt;""),"","ERR"),"")</f>
        <v/>
      </c>
      <c r="G197" s="23"/>
      <c r="H197" s="23"/>
      <c r="I197" s="23"/>
      <c r="J197" s="23"/>
      <c r="K197" s="119"/>
      <c r="L197" s="23"/>
      <c r="M197" s="23"/>
      <c r="N197" s="23"/>
      <c r="O197" s="23"/>
      <c r="P197" s="23"/>
      <c r="Q197" s="23"/>
      <c r="R197" s="23"/>
      <c r="S197" s="23"/>
      <c r="T197" s="23"/>
      <c r="U197" s="23"/>
      <c r="V197" s="23"/>
      <c r="W197" s="23"/>
      <c r="X197" s="23"/>
      <c r="Y197" s="23"/>
    </row>
    <row r="198" customFormat="false" ht="12" hidden="false" customHeight="true" outlineLevel="0" collapsed="false">
      <c r="A198" s="110" t="str">
        <f aca="false" t="array" ref="A198:A198">IFERROR(INDEX('03.Muestra'!$B$8:$B$17,SMALL(IF("Documento no web"='03.Muestra'!$D$8:$D$17,ROW('03.Muestra'!$B$8:$B$17)-MIN(ROW('03.Muestra'!$D$8:$D$17))+1,""),ROW()-191)),"")</f>
        <v/>
      </c>
      <c r="B198" s="141" t="str">
        <f aca="false" t="array" ref="B198:B198">IFERROR(INDEX('03.Muestra'!$C$8:$C$17,SMALL(IF("Documento no web"='03.Muestra'!$D$8:$D$17,ROW('03.Muestra'!$C$8:$C$17)-MIN(ROW('03.Muestra'!$D$8:$D$17))+1,""),ROW()-191)),"")</f>
        <v/>
      </c>
      <c r="C198" s="141" t="str">
        <f aca="false" t="array" ref="C198:C198">IFERROR(INDEX('03.Muestra'!$F$8:$F$17,SMALL(IF("Documento no web"='03.Muestra'!$D$8:$D$17,ROW('03.Muestra'!$F$8:$F$17)-MIN(ROW('03.Muestra'!$D$8:$D$17))+1,""),ROW()-191)),"")</f>
        <v/>
      </c>
      <c r="D198" s="114"/>
      <c r="E198" s="75" t="str">
        <f aca="false">IF(D198&lt;&gt;"",IF(AND(B198&lt;&gt;"",C198&lt;&gt;""),"","ERR"),"")</f>
        <v/>
      </c>
      <c r="F198" s="23"/>
      <c r="G198" s="23"/>
      <c r="H198" s="23"/>
      <c r="I198" s="23"/>
      <c r="J198" s="23"/>
      <c r="K198" s="119"/>
      <c r="L198" s="23"/>
      <c r="M198" s="23"/>
      <c r="N198" s="23"/>
      <c r="O198" s="23"/>
      <c r="P198" s="23"/>
      <c r="Q198" s="23"/>
      <c r="R198" s="23"/>
      <c r="S198" s="23"/>
      <c r="T198" s="23"/>
      <c r="U198" s="23"/>
      <c r="V198" s="23"/>
      <c r="W198" s="23"/>
      <c r="X198" s="23"/>
      <c r="Y198" s="23"/>
    </row>
    <row r="199" customFormat="false" ht="12" hidden="false" customHeight="true" outlineLevel="0" collapsed="false">
      <c r="A199" s="110" t="str">
        <f aca="false" t="array" ref="A199:A199">IFERROR(INDEX('03.Muestra'!$B$8:$B$17,SMALL(IF("Documento no web"='03.Muestra'!$D$8:$D$17,ROW('03.Muestra'!$B$8:$B$17)-MIN(ROW('03.Muestra'!$D$8:$D$17))+1,""),ROW()-191)),"")</f>
        <v/>
      </c>
      <c r="B199" s="141" t="str">
        <f aca="false" t="array" ref="B199:B199">IFERROR(INDEX('03.Muestra'!$C$8:$C$17,SMALL(IF("Documento no web"='03.Muestra'!$D$8:$D$17,ROW('03.Muestra'!$C$8:$C$17)-MIN(ROW('03.Muestra'!$D$8:$D$17))+1,""),ROW()-191)),"")</f>
        <v/>
      </c>
      <c r="C199" s="141" t="str">
        <f aca="false" t="array" ref="C199:C199">IFERROR(INDEX('03.Muestra'!$F$8:$F$17,SMALL(IF("Documento no web"='03.Muestra'!$D$8:$D$17,ROW('03.Muestra'!$F$8:$F$17)-MIN(ROW('03.Muestra'!$D$8:$D$17))+1,""),ROW()-191)),"")</f>
        <v/>
      </c>
      <c r="D199" s="114"/>
      <c r="E199" s="75" t="str">
        <f aca="false">IF(D199&lt;&gt;"",IF(AND(B199&lt;&gt;"",C199&lt;&gt;""),"","ERR"),"")</f>
        <v/>
      </c>
      <c r="F199" s="23"/>
      <c r="G199" s="23"/>
      <c r="H199" s="23"/>
      <c r="I199" s="23"/>
      <c r="J199" s="23"/>
      <c r="K199" s="119"/>
      <c r="L199" s="23"/>
      <c r="M199" s="23"/>
      <c r="N199" s="23"/>
      <c r="O199" s="23"/>
      <c r="P199" s="23"/>
      <c r="Q199" s="23"/>
      <c r="R199" s="23"/>
      <c r="S199" s="23"/>
      <c r="T199" s="23"/>
      <c r="U199" s="23"/>
      <c r="V199" s="23"/>
      <c r="W199" s="23"/>
      <c r="X199" s="23"/>
      <c r="Y199" s="23"/>
    </row>
    <row r="200" customFormat="false" ht="12" hidden="false" customHeight="true" outlineLevel="0" collapsed="false">
      <c r="A200" s="110" t="str">
        <f aca="false" t="array" ref="A200:A200">IFERROR(INDEX('03.Muestra'!$B$8:$B$17,SMALL(IF("Documento no web"='03.Muestra'!$D$8:$D$17,ROW('03.Muestra'!$B$8:$B$17)-MIN(ROW('03.Muestra'!$D$8:$D$17))+1,""),ROW()-191)),"")</f>
        <v/>
      </c>
      <c r="B200" s="141" t="str">
        <f aca="false" t="array" ref="B200:B200">IFERROR(INDEX('03.Muestra'!$C$8:$C$17,SMALL(IF("Documento no web"='03.Muestra'!$D$8:$D$17,ROW('03.Muestra'!$C$8:$C$17)-MIN(ROW('03.Muestra'!$D$8:$D$17))+1,""),ROW()-191)),"")</f>
        <v/>
      </c>
      <c r="C200" s="141" t="str">
        <f aca="false" t="array" ref="C200:C200">IFERROR(INDEX('03.Muestra'!$F$8:$F$17,SMALL(IF("Documento no web"='03.Muestra'!$D$8:$D$17,ROW('03.Muestra'!$F$8:$F$17)-MIN(ROW('03.Muestra'!$D$8:$D$17))+1,""),ROW()-191)),"")</f>
        <v/>
      </c>
      <c r="D200" s="114"/>
      <c r="E200" s="75" t="str">
        <f aca="false">IF(D200&lt;&gt;"",IF(AND(B200&lt;&gt;"",C200&lt;&gt;""),"","ERR"),"")</f>
        <v/>
      </c>
      <c r="F200" s="23"/>
      <c r="G200" s="23"/>
      <c r="H200" s="23"/>
      <c r="I200" s="23"/>
      <c r="J200" s="23"/>
      <c r="K200" s="119"/>
      <c r="L200" s="23"/>
      <c r="M200" s="23"/>
      <c r="N200" s="23"/>
      <c r="O200" s="23"/>
      <c r="P200" s="23"/>
      <c r="Q200" s="23"/>
      <c r="R200" s="23"/>
      <c r="S200" s="23"/>
      <c r="T200" s="23"/>
      <c r="U200" s="23"/>
      <c r="V200" s="23"/>
      <c r="W200" s="23"/>
      <c r="X200" s="23"/>
      <c r="Y200" s="23"/>
    </row>
    <row r="201" customFormat="false" ht="12" hidden="false" customHeight="true" outlineLevel="0" collapsed="false">
      <c r="A201" s="110" t="str">
        <f aca="false" t="array" ref="A201:A201">IFERROR(INDEX('03.Muestra'!$B$8:$B$17,SMALL(IF("Documento no web"='03.Muestra'!$D$8:$D$17,ROW('03.Muestra'!$B$8:$B$17)-MIN(ROW('03.Muestra'!$D$8:$D$17))+1,""),ROW()-191)),"")</f>
        <v/>
      </c>
      <c r="B201" s="141" t="str">
        <f aca="false" t="array" ref="B201:B201">IFERROR(INDEX('03.Muestra'!$C$8:$C$17,SMALL(IF("Documento no web"='03.Muestra'!$D$8:$D$17,ROW('03.Muestra'!$C$8:$C$17)-MIN(ROW('03.Muestra'!$D$8:$D$17))+1,""),ROW()-191)),"")</f>
        <v/>
      </c>
      <c r="C201" s="141" t="str">
        <f aca="false" t="array" ref="C201:C201">IFERROR(INDEX('03.Muestra'!$F$8:$F$17,SMALL(IF("Documento no web"='03.Muestra'!$D$8:$D$17,ROW('03.Muestra'!$F$8:$F$17)-MIN(ROW('03.Muestra'!$D$8:$D$17))+1,""),ROW()-191)),"")</f>
        <v/>
      </c>
      <c r="D201" s="114"/>
      <c r="E201" s="75" t="str">
        <f aca="false">IF(D201&lt;&gt;"",IF(AND(B201&lt;&gt;"",C201&lt;&gt;""),"","ERR"),"")</f>
        <v/>
      </c>
      <c r="F201" s="23"/>
      <c r="G201" s="23"/>
      <c r="H201" s="23"/>
      <c r="I201" s="23"/>
      <c r="J201" s="23"/>
      <c r="K201" s="119"/>
      <c r="L201" s="23"/>
      <c r="M201" s="23"/>
      <c r="N201" s="23"/>
      <c r="O201" s="23"/>
      <c r="P201" s="23"/>
      <c r="Q201" s="23"/>
      <c r="R201" s="23"/>
      <c r="S201" s="23"/>
      <c r="T201" s="23"/>
      <c r="U201" s="23"/>
      <c r="V201" s="23"/>
      <c r="W201" s="23"/>
      <c r="X201" s="23"/>
      <c r="Y201" s="23"/>
    </row>
    <row r="202" customFormat="false" ht="12" hidden="false" customHeight="true" outlineLevel="0" collapsed="false">
      <c r="A202" s="71"/>
      <c r="B202" s="144"/>
      <c r="C202" s="144"/>
      <c r="D202" s="145"/>
      <c r="E202" s="75"/>
      <c r="F202" s="23"/>
      <c r="G202" s="23"/>
      <c r="H202" s="23"/>
      <c r="I202" s="23"/>
      <c r="J202" s="23"/>
      <c r="N202" s="23"/>
      <c r="O202" s="23"/>
      <c r="P202" s="23"/>
      <c r="Q202" s="23"/>
      <c r="R202" s="23"/>
      <c r="S202" s="23"/>
      <c r="T202" s="23"/>
      <c r="U202" s="23"/>
      <c r="AD202" s="23"/>
    </row>
    <row r="203" customFormat="false" ht="12" hidden="false" customHeight="true" outlineLevel="0" collapsed="false">
      <c r="A203" s="71"/>
      <c r="B203" s="144"/>
      <c r="C203" s="144"/>
      <c r="D203" s="145"/>
      <c r="E203" s="75"/>
      <c r="F203" s="23"/>
      <c r="G203" s="23"/>
      <c r="H203" s="23"/>
      <c r="I203" s="23"/>
      <c r="J203" s="23"/>
      <c r="N203" s="23"/>
      <c r="O203" s="23"/>
      <c r="P203" s="23"/>
      <c r="Q203" s="23"/>
      <c r="R203" s="23"/>
      <c r="S203" s="23"/>
      <c r="T203" s="23"/>
      <c r="U203" s="23"/>
      <c r="AD203" s="23"/>
    </row>
    <row r="204" customFormat="false" ht="31.5" hidden="false" customHeight="true" outlineLevel="0" collapsed="false">
      <c r="A204" s="122"/>
      <c r="B204" s="123"/>
      <c r="C204" s="122"/>
      <c r="D204" s="146"/>
      <c r="E204" s="75"/>
      <c r="F204" s="23"/>
      <c r="G204" s="23"/>
      <c r="H204" s="23"/>
      <c r="I204" s="23"/>
      <c r="J204" s="23"/>
      <c r="N204" s="23"/>
      <c r="O204" s="23"/>
      <c r="P204" s="23"/>
      <c r="Q204" s="23"/>
      <c r="R204" s="23"/>
      <c r="S204" s="23"/>
      <c r="T204" s="23"/>
      <c r="U204" s="23"/>
      <c r="AD204" s="23"/>
    </row>
    <row r="205" customFormat="false" ht="14.25" hidden="false" customHeight="true" outlineLevel="0" collapsed="false">
      <c r="A205" s="71"/>
      <c r="B205" s="71"/>
      <c r="C205" s="71"/>
      <c r="D205" s="147"/>
      <c r="E205" s="75"/>
      <c r="F205" s="103"/>
      <c r="G205" s="23"/>
      <c r="H205" s="23"/>
      <c r="I205" s="23"/>
      <c r="J205" s="23"/>
      <c r="N205" s="23"/>
      <c r="O205" s="23"/>
      <c r="P205" s="23"/>
      <c r="Q205" s="23"/>
      <c r="R205" s="23"/>
      <c r="S205" s="23"/>
      <c r="T205" s="23"/>
      <c r="U205" s="23"/>
      <c r="AD205" s="23"/>
    </row>
    <row r="206" customFormat="false" ht="12" hidden="false" customHeight="true" outlineLevel="0" collapsed="false">
      <c r="B206" s="23"/>
      <c r="C206" s="112"/>
      <c r="D206" s="146"/>
      <c r="E206" s="112"/>
      <c r="F206" s="23"/>
      <c r="G206" s="23"/>
      <c r="H206" s="23"/>
      <c r="I206" s="23"/>
      <c r="J206" s="23"/>
      <c r="K206" s="119"/>
      <c r="L206" s="23"/>
      <c r="M206" s="23"/>
      <c r="N206" s="23"/>
      <c r="O206" s="23"/>
      <c r="P206" s="23"/>
      <c r="Q206" s="23"/>
      <c r="R206" s="23"/>
      <c r="S206" s="23"/>
      <c r="T206" s="23"/>
      <c r="U206" s="23"/>
      <c r="V206" s="23"/>
      <c r="W206" s="23"/>
      <c r="X206" s="23"/>
      <c r="Y206" s="23"/>
    </row>
    <row r="207" customFormat="false" ht="12" hidden="false" customHeight="true" outlineLevel="0" collapsed="false">
      <c r="B207" s="23"/>
      <c r="C207" s="23"/>
      <c r="D207" s="146"/>
      <c r="E207" s="112"/>
      <c r="F207" s="23"/>
      <c r="G207" s="23"/>
      <c r="H207" s="23"/>
      <c r="I207" s="23"/>
      <c r="J207" s="23"/>
      <c r="K207" s="119"/>
      <c r="L207" s="23"/>
      <c r="M207" s="23"/>
      <c r="N207" s="23"/>
      <c r="O207" s="23"/>
      <c r="P207" s="23"/>
      <c r="Q207" s="23"/>
      <c r="R207" s="23"/>
      <c r="S207" s="23"/>
      <c r="T207" s="23"/>
      <c r="U207" s="23"/>
      <c r="V207" s="23"/>
      <c r="W207" s="23"/>
      <c r="X207" s="23"/>
      <c r="Y207" s="23"/>
    </row>
    <row r="208" customFormat="false" ht="32.25" hidden="false" customHeight="true" outlineLevel="0" collapsed="false">
      <c r="A208" s="105" t="s">
        <v>119</v>
      </c>
      <c r="B208" s="106" t="s">
        <v>105</v>
      </c>
      <c r="C208" s="107" t="s">
        <v>227</v>
      </c>
      <c r="D208" s="139" t="s">
        <v>125</v>
      </c>
      <c r="E208" s="124"/>
      <c r="K208" s="119"/>
      <c r="L208" s="23"/>
      <c r="M208" s="23"/>
      <c r="N208" s="23"/>
      <c r="O208" s="23"/>
      <c r="P208" s="23"/>
      <c r="Q208" s="23"/>
      <c r="R208" s="23"/>
      <c r="S208" s="23"/>
      <c r="T208" s="23"/>
      <c r="U208" s="23"/>
      <c r="V208" s="23"/>
      <c r="W208" s="23"/>
      <c r="X208" s="23"/>
      <c r="Y208" s="23"/>
    </row>
    <row r="209" customFormat="false" ht="12" hidden="false" customHeight="true" outlineLevel="0" collapsed="false">
      <c r="A209" s="110" t="str">
        <f aca="false" t="array" ref="A209:A209">IFERROR(INDEX('03.Muestra'!$B$8:$B$17,SMALL(IF("Documento no web"='03.Muestra'!$D$8:$D$17,ROW('03.Muestra'!$B$8:$B$17)-MIN(ROW('03.Muestra'!$D$8:$D$17))+1,""),ROW()-208)),"")</f>
        <v/>
      </c>
      <c r="B209" s="141" t="str">
        <f aca="false" t="array" ref="B209:B209">IFERROR(INDEX('03.Muestra'!$C$8:$C$17,SMALL(IF("Documento no web"='03.Muestra'!$D$8:$D$17,ROW('03.Muestra'!$C$8:$C$17)-MIN(ROW('03.Muestra'!$D$8:$D$17))+1,""),ROW()-208)),"")</f>
        <v/>
      </c>
      <c r="C209" s="141" t="str">
        <f aca="false" t="array" ref="C209:C209">IFERROR(INDEX('03.Muestra'!$F$8:$F$17,SMALL(IF("Documento no web"='03.Muestra'!$D$8:$D$17,ROW('03.Muestra'!$F$8:$F$17)-MIN(ROW('03.Muestra'!$D$8:$D$17))+1,""),ROW()-208)),"")</f>
        <v/>
      </c>
      <c r="D209" s="114"/>
      <c r="E209" s="75" t="str">
        <f aca="false">IF(D209&lt;&gt;"",IF(AND(B209&lt;&gt;"",C209&lt;&gt;""),"","ERR"),"")</f>
        <v/>
      </c>
      <c r="F209" s="115" t="s">
        <v>108</v>
      </c>
      <c r="G209" s="100" t="s">
        <v>117</v>
      </c>
      <c r="H209" s="95" t="s">
        <v>112</v>
      </c>
      <c r="I209" s="116" t="s">
        <v>110</v>
      </c>
      <c r="J209" s="117" t="s">
        <v>106</v>
      </c>
      <c r="K209" s="142" t="s">
        <v>116</v>
      </c>
      <c r="L209" s="23"/>
      <c r="M209" s="23"/>
      <c r="N209" s="23"/>
      <c r="O209" s="23"/>
      <c r="P209" s="23"/>
      <c r="Q209" s="23"/>
      <c r="R209" s="23"/>
      <c r="S209" s="23"/>
      <c r="T209" s="23"/>
      <c r="U209" s="23"/>
      <c r="V209" s="23"/>
      <c r="W209" s="23"/>
      <c r="X209" s="23"/>
      <c r="Y209" s="23"/>
    </row>
    <row r="210" customFormat="false" ht="12" hidden="false" customHeight="true" outlineLevel="0" collapsed="false">
      <c r="A210" s="110" t="str">
        <f aca="false" t="array" ref="A210:A210">IFERROR(INDEX('03.Muestra'!$B$8:$B$17,SMALL(IF("Documento no web"='03.Muestra'!$D$8:$D$17,ROW('03.Muestra'!$B$8:$B$17)-MIN(ROW('03.Muestra'!$D$8:$D$17))+1,""),ROW()-208)),"")</f>
        <v/>
      </c>
      <c r="B210" s="141" t="str">
        <f aca="false" t="array" ref="B210:B210">IFERROR(INDEX('03.Muestra'!$C$8:$C$17,SMALL(IF("Documento no web"='03.Muestra'!$D$8:$D$17,ROW('03.Muestra'!$C$8:$C$17)-MIN(ROW('03.Muestra'!$D$8:$D$17))+1,""),ROW()-208)),"")</f>
        <v/>
      </c>
      <c r="C210" s="141" t="str">
        <f aca="false" t="array" ref="C210:C210">IFERROR(INDEX('03.Muestra'!$F$8:$F$17,SMALL(IF("Documento no web"='03.Muestra'!$D$8:$D$17,ROW('03.Muestra'!$F$8:$F$17)-MIN(ROW('03.Muestra'!$D$8:$D$17))+1,""),ROW()-208)),"")</f>
        <v/>
      </c>
      <c r="D210" s="114"/>
      <c r="E210" s="75" t="str">
        <f aca="false">IF(D210&lt;&gt;"",IF(AND(B210&lt;&gt;"",C210&lt;&gt;""),"","ERR"),"")</f>
        <v/>
      </c>
      <c r="F210" s="118" t="n">
        <f aca="true">COUNTIF($D209:INDIRECT("$D" &amp;  SUM(ROW()-1,'03.Muestra'!$D$20)-1),F209)</f>
        <v>0</v>
      </c>
      <c r="G210" s="118" t="n">
        <f aca="true">COUNTIF($D209:INDIRECT("$D" &amp;  SUM(ROW()-1,'03.Muestra'!$D$20)-1),G209)</f>
        <v>0</v>
      </c>
      <c r="H210" s="118" t="n">
        <f aca="true">COUNTIF($D209:INDIRECT("$D" &amp;  SUM(ROW()-1,'03.Muestra'!$D$20)-1),H209)</f>
        <v>0</v>
      </c>
      <c r="I210" s="118" t="n">
        <f aca="true">COUNTIF($D209:INDIRECT("$D" &amp;  SUM(ROW()-1,'03.Muestra'!$D$20)-1),I209)</f>
        <v>0</v>
      </c>
      <c r="J210" s="118" t="n">
        <f aca="true">COUNTIF($D209:INDIRECT("$D" &amp;  SUM(ROW()-1,'03.Muestra'!$D$20)-1),J209)</f>
        <v>0</v>
      </c>
      <c r="K210" s="143" t="n">
        <f aca="true">IF(COUNTIF('03.Muestra'!$D$8:$D$17,"Documento no web")=0,0,COUNTBLANK($D209:INDIRECT("$D" &amp;  SUM(ROW()-1,COUNTIF('03.Muestra'!$D$8:$D$17,"Documento no web"))-1)))</f>
        <v>0</v>
      </c>
      <c r="L210" s="23"/>
      <c r="M210" s="23"/>
      <c r="N210" s="23"/>
      <c r="O210" s="23"/>
      <c r="P210" s="23"/>
      <c r="Q210" s="23"/>
      <c r="R210" s="23"/>
      <c r="S210" s="23"/>
      <c r="T210" s="23"/>
      <c r="U210" s="23"/>
      <c r="V210" s="23"/>
      <c r="W210" s="23"/>
      <c r="X210" s="23"/>
      <c r="Y210" s="23"/>
    </row>
    <row r="211" customFormat="false" ht="12" hidden="false" customHeight="true" outlineLevel="0" collapsed="false">
      <c r="A211" s="110" t="str">
        <f aca="false" t="array" ref="A211:A211">IFERROR(INDEX('03.Muestra'!$B$8:$B$17,SMALL(IF("Documento no web"='03.Muestra'!$D$8:$D$17,ROW('03.Muestra'!$B$8:$B$17)-MIN(ROW('03.Muestra'!$D$8:$D$17))+1,""),ROW()-208)),"")</f>
        <v/>
      </c>
      <c r="B211" s="141" t="str">
        <f aca="false" t="array" ref="B211:B211">IFERROR(INDEX('03.Muestra'!$C$8:$C$17,SMALL(IF("Documento no web"='03.Muestra'!$D$8:$D$17,ROW('03.Muestra'!$C$8:$C$17)-MIN(ROW('03.Muestra'!$D$8:$D$17))+1,""),ROW()-208)),"")</f>
        <v/>
      </c>
      <c r="C211" s="141" t="str">
        <f aca="false" t="array" ref="C211:C211">IFERROR(INDEX('03.Muestra'!$F$8:$F$17,SMALL(IF("Documento no web"='03.Muestra'!$D$8:$D$17,ROW('03.Muestra'!$F$8:$F$17)-MIN(ROW('03.Muestra'!$D$8:$D$17))+1,""),ROW()-208)),"")</f>
        <v/>
      </c>
      <c r="D211" s="114"/>
      <c r="E211" s="75" t="str">
        <f aca="false">IF(D211&lt;&gt;"",IF(AND(B211&lt;&gt;"",C211&lt;&gt;""),"","ERR"),"")</f>
        <v/>
      </c>
      <c r="G211" s="23"/>
      <c r="H211" s="23"/>
      <c r="I211" s="23"/>
      <c r="J211" s="23"/>
      <c r="K211" s="119"/>
      <c r="L211" s="23"/>
      <c r="M211" s="23"/>
      <c r="N211" s="23"/>
      <c r="O211" s="23"/>
      <c r="P211" s="23"/>
      <c r="Q211" s="23"/>
      <c r="R211" s="23"/>
      <c r="S211" s="23"/>
      <c r="T211" s="23"/>
      <c r="U211" s="23"/>
      <c r="V211" s="23"/>
      <c r="W211" s="23"/>
      <c r="X211" s="23"/>
      <c r="Y211" s="23"/>
    </row>
    <row r="212" customFormat="false" ht="12" hidden="false" customHeight="true" outlineLevel="0" collapsed="false">
      <c r="A212" s="110" t="str">
        <f aca="false" t="array" ref="A212:A212">IFERROR(INDEX('03.Muestra'!$B$8:$B$17,SMALL(IF("Documento no web"='03.Muestra'!$D$8:$D$17,ROW('03.Muestra'!$B$8:$B$17)-MIN(ROW('03.Muestra'!$D$8:$D$17))+1,""),ROW()-208)),"")</f>
        <v/>
      </c>
      <c r="B212" s="141" t="str">
        <f aca="false" t="array" ref="B212:B212">IFERROR(INDEX('03.Muestra'!$C$8:$C$17,SMALL(IF("Documento no web"='03.Muestra'!$D$8:$D$17,ROW('03.Muestra'!$C$8:$C$17)-MIN(ROW('03.Muestra'!$D$8:$D$17))+1,""),ROW()-208)),"")</f>
        <v/>
      </c>
      <c r="C212" s="141" t="str">
        <f aca="false" t="array" ref="C212:C212">IFERROR(INDEX('03.Muestra'!$F$8:$F$17,SMALL(IF("Documento no web"='03.Muestra'!$D$8:$D$17,ROW('03.Muestra'!$F$8:$F$17)-MIN(ROW('03.Muestra'!$D$8:$D$17))+1,""),ROW()-208)),"")</f>
        <v/>
      </c>
      <c r="D212" s="114"/>
      <c r="E212" s="75" t="str">
        <f aca="false">IF(D212&lt;&gt;"",IF(AND(B212&lt;&gt;"",C212&lt;&gt;""),"","ERR"),"")</f>
        <v/>
      </c>
      <c r="G212" s="23"/>
      <c r="H212" s="23"/>
      <c r="I212" s="23"/>
      <c r="J212" s="23"/>
      <c r="K212" s="119"/>
      <c r="L212" s="23"/>
      <c r="M212" s="23"/>
      <c r="N212" s="23"/>
      <c r="O212" s="23"/>
      <c r="P212" s="23"/>
      <c r="Q212" s="23"/>
      <c r="R212" s="23"/>
      <c r="S212" s="23"/>
      <c r="T212" s="23"/>
      <c r="U212" s="23"/>
      <c r="V212" s="23"/>
      <c r="W212" s="23"/>
      <c r="X212" s="23"/>
      <c r="Y212" s="23"/>
    </row>
    <row r="213" customFormat="false" ht="12" hidden="false" customHeight="true" outlineLevel="0" collapsed="false">
      <c r="A213" s="110" t="str">
        <f aca="false" t="array" ref="A213:A213">IFERROR(INDEX('03.Muestra'!$B$8:$B$17,SMALL(IF("Documento no web"='03.Muestra'!$D$8:$D$17,ROW('03.Muestra'!$B$8:$B$17)-MIN(ROW('03.Muestra'!$D$8:$D$17))+1,""),ROW()-208)),"")</f>
        <v/>
      </c>
      <c r="B213" s="141" t="str">
        <f aca="false" t="array" ref="B213:B213">IFERROR(INDEX('03.Muestra'!$C$8:$C$17,SMALL(IF("Documento no web"='03.Muestra'!$D$8:$D$17,ROW('03.Muestra'!$C$8:$C$17)-MIN(ROW('03.Muestra'!$D$8:$D$17))+1,""),ROW()-208)),"")</f>
        <v/>
      </c>
      <c r="C213" s="141" t="str">
        <f aca="false" t="array" ref="C213:C213">IFERROR(INDEX('03.Muestra'!$F$8:$F$17,SMALL(IF("Documento no web"='03.Muestra'!$D$8:$D$17,ROW('03.Muestra'!$F$8:$F$17)-MIN(ROW('03.Muestra'!$D$8:$D$17))+1,""),ROW()-208)),"")</f>
        <v/>
      </c>
      <c r="D213" s="114"/>
      <c r="E213" s="75" t="str">
        <f aca="false">IF(D213&lt;&gt;"",IF(AND(B213&lt;&gt;"",C213&lt;&gt;""),"","ERR"),"")</f>
        <v/>
      </c>
      <c r="G213" s="23"/>
      <c r="H213" s="23"/>
      <c r="I213" s="23"/>
      <c r="J213" s="23"/>
      <c r="K213" s="119"/>
      <c r="L213" s="23"/>
      <c r="M213" s="23"/>
      <c r="N213" s="23"/>
      <c r="O213" s="23"/>
      <c r="P213" s="23"/>
      <c r="Q213" s="23"/>
      <c r="R213" s="23"/>
      <c r="S213" s="23"/>
      <c r="T213" s="23"/>
      <c r="U213" s="23"/>
      <c r="V213" s="23"/>
      <c r="W213" s="23"/>
      <c r="X213" s="23"/>
      <c r="Y213" s="23"/>
    </row>
    <row r="214" customFormat="false" ht="12" hidden="false" customHeight="true" outlineLevel="0" collapsed="false">
      <c r="A214" s="110" t="str">
        <f aca="false" t="array" ref="A214:A214">IFERROR(INDEX('03.Muestra'!$B$8:$B$17,SMALL(IF("Documento no web"='03.Muestra'!$D$8:$D$17,ROW('03.Muestra'!$B$8:$B$17)-MIN(ROW('03.Muestra'!$D$8:$D$17))+1,""),ROW()-208)),"")</f>
        <v/>
      </c>
      <c r="B214" s="141" t="str">
        <f aca="false" t="array" ref="B214:B214">IFERROR(INDEX('03.Muestra'!$C$8:$C$17,SMALL(IF("Documento no web"='03.Muestra'!$D$8:$D$17,ROW('03.Muestra'!$C$8:$C$17)-MIN(ROW('03.Muestra'!$D$8:$D$17))+1,""),ROW()-208)),"")</f>
        <v/>
      </c>
      <c r="C214" s="141" t="str">
        <f aca="false" t="array" ref="C214:C214">IFERROR(INDEX('03.Muestra'!$F$8:$F$17,SMALL(IF("Documento no web"='03.Muestra'!$D$8:$D$17,ROW('03.Muestra'!$F$8:$F$17)-MIN(ROW('03.Muestra'!$D$8:$D$17))+1,""),ROW()-208)),"")</f>
        <v/>
      </c>
      <c r="D214" s="114"/>
      <c r="E214" s="75" t="str">
        <f aca="false">IF(D214&lt;&gt;"",IF(AND(B214&lt;&gt;"",C214&lt;&gt;""),"","ERR"),"")</f>
        <v/>
      </c>
      <c r="G214" s="23"/>
      <c r="H214" s="23"/>
      <c r="I214" s="23"/>
      <c r="J214" s="23"/>
      <c r="K214" s="119"/>
      <c r="L214" s="23"/>
      <c r="M214" s="23"/>
      <c r="N214" s="23"/>
      <c r="O214" s="23"/>
      <c r="P214" s="23"/>
      <c r="Q214" s="23"/>
      <c r="R214" s="23"/>
      <c r="S214" s="23"/>
      <c r="T214" s="23"/>
      <c r="U214" s="23"/>
      <c r="V214" s="23"/>
      <c r="W214" s="23"/>
      <c r="X214" s="23"/>
      <c r="Y214" s="23"/>
    </row>
    <row r="215" customFormat="false" ht="12" hidden="false" customHeight="true" outlineLevel="0" collapsed="false">
      <c r="A215" s="110" t="str">
        <f aca="false" t="array" ref="A215:A215">IFERROR(INDEX('03.Muestra'!$B$8:$B$17,SMALL(IF("Documento no web"='03.Muestra'!$D$8:$D$17,ROW('03.Muestra'!$B$8:$B$17)-MIN(ROW('03.Muestra'!$D$8:$D$17))+1,""),ROW()-208)),"")</f>
        <v/>
      </c>
      <c r="B215" s="141" t="str">
        <f aca="false" t="array" ref="B215:B215">IFERROR(INDEX('03.Muestra'!$C$8:$C$17,SMALL(IF("Documento no web"='03.Muestra'!$D$8:$D$17,ROW('03.Muestra'!$C$8:$C$17)-MIN(ROW('03.Muestra'!$D$8:$D$17))+1,""),ROW()-208)),"")</f>
        <v/>
      </c>
      <c r="C215" s="141" t="str">
        <f aca="false" t="array" ref="C215:C215">IFERROR(INDEX('03.Muestra'!$F$8:$F$17,SMALL(IF("Documento no web"='03.Muestra'!$D$8:$D$17,ROW('03.Muestra'!$F$8:$F$17)-MIN(ROW('03.Muestra'!$D$8:$D$17))+1,""),ROW()-208)),"")</f>
        <v/>
      </c>
      <c r="D215" s="114"/>
      <c r="E215" s="75" t="str">
        <f aca="false">IF(D215&lt;&gt;"",IF(AND(B215&lt;&gt;"",C215&lt;&gt;""),"","ERR"),"")</f>
        <v/>
      </c>
      <c r="F215" s="23"/>
      <c r="G215" s="23"/>
      <c r="H215" s="23"/>
      <c r="I215" s="23"/>
      <c r="J215" s="23"/>
      <c r="K215" s="119"/>
      <c r="L215" s="23"/>
      <c r="M215" s="23"/>
      <c r="N215" s="23"/>
      <c r="O215" s="23"/>
      <c r="P215" s="23"/>
      <c r="Q215" s="23"/>
      <c r="R215" s="23"/>
      <c r="S215" s="23"/>
      <c r="T215" s="23"/>
      <c r="U215" s="23"/>
      <c r="V215" s="23"/>
      <c r="W215" s="23"/>
      <c r="X215" s="23"/>
      <c r="Y215" s="23"/>
    </row>
    <row r="216" customFormat="false" ht="12" hidden="false" customHeight="true" outlineLevel="0" collapsed="false">
      <c r="A216" s="110" t="str">
        <f aca="false" t="array" ref="A216:A216">IFERROR(INDEX('03.Muestra'!$B$8:$B$17,SMALL(IF("Documento no web"='03.Muestra'!$D$8:$D$17,ROW('03.Muestra'!$B$8:$B$17)-MIN(ROW('03.Muestra'!$D$8:$D$17))+1,""),ROW()-208)),"")</f>
        <v/>
      </c>
      <c r="B216" s="141" t="str">
        <f aca="false" t="array" ref="B216:B216">IFERROR(INDEX('03.Muestra'!$C$8:$C$17,SMALL(IF("Documento no web"='03.Muestra'!$D$8:$D$17,ROW('03.Muestra'!$C$8:$C$17)-MIN(ROW('03.Muestra'!$D$8:$D$17))+1,""),ROW()-208)),"")</f>
        <v/>
      </c>
      <c r="C216" s="141" t="str">
        <f aca="false" t="array" ref="C216:C216">IFERROR(INDEX('03.Muestra'!$F$8:$F$17,SMALL(IF("Documento no web"='03.Muestra'!$D$8:$D$17,ROW('03.Muestra'!$F$8:$F$17)-MIN(ROW('03.Muestra'!$D$8:$D$17))+1,""),ROW()-208)),"")</f>
        <v/>
      </c>
      <c r="D216" s="114"/>
      <c r="E216" s="75" t="str">
        <f aca="false">IF(D216&lt;&gt;"",IF(AND(B216&lt;&gt;"",C216&lt;&gt;""),"","ERR"),"")</f>
        <v/>
      </c>
      <c r="F216" s="23"/>
      <c r="G216" s="23"/>
      <c r="H216" s="23"/>
      <c r="I216" s="23"/>
      <c r="J216" s="23"/>
      <c r="K216" s="119"/>
      <c r="L216" s="23"/>
      <c r="M216" s="23"/>
      <c r="N216" s="23"/>
      <c r="O216" s="23"/>
      <c r="P216" s="23"/>
      <c r="Q216" s="23"/>
      <c r="R216" s="23"/>
      <c r="S216" s="23"/>
      <c r="T216" s="23"/>
      <c r="U216" s="23"/>
      <c r="V216" s="23"/>
      <c r="W216" s="23"/>
      <c r="X216" s="23"/>
      <c r="Y216" s="23"/>
    </row>
    <row r="217" customFormat="false" ht="12" hidden="false" customHeight="true" outlineLevel="0" collapsed="false">
      <c r="A217" s="110" t="str">
        <f aca="false" t="array" ref="A217:A217">IFERROR(INDEX('03.Muestra'!$B$8:$B$17,SMALL(IF("Documento no web"='03.Muestra'!$D$8:$D$17,ROW('03.Muestra'!$B$8:$B$17)-MIN(ROW('03.Muestra'!$D$8:$D$17))+1,""),ROW()-208)),"")</f>
        <v/>
      </c>
      <c r="B217" s="141" t="str">
        <f aca="false" t="array" ref="B217:B217">IFERROR(INDEX('03.Muestra'!$C$8:$C$17,SMALL(IF("Documento no web"='03.Muestra'!$D$8:$D$17,ROW('03.Muestra'!$C$8:$C$17)-MIN(ROW('03.Muestra'!$D$8:$D$17))+1,""),ROW()-208)),"")</f>
        <v/>
      </c>
      <c r="C217" s="141" t="str">
        <f aca="false" t="array" ref="C217:C217">IFERROR(INDEX('03.Muestra'!$F$8:$F$17,SMALL(IF("Documento no web"='03.Muestra'!$D$8:$D$17,ROW('03.Muestra'!$F$8:$F$17)-MIN(ROW('03.Muestra'!$D$8:$D$17))+1,""),ROW()-208)),"")</f>
        <v/>
      </c>
      <c r="D217" s="114"/>
      <c r="E217" s="75" t="str">
        <f aca="false">IF(D217&lt;&gt;"",IF(AND(B217&lt;&gt;"",C217&lt;&gt;""),"","ERR"),"")</f>
        <v/>
      </c>
      <c r="F217" s="23"/>
      <c r="G217" s="23"/>
      <c r="H217" s="23"/>
      <c r="I217" s="23"/>
      <c r="J217" s="23"/>
      <c r="K217" s="119"/>
      <c r="L217" s="23"/>
      <c r="M217" s="23"/>
      <c r="N217" s="23"/>
      <c r="O217" s="23"/>
      <c r="P217" s="23"/>
      <c r="Q217" s="23"/>
      <c r="R217" s="23"/>
      <c r="S217" s="23"/>
      <c r="T217" s="23"/>
      <c r="U217" s="23"/>
      <c r="V217" s="23"/>
      <c r="W217" s="23"/>
      <c r="X217" s="23"/>
      <c r="Y217" s="23"/>
    </row>
    <row r="218" customFormat="false" ht="12" hidden="false" customHeight="true" outlineLevel="0" collapsed="false">
      <c r="A218" s="110" t="str">
        <f aca="false" t="array" ref="A218:A218">IFERROR(INDEX('03.Muestra'!$B$8:$B$17,SMALL(IF("Documento no web"='03.Muestra'!$D$8:$D$17,ROW('03.Muestra'!$B$8:$B$17)-MIN(ROW('03.Muestra'!$D$8:$D$17))+1,""),ROW()-208)),"")</f>
        <v/>
      </c>
      <c r="B218" s="141" t="str">
        <f aca="false" t="array" ref="B218:B218">IFERROR(INDEX('03.Muestra'!$C$8:$C$17,SMALL(IF("Documento no web"='03.Muestra'!$D$8:$D$17,ROW('03.Muestra'!$C$8:$C$17)-MIN(ROW('03.Muestra'!$D$8:$D$17))+1,""),ROW()-208)),"")</f>
        <v/>
      </c>
      <c r="C218" s="141" t="str">
        <f aca="false" t="array" ref="C218:C218">IFERROR(INDEX('03.Muestra'!$F$8:$F$17,SMALL(IF("Documento no web"='03.Muestra'!$D$8:$D$17,ROW('03.Muestra'!$F$8:$F$17)-MIN(ROW('03.Muestra'!$D$8:$D$17))+1,""),ROW()-208)),"")</f>
        <v/>
      </c>
      <c r="D218" s="114"/>
      <c r="E218" s="75" t="str">
        <f aca="false">IF(D218&lt;&gt;"",IF(AND(B218&lt;&gt;"",C218&lt;&gt;""),"","ERR"),"")</f>
        <v/>
      </c>
      <c r="F218" s="23"/>
      <c r="G218" s="23"/>
      <c r="H218" s="23"/>
      <c r="I218" s="23"/>
      <c r="J218" s="23"/>
      <c r="K218" s="119"/>
      <c r="L218" s="23"/>
      <c r="M218" s="23"/>
      <c r="N218" s="23"/>
      <c r="O218" s="23"/>
      <c r="P218" s="23"/>
      <c r="Q218" s="23"/>
      <c r="R218" s="23"/>
      <c r="S218" s="23"/>
      <c r="T218" s="23"/>
      <c r="U218" s="23"/>
      <c r="V218" s="23"/>
      <c r="W218" s="23"/>
      <c r="X218" s="23"/>
      <c r="Y218" s="23"/>
    </row>
    <row r="219" customFormat="false" ht="12" hidden="false" customHeight="true" outlineLevel="0" collapsed="false">
      <c r="A219" s="71"/>
      <c r="B219" s="144"/>
      <c r="C219" s="144"/>
      <c r="D219" s="145"/>
      <c r="E219" s="75"/>
      <c r="F219" s="23"/>
      <c r="G219" s="23"/>
      <c r="H219" s="23"/>
      <c r="I219" s="23"/>
      <c r="J219" s="23"/>
      <c r="N219" s="23"/>
      <c r="O219" s="23"/>
      <c r="P219" s="23"/>
      <c r="Q219" s="23"/>
      <c r="R219" s="23"/>
      <c r="S219" s="23"/>
      <c r="T219" s="23"/>
      <c r="U219" s="23"/>
      <c r="AD219" s="23"/>
    </row>
    <row r="220" customFormat="false" ht="12" hidden="false" customHeight="true" outlineLevel="0" collapsed="false">
      <c r="A220" s="71"/>
      <c r="B220" s="144"/>
      <c r="C220" s="144"/>
      <c r="D220" s="145"/>
      <c r="E220" s="75"/>
      <c r="F220" s="23"/>
      <c r="G220" s="23"/>
      <c r="H220" s="23"/>
      <c r="I220" s="23"/>
      <c r="J220" s="23"/>
      <c r="N220" s="23"/>
      <c r="O220" s="23"/>
      <c r="P220" s="23"/>
      <c r="Q220" s="23"/>
      <c r="R220" s="23"/>
      <c r="S220" s="23"/>
      <c r="T220" s="23"/>
      <c r="U220" s="23"/>
      <c r="AD220" s="23"/>
    </row>
    <row r="221" customFormat="false" ht="31.5" hidden="false" customHeight="true" outlineLevel="0" collapsed="false">
      <c r="A221" s="122"/>
      <c r="B221" s="123"/>
      <c r="C221" s="122"/>
      <c r="D221" s="146"/>
      <c r="E221" s="75"/>
      <c r="F221" s="23"/>
      <c r="G221" s="23"/>
      <c r="H221" s="23"/>
      <c r="I221" s="23"/>
      <c r="J221" s="23"/>
      <c r="N221" s="23"/>
      <c r="O221" s="23"/>
      <c r="P221" s="23"/>
      <c r="Q221" s="23"/>
      <c r="R221" s="23"/>
      <c r="S221" s="23"/>
      <c r="T221" s="23"/>
      <c r="U221" s="23"/>
      <c r="AD221" s="23"/>
    </row>
    <row r="222" customFormat="false" ht="14.25" hidden="false" customHeight="true" outlineLevel="0" collapsed="false">
      <c r="A222" s="71"/>
      <c r="B222" s="71"/>
      <c r="C222" s="71"/>
      <c r="D222" s="147"/>
      <c r="E222" s="75"/>
      <c r="F222" s="103"/>
      <c r="G222" s="23"/>
      <c r="H222" s="23"/>
      <c r="I222" s="23"/>
      <c r="J222" s="23"/>
      <c r="N222" s="23"/>
      <c r="O222" s="23"/>
      <c r="P222" s="23"/>
      <c r="Q222" s="23"/>
      <c r="R222" s="23"/>
      <c r="S222" s="23"/>
      <c r="T222" s="23"/>
      <c r="U222" s="23"/>
      <c r="AD222" s="23"/>
    </row>
    <row r="223" customFormat="false" ht="12" hidden="false" customHeight="true" outlineLevel="0" collapsed="false">
      <c r="B223" s="23"/>
      <c r="C223" s="23"/>
      <c r="D223" s="136"/>
      <c r="E223" s="75"/>
      <c r="F223" s="23"/>
      <c r="G223" s="23"/>
      <c r="H223" s="23"/>
      <c r="I223" s="23"/>
      <c r="J223" s="23"/>
      <c r="K223" s="119"/>
      <c r="L223" s="23"/>
      <c r="M223" s="23"/>
      <c r="N223" s="23"/>
      <c r="O223" s="23"/>
      <c r="P223" s="23"/>
      <c r="Q223" s="23"/>
      <c r="R223" s="23"/>
      <c r="S223" s="23"/>
      <c r="T223" s="23"/>
      <c r="U223" s="23"/>
      <c r="V223" s="23"/>
      <c r="W223" s="23"/>
      <c r="X223" s="23"/>
      <c r="Y223" s="23"/>
    </row>
    <row r="224" customFormat="false" ht="12" hidden="false" customHeight="true" outlineLevel="0" collapsed="false">
      <c r="B224" s="23"/>
      <c r="C224" s="23"/>
      <c r="D224" s="137"/>
      <c r="E224" s="112"/>
      <c r="F224" s="23"/>
      <c r="G224" s="23"/>
      <c r="H224" s="23"/>
      <c r="I224" s="23"/>
      <c r="J224" s="23"/>
      <c r="K224" s="119"/>
      <c r="L224" s="23"/>
      <c r="M224" s="23"/>
      <c r="N224" s="23"/>
      <c r="O224" s="23"/>
      <c r="P224" s="23"/>
      <c r="Q224" s="23"/>
      <c r="R224" s="23"/>
      <c r="S224" s="23"/>
      <c r="T224" s="23"/>
      <c r="U224" s="23"/>
      <c r="V224" s="23"/>
      <c r="W224" s="23"/>
      <c r="X224" s="23"/>
      <c r="Y224" s="23"/>
    </row>
    <row r="225" customFormat="false" ht="32.25" hidden="false" customHeight="true" outlineLevel="0" collapsed="false">
      <c r="A225" s="105" t="s">
        <v>119</v>
      </c>
      <c r="B225" s="106" t="s">
        <v>105</v>
      </c>
      <c r="C225" s="107" t="s">
        <v>228</v>
      </c>
      <c r="D225" s="139" t="s">
        <v>125</v>
      </c>
      <c r="E225" s="124"/>
      <c r="K225" s="119"/>
      <c r="L225" s="23"/>
      <c r="M225" s="23"/>
      <c r="N225" s="23"/>
      <c r="O225" s="23"/>
      <c r="P225" s="23"/>
      <c r="Q225" s="23"/>
      <c r="R225" s="23"/>
      <c r="S225" s="23"/>
      <c r="T225" s="23"/>
      <c r="U225" s="23"/>
      <c r="V225" s="23"/>
      <c r="W225" s="23"/>
      <c r="X225" s="23"/>
      <c r="Y225" s="23"/>
    </row>
    <row r="226" customFormat="false" ht="12" hidden="false" customHeight="true" outlineLevel="0" collapsed="false">
      <c r="A226" s="110" t="str">
        <f aca="false" t="array" ref="A226:A226">IFERROR(INDEX('03.Muestra'!$B$8:$B$17,SMALL(IF("Documento no web"='03.Muestra'!$D$8:$D$17,ROW('03.Muestra'!$B$8:$B$17)-MIN(ROW('03.Muestra'!$D$8:$D$17))+1,""),ROW()-225)),"")</f>
        <v/>
      </c>
      <c r="B226" s="141" t="str">
        <f aca="false" t="array" ref="B226:B226">IFERROR(INDEX('03.Muestra'!$C$8:$C$17,SMALL(IF("Documento no web"='03.Muestra'!$D$8:$D$17,ROW('03.Muestra'!$C$8:$C$17)-MIN(ROW('03.Muestra'!$D$8:$D$17))+1,""),ROW()-225)),"")</f>
        <v/>
      </c>
      <c r="C226" s="141" t="str">
        <f aca="false" t="array" ref="C226:C226">IFERROR(INDEX('03.Muestra'!$F$8:$F$17,SMALL(IF("Documento no web"='03.Muestra'!$D$8:$D$17,ROW('03.Muestra'!$F$8:$F$17)-MIN(ROW('03.Muestra'!$D$8:$D$17))+1,""),ROW()-225)),"")</f>
        <v/>
      </c>
      <c r="D226" s="114"/>
      <c r="E226" s="75" t="str">
        <f aca="false">IF(D226&lt;&gt;"",IF(AND(B226&lt;&gt;"",C226&lt;&gt;""),"","ERR"),"")</f>
        <v/>
      </c>
      <c r="F226" s="115" t="s">
        <v>108</v>
      </c>
      <c r="G226" s="100" t="s">
        <v>117</v>
      </c>
      <c r="H226" s="95" t="s">
        <v>112</v>
      </c>
      <c r="I226" s="116" t="s">
        <v>110</v>
      </c>
      <c r="J226" s="117" t="s">
        <v>106</v>
      </c>
      <c r="K226" s="142" t="s">
        <v>116</v>
      </c>
      <c r="L226" s="23"/>
      <c r="M226" s="23"/>
      <c r="N226" s="23"/>
      <c r="O226" s="23"/>
      <c r="P226" s="23"/>
      <c r="Q226" s="23"/>
      <c r="R226" s="23"/>
      <c r="S226" s="23"/>
      <c r="T226" s="23"/>
      <c r="U226" s="23"/>
      <c r="V226" s="23"/>
      <c r="W226" s="23"/>
      <c r="X226" s="23"/>
      <c r="Y226" s="23"/>
    </row>
    <row r="227" customFormat="false" ht="12" hidden="false" customHeight="true" outlineLevel="0" collapsed="false">
      <c r="A227" s="110" t="str">
        <f aca="false" t="array" ref="A227:A227">IFERROR(INDEX('03.Muestra'!$B$8:$B$17,SMALL(IF("Documento no web"='03.Muestra'!$D$8:$D$17,ROW('03.Muestra'!$B$8:$B$17)-MIN(ROW('03.Muestra'!$D$8:$D$17))+1,""),ROW()-225)),"")</f>
        <v/>
      </c>
      <c r="B227" s="141" t="str">
        <f aca="false" t="array" ref="B227:B227">IFERROR(INDEX('03.Muestra'!$C$8:$C$17,SMALL(IF("Documento no web"='03.Muestra'!$D$8:$D$17,ROW('03.Muestra'!$C$8:$C$17)-MIN(ROW('03.Muestra'!$D$8:$D$17))+1,""),ROW()-225)),"")</f>
        <v/>
      </c>
      <c r="C227" s="141" t="str">
        <f aca="false" t="array" ref="C227:C227">IFERROR(INDEX('03.Muestra'!$F$8:$F$17,SMALL(IF("Documento no web"='03.Muestra'!$D$8:$D$17,ROW('03.Muestra'!$F$8:$F$17)-MIN(ROW('03.Muestra'!$D$8:$D$17))+1,""),ROW()-225)),"")</f>
        <v/>
      </c>
      <c r="D227" s="114"/>
      <c r="E227" s="75" t="str">
        <f aca="false">IF(D227&lt;&gt;"",IF(AND(B227&lt;&gt;"",C227&lt;&gt;""),"","ERR"),"")</f>
        <v/>
      </c>
      <c r="F227" s="118" t="n">
        <f aca="true">COUNTIF($D226:INDIRECT("$D" &amp;  SUM(ROW()-1,'03.Muestra'!$D$20)-1),F226)</f>
        <v>0</v>
      </c>
      <c r="G227" s="118" t="n">
        <f aca="true">COUNTIF($D226:INDIRECT("$D" &amp;  SUM(ROW()-1,'03.Muestra'!$D$20)-1),G226)</f>
        <v>0</v>
      </c>
      <c r="H227" s="118" t="n">
        <f aca="true">COUNTIF($D226:INDIRECT("$D" &amp;  SUM(ROW()-1,'03.Muestra'!$D$20)-1),H226)</f>
        <v>0</v>
      </c>
      <c r="I227" s="118" t="n">
        <f aca="true">COUNTIF($D226:INDIRECT("$D" &amp;  SUM(ROW()-1,'03.Muestra'!$D$20)-1),I226)</f>
        <v>0</v>
      </c>
      <c r="J227" s="118" t="n">
        <f aca="true">COUNTIF($D226:INDIRECT("$D" &amp;  SUM(ROW()-1,'03.Muestra'!$D$20)-1),J226)</f>
        <v>0</v>
      </c>
      <c r="K227" s="143" t="n">
        <f aca="true">IF(COUNTIF('03.Muestra'!$D$8:$D$17,"Documento no web")=0,0,COUNTBLANK($D226:INDIRECT("$D" &amp;  SUM(ROW()-1,COUNTIF('03.Muestra'!$D$8:$D$17,"Documento no web"))-1)))</f>
        <v>0</v>
      </c>
      <c r="L227" s="23"/>
      <c r="M227" s="23"/>
      <c r="N227" s="23"/>
      <c r="O227" s="23"/>
      <c r="P227" s="23"/>
      <c r="Q227" s="23"/>
      <c r="R227" s="23"/>
      <c r="S227" s="23"/>
      <c r="T227" s="23"/>
      <c r="U227" s="23"/>
      <c r="V227" s="23"/>
      <c r="W227" s="23"/>
      <c r="X227" s="23"/>
      <c r="Y227" s="23"/>
    </row>
    <row r="228" customFormat="false" ht="12" hidden="false" customHeight="true" outlineLevel="0" collapsed="false">
      <c r="A228" s="110" t="str">
        <f aca="false" t="array" ref="A228:A228">IFERROR(INDEX('03.Muestra'!$B$8:$B$17,SMALL(IF("Documento no web"='03.Muestra'!$D$8:$D$17,ROW('03.Muestra'!$B$8:$B$17)-MIN(ROW('03.Muestra'!$D$8:$D$17))+1,""),ROW()-225)),"")</f>
        <v/>
      </c>
      <c r="B228" s="141" t="str">
        <f aca="false" t="array" ref="B228:B228">IFERROR(INDEX('03.Muestra'!$C$8:$C$17,SMALL(IF("Documento no web"='03.Muestra'!$D$8:$D$17,ROW('03.Muestra'!$C$8:$C$17)-MIN(ROW('03.Muestra'!$D$8:$D$17))+1,""),ROW()-225)),"")</f>
        <v/>
      </c>
      <c r="C228" s="141" t="str">
        <f aca="false" t="array" ref="C228:C228">IFERROR(INDEX('03.Muestra'!$F$8:$F$17,SMALL(IF("Documento no web"='03.Muestra'!$D$8:$D$17,ROW('03.Muestra'!$F$8:$F$17)-MIN(ROW('03.Muestra'!$D$8:$D$17))+1,""),ROW()-225)),"")</f>
        <v/>
      </c>
      <c r="D228" s="114"/>
      <c r="E228" s="75" t="str">
        <f aca="false">IF(D228&lt;&gt;"",IF(AND(B228&lt;&gt;"",C228&lt;&gt;""),"","ERR"),"")</f>
        <v/>
      </c>
      <c r="G228" s="23"/>
      <c r="H228" s="23"/>
      <c r="I228" s="23"/>
      <c r="J228" s="23"/>
      <c r="K228" s="119"/>
      <c r="L228" s="23"/>
      <c r="M228" s="23"/>
      <c r="N228" s="23"/>
      <c r="O228" s="23"/>
      <c r="P228" s="23"/>
      <c r="Q228" s="23"/>
      <c r="R228" s="23"/>
      <c r="S228" s="23"/>
      <c r="T228" s="23"/>
      <c r="U228" s="23"/>
      <c r="V228" s="23"/>
      <c r="W228" s="23"/>
      <c r="X228" s="23"/>
      <c r="Y228" s="23"/>
    </row>
    <row r="229" customFormat="false" ht="12" hidden="false" customHeight="true" outlineLevel="0" collapsed="false">
      <c r="A229" s="110" t="str">
        <f aca="false" t="array" ref="A229:A229">IFERROR(INDEX('03.Muestra'!$B$8:$B$17,SMALL(IF("Documento no web"='03.Muestra'!$D$8:$D$17,ROW('03.Muestra'!$B$8:$B$17)-MIN(ROW('03.Muestra'!$D$8:$D$17))+1,""),ROW()-225)),"")</f>
        <v/>
      </c>
      <c r="B229" s="141" t="str">
        <f aca="false" t="array" ref="B229:B229">IFERROR(INDEX('03.Muestra'!$C$8:$C$17,SMALL(IF("Documento no web"='03.Muestra'!$D$8:$D$17,ROW('03.Muestra'!$C$8:$C$17)-MIN(ROW('03.Muestra'!$D$8:$D$17))+1,""),ROW()-225)),"")</f>
        <v/>
      </c>
      <c r="C229" s="141" t="str">
        <f aca="false" t="array" ref="C229:C229">IFERROR(INDEX('03.Muestra'!$F$8:$F$17,SMALL(IF("Documento no web"='03.Muestra'!$D$8:$D$17,ROW('03.Muestra'!$F$8:$F$17)-MIN(ROW('03.Muestra'!$D$8:$D$17))+1,""),ROW()-225)),"")</f>
        <v/>
      </c>
      <c r="D229" s="114"/>
      <c r="E229" s="75" t="str">
        <f aca="false">IF(D229&lt;&gt;"",IF(AND(B229&lt;&gt;"",C229&lt;&gt;""),"","ERR"),"")</f>
        <v/>
      </c>
      <c r="G229" s="23"/>
      <c r="H229" s="23"/>
      <c r="I229" s="23"/>
      <c r="J229" s="23"/>
      <c r="K229" s="119"/>
      <c r="L229" s="23"/>
      <c r="M229" s="23"/>
      <c r="N229" s="23"/>
      <c r="O229" s="23"/>
      <c r="P229" s="23"/>
      <c r="Q229" s="23"/>
      <c r="R229" s="23"/>
      <c r="S229" s="23"/>
      <c r="T229" s="23"/>
      <c r="U229" s="23"/>
      <c r="V229" s="23"/>
      <c r="W229" s="23"/>
      <c r="X229" s="23"/>
      <c r="Y229" s="23"/>
    </row>
    <row r="230" customFormat="false" ht="12" hidden="false" customHeight="true" outlineLevel="0" collapsed="false">
      <c r="A230" s="110" t="str">
        <f aca="false" t="array" ref="A230:A230">IFERROR(INDEX('03.Muestra'!$B$8:$B$17,SMALL(IF("Documento no web"='03.Muestra'!$D$8:$D$17,ROW('03.Muestra'!$B$8:$B$17)-MIN(ROW('03.Muestra'!$D$8:$D$17))+1,""),ROW()-225)),"")</f>
        <v/>
      </c>
      <c r="B230" s="141" t="str">
        <f aca="false" t="array" ref="B230:B230">IFERROR(INDEX('03.Muestra'!$C$8:$C$17,SMALL(IF("Documento no web"='03.Muestra'!$D$8:$D$17,ROW('03.Muestra'!$C$8:$C$17)-MIN(ROW('03.Muestra'!$D$8:$D$17))+1,""),ROW()-225)),"")</f>
        <v/>
      </c>
      <c r="C230" s="141" t="str">
        <f aca="false" t="array" ref="C230:C230">IFERROR(INDEX('03.Muestra'!$F$8:$F$17,SMALL(IF("Documento no web"='03.Muestra'!$D$8:$D$17,ROW('03.Muestra'!$F$8:$F$17)-MIN(ROW('03.Muestra'!$D$8:$D$17))+1,""),ROW()-225)),"")</f>
        <v/>
      </c>
      <c r="D230" s="114"/>
      <c r="E230" s="75" t="str">
        <f aca="false">IF(D230&lt;&gt;"",IF(AND(B230&lt;&gt;"",C230&lt;&gt;""),"","ERR"),"")</f>
        <v/>
      </c>
      <c r="G230" s="23"/>
      <c r="H230" s="23"/>
      <c r="I230" s="23"/>
      <c r="J230" s="23"/>
      <c r="K230" s="119"/>
      <c r="L230" s="23"/>
      <c r="M230" s="23"/>
      <c r="N230" s="23"/>
      <c r="O230" s="23"/>
      <c r="P230" s="23"/>
      <c r="Q230" s="23"/>
      <c r="R230" s="23"/>
      <c r="S230" s="23"/>
      <c r="T230" s="23"/>
      <c r="U230" s="23"/>
      <c r="V230" s="23"/>
      <c r="W230" s="23"/>
      <c r="X230" s="23"/>
      <c r="Y230" s="23"/>
    </row>
    <row r="231" customFormat="false" ht="12" hidden="false" customHeight="true" outlineLevel="0" collapsed="false">
      <c r="A231" s="110" t="str">
        <f aca="false" t="array" ref="A231:A231">IFERROR(INDEX('03.Muestra'!$B$8:$B$17,SMALL(IF("Documento no web"='03.Muestra'!$D$8:$D$17,ROW('03.Muestra'!$B$8:$B$17)-MIN(ROW('03.Muestra'!$D$8:$D$17))+1,""),ROW()-225)),"")</f>
        <v/>
      </c>
      <c r="B231" s="141" t="str">
        <f aca="false" t="array" ref="B231:B231">IFERROR(INDEX('03.Muestra'!$C$8:$C$17,SMALL(IF("Documento no web"='03.Muestra'!$D$8:$D$17,ROW('03.Muestra'!$C$8:$C$17)-MIN(ROW('03.Muestra'!$D$8:$D$17))+1,""),ROW()-225)),"")</f>
        <v/>
      </c>
      <c r="C231" s="141" t="str">
        <f aca="false" t="array" ref="C231:C231">IFERROR(INDEX('03.Muestra'!$F$8:$F$17,SMALL(IF("Documento no web"='03.Muestra'!$D$8:$D$17,ROW('03.Muestra'!$F$8:$F$17)-MIN(ROW('03.Muestra'!$D$8:$D$17))+1,""),ROW()-225)),"")</f>
        <v/>
      </c>
      <c r="D231" s="114"/>
      <c r="E231" s="75" t="str">
        <f aca="false">IF(D231&lt;&gt;"",IF(AND(B231&lt;&gt;"",C231&lt;&gt;""),"","ERR"),"")</f>
        <v/>
      </c>
      <c r="G231" s="23"/>
      <c r="H231" s="23"/>
      <c r="I231" s="23"/>
      <c r="J231" s="23"/>
      <c r="K231" s="119"/>
      <c r="L231" s="23"/>
      <c r="M231" s="23"/>
      <c r="N231" s="23"/>
      <c r="O231" s="23"/>
      <c r="P231" s="23"/>
      <c r="Q231" s="23"/>
      <c r="R231" s="23"/>
      <c r="S231" s="23"/>
      <c r="T231" s="23"/>
      <c r="U231" s="23"/>
      <c r="V231" s="23"/>
      <c r="W231" s="23"/>
      <c r="X231" s="23"/>
      <c r="Y231" s="23"/>
    </row>
    <row r="232" customFormat="false" ht="12" hidden="false" customHeight="true" outlineLevel="0" collapsed="false">
      <c r="A232" s="110" t="str">
        <f aca="false" t="array" ref="A232:A232">IFERROR(INDEX('03.Muestra'!$B$8:$B$17,SMALL(IF("Documento no web"='03.Muestra'!$D$8:$D$17,ROW('03.Muestra'!$B$8:$B$17)-MIN(ROW('03.Muestra'!$D$8:$D$17))+1,""),ROW()-225)),"")</f>
        <v/>
      </c>
      <c r="B232" s="141" t="str">
        <f aca="false" t="array" ref="B232:B232">IFERROR(INDEX('03.Muestra'!$C$8:$C$17,SMALL(IF("Documento no web"='03.Muestra'!$D$8:$D$17,ROW('03.Muestra'!$C$8:$C$17)-MIN(ROW('03.Muestra'!$D$8:$D$17))+1,""),ROW()-225)),"")</f>
        <v/>
      </c>
      <c r="C232" s="141" t="str">
        <f aca="false" t="array" ref="C232:C232">IFERROR(INDEX('03.Muestra'!$F$8:$F$17,SMALL(IF("Documento no web"='03.Muestra'!$D$8:$D$17,ROW('03.Muestra'!$F$8:$F$17)-MIN(ROW('03.Muestra'!$D$8:$D$17))+1,""),ROW()-225)),"")</f>
        <v/>
      </c>
      <c r="D232" s="114"/>
      <c r="E232" s="75" t="str">
        <f aca="false">IF(D232&lt;&gt;"",IF(AND(B232&lt;&gt;"",C232&lt;&gt;""),"","ERR"),"")</f>
        <v/>
      </c>
      <c r="F232" s="23"/>
      <c r="G232" s="23"/>
      <c r="H232" s="23"/>
      <c r="I232" s="23"/>
      <c r="J232" s="23"/>
      <c r="K232" s="119"/>
      <c r="L232" s="23"/>
      <c r="M232" s="23"/>
      <c r="N232" s="23"/>
      <c r="O232" s="23"/>
      <c r="P232" s="23"/>
      <c r="Q232" s="23"/>
      <c r="R232" s="23"/>
      <c r="S232" s="23"/>
      <c r="T232" s="23"/>
      <c r="U232" s="23"/>
      <c r="V232" s="23"/>
      <c r="W232" s="23"/>
      <c r="X232" s="23"/>
      <c r="Y232" s="23"/>
    </row>
    <row r="233" customFormat="false" ht="12" hidden="false" customHeight="true" outlineLevel="0" collapsed="false">
      <c r="A233" s="110" t="str">
        <f aca="false" t="array" ref="A233:A233">IFERROR(INDEX('03.Muestra'!$B$8:$B$17,SMALL(IF("Documento no web"='03.Muestra'!$D$8:$D$17,ROW('03.Muestra'!$B$8:$B$17)-MIN(ROW('03.Muestra'!$D$8:$D$17))+1,""),ROW()-225)),"")</f>
        <v/>
      </c>
      <c r="B233" s="141" t="str">
        <f aca="false" t="array" ref="B233:B233">IFERROR(INDEX('03.Muestra'!$C$8:$C$17,SMALL(IF("Documento no web"='03.Muestra'!$D$8:$D$17,ROW('03.Muestra'!$C$8:$C$17)-MIN(ROW('03.Muestra'!$D$8:$D$17))+1,""),ROW()-225)),"")</f>
        <v/>
      </c>
      <c r="C233" s="141" t="str">
        <f aca="false" t="array" ref="C233:C233">IFERROR(INDEX('03.Muestra'!$F$8:$F$17,SMALL(IF("Documento no web"='03.Muestra'!$D$8:$D$17,ROW('03.Muestra'!$F$8:$F$17)-MIN(ROW('03.Muestra'!$D$8:$D$17))+1,""),ROW()-225)),"")</f>
        <v/>
      </c>
      <c r="D233" s="114"/>
      <c r="E233" s="75" t="str">
        <f aca="false">IF(D233&lt;&gt;"",IF(AND(B233&lt;&gt;"",C233&lt;&gt;""),"","ERR"),"")</f>
        <v/>
      </c>
      <c r="F233" s="23"/>
      <c r="G233" s="23"/>
      <c r="H233" s="23"/>
      <c r="I233" s="23"/>
      <c r="J233" s="23"/>
      <c r="K233" s="119"/>
      <c r="L233" s="23"/>
      <c r="M233" s="23"/>
      <c r="N233" s="23"/>
      <c r="O233" s="23"/>
      <c r="P233" s="23"/>
      <c r="Q233" s="23"/>
      <c r="R233" s="23"/>
      <c r="S233" s="23"/>
      <c r="T233" s="23"/>
      <c r="U233" s="23"/>
      <c r="V233" s="23"/>
      <c r="W233" s="23"/>
      <c r="X233" s="23"/>
      <c r="Y233" s="23"/>
    </row>
    <row r="234" customFormat="false" ht="12" hidden="false" customHeight="true" outlineLevel="0" collapsed="false">
      <c r="A234" s="110" t="str">
        <f aca="false" t="array" ref="A234:A234">IFERROR(INDEX('03.Muestra'!$B$8:$B$17,SMALL(IF("Documento no web"='03.Muestra'!$D$8:$D$17,ROW('03.Muestra'!$B$8:$B$17)-MIN(ROW('03.Muestra'!$D$8:$D$17))+1,""),ROW()-225)),"")</f>
        <v/>
      </c>
      <c r="B234" s="141" t="str">
        <f aca="false" t="array" ref="B234:B234">IFERROR(INDEX('03.Muestra'!$C$8:$C$17,SMALL(IF("Documento no web"='03.Muestra'!$D$8:$D$17,ROW('03.Muestra'!$C$8:$C$17)-MIN(ROW('03.Muestra'!$D$8:$D$17))+1,""),ROW()-225)),"")</f>
        <v/>
      </c>
      <c r="C234" s="141" t="str">
        <f aca="false" t="array" ref="C234:C234">IFERROR(INDEX('03.Muestra'!$F$8:$F$17,SMALL(IF("Documento no web"='03.Muestra'!$D$8:$D$17,ROW('03.Muestra'!$F$8:$F$17)-MIN(ROW('03.Muestra'!$D$8:$D$17))+1,""),ROW()-225)),"")</f>
        <v/>
      </c>
      <c r="D234" s="114"/>
      <c r="E234" s="75" t="str">
        <f aca="false">IF(D234&lt;&gt;"",IF(AND(B234&lt;&gt;"",C234&lt;&gt;""),"","ERR"),"")</f>
        <v/>
      </c>
      <c r="F234" s="23"/>
      <c r="G234" s="23"/>
      <c r="H234" s="23"/>
      <c r="I234" s="23"/>
      <c r="J234" s="23"/>
      <c r="K234" s="119"/>
      <c r="L234" s="23"/>
      <c r="M234" s="23"/>
      <c r="N234" s="23"/>
      <c r="O234" s="23"/>
      <c r="P234" s="23"/>
      <c r="Q234" s="23"/>
      <c r="R234" s="23"/>
      <c r="S234" s="23"/>
      <c r="T234" s="23"/>
      <c r="U234" s="23"/>
      <c r="V234" s="23"/>
      <c r="W234" s="23"/>
      <c r="X234" s="23"/>
      <c r="Y234" s="23"/>
    </row>
    <row r="235" customFormat="false" ht="12" hidden="false" customHeight="true" outlineLevel="0" collapsed="false">
      <c r="A235" s="110" t="str">
        <f aca="false" t="array" ref="A235:A235">IFERROR(INDEX('03.Muestra'!$B$8:$B$17,SMALL(IF("Documento no web"='03.Muestra'!$D$8:$D$17,ROW('03.Muestra'!$B$8:$B$17)-MIN(ROW('03.Muestra'!$D$8:$D$17))+1,""),ROW()-225)),"")</f>
        <v/>
      </c>
      <c r="B235" s="141" t="str">
        <f aca="false" t="array" ref="B235:B235">IFERROR(INDEX('03.Muestra'!$C$8:$C$17,SMALL(IF("Documento no web"='03.Muestra'!$D$8:$D$17,ROW('03.Muestra'!$C$8:$C$17)-MIN(ROW('03.Muestra'!$D$8:$D$17))+1,""),ROW()-225)),"")</f>
        <v/>
      </c>
      <c r="C235" s="141" t="str">
        <f aca="false" t="array" ref="C235:C235">IFERROR(INDEX('03.Muestra'!$F$8:$F$17,SMALL(IF("Documento no web"='03.Muestra'!$D$8:$D$17,ROW('03.Muestra'!$F$8:$F$17)-MIN(ROW('03.Muestra'!$D$8:$D$17))+1,""),ROW()-225)),"")</f>
        <v/>
      </c>
      <c r="D235" s="114"/>
      <c r="E235" s="75" t="str">
        <f aca="false">IF(D235&lt;&gt;"",IF(AND(B235&lt;&gt;"",C235&lt;&gt;""),"","ERR"),"")</f>
        <v/>
      </c>
      <c r="F235" s="23"/>
      <c r="G235" s="23"/>
      <c r="H235" s="23"/>
      <c r="I235" s="23"/>
      <c r="J235" s="23"/>
      <c r="K235" s="119"/>
      <c r="L235" s="23"/>
      <c r="M235" s="23"/>
      <c r="N235" s="23"/>
      <c r="O235" s="23"/>
      <c r="P235" s="23"/>
      <c r="Q235" s="23"/>
      <c r="R235" s="23"/>
      <c r="S235" s="23"/>
      <c r="T235" s="23"/>
      <c r="U235" s="23"/>
      <c r="V235" s="23"/>
      <c r="W235" s="23"/>
      <c r="X235" s="23"/>
      <c r="Y235" s="23"/>
    </row>
    <row r="236" customFormat="false" ht="12" hidden="false" customHeight="true" outlineLevel="0" collapsed="false">
      <c r="A236" s="71"/>
      <c r="B236" s="144"/>
      <c r="C236" s="144"/>
      <c r="D236" s="145"/>
      <c r="E236" s="75"/>
      <c r="F236" s="23"/>
      <c r="G236" s="23"/>
      <c r="H236" s="23"/>
      <c r="I236" s="23"/>
      <c r="J236" s="23"/>
      <c r="N236" s="23"/>
      <c r="O236" s="23"/>
      <c r="P236" s="23"/>
      <c r="Q236" s="23"/>
      <c r="R236" s="23"/>
      <c r="S236" s="23"/>
      <c r="T236" s="23"/>
      <c r="U236" s="23"/>
      <c r="AD236" s="23"/>
    </row>
    <row r="237" customFormat="false" ht="12" hidden="false" customHeight="true" outlineLevel="0" collapsed="false">
      <c r="A237" s="71"/>
      <c r="B237" s="144"/>
      <c r="C237" s="144"/>
      <c r="D237" s="145"/>
      <c r="E237" s="75"/>
      <c r="F237" s="23"/>
      <c r="G237" s="23"/>
      <c r="H237" s="23"/>
      <c r="I237" s="23"/>
      <c r="J237" s="23"/>
      <c r="N237" s="23"/>
      <c r="O237" s="23"/>
      <c r="P237" s="23"/>
      <c r="Q237" s="23"/>
      <c r="R237" s="23"/>
      <c r="S237" s="23"/>
      <c r="T237" s="23"/>
      <c r="U237" s="23"/>
      <c r="AD237" s="23"/>
    </row>
    <row r="238" customFormat="false" ht="31.5" hidden="false" customHeight="true" outlineLevel="0" collapsed="false">
      <c r="A238" s="122"/>
      <c r="B238" s="123"/>
      <c r="C238" s="122"/>
      <c r="D238" s="146"/>
      <c r="E238" s="75"/>
      <c r="F238" s="23"/>
      <c r="G238" s="23"/>
      <c r="H238" s="23"/>
      <c r="I238" s="23"/>
      <c r="J238" s="23"/>
      <c r="N238" s="23"/>
      <c r="O238" s="23"/>
      <c r="P238" s="23"/>
      <c r="Q238" s="23"/>
      <c r="R238" s="23"/>
      <c r="S238" s="23"/>
      <c r="T238" s="23"/>
      <c r="U238" s="23"/>
      <c r="AD238" s="23"/>
    </row>
    <row r="239" customFormat="false" ht="14.25" hidden="false" customHeight="true" outlineLevel="0" collapsed="false">
      <c r="A239" s="71"/>
      <c r="B239" s="71"/>
      <c r="C239" s="71"/>
      <c r="D239" s="147"/>
      <c r="E239" s="75"/>
      <c r="F239" s="103"/>
      <c r="G239" s="23"/>
      <c r="H239" s="23"/>
      <c r="I239" s="23"/>
      <c r="J239" s="23"/>
      <c r="N239" s="23"/>
      <c r="O239" s="23"/>
      <c r="P239" s="23"/>
      <c r="Q239" s="23"/>
      <c r="R239" s="23"/>
      <c r="S239" s="23"/>
      <c r="T239" s="23"/>
      <c r="U239" s="23"/>
      <c r="AD239" s="23"/>
    </row>
    <row r="240" customFormat="false" ht="12" hidden="false" customHeight="true" outlineLevel="0" collapsed="false">
      <c r="B240" s="23"/>
      <c r="C240" s="23"/>
      <c r="D240" s="137"/>
      <c r="E240" s="75"/>
      <c r="F240" s="23"/>
      <c r="G240" s="23"/>
      <c r="H240" s="23"/>
      <c r="I240" s="23"/>
      <c r="J240" s="23"/>
      <c r="K240" s="119"/>
      <c r="L240" s="23"/>
      <c r="M240" s="23"/>
      <c r="N240" s="23"/>
      <c r="O240" s="23"/>
      <c r="P240" s="23"/>
      <c r="Q240" s="23"/>
      <c r="R240" s="23"/>
      <c r="S240" s="23"/>
      <c r="T240" s="23"/>
      <c r="U240" s="23"/>
      <c r="V240" s="23"/>
      <c r="W240" s="23"/>
      <c r="X240" s="23"/>
      <c r="Y240" s="23"/>
    </row>
    <row r="241" customFormat="false" ht="13.5" hidden="false" customHeight="true" outlineLevel="0" collapsed="false">
      <c r="B241" s="23"/>
      <c r="C241" s="23"/>
      <c r="D241" s="137"/>
      <c r="E241" s="75"/>
      <c r="F241" s="23"/>
      <c r="G241" s="23"/>
      <c r="H241" s="23"/>
      <c r="I241" s="23"/>
      <c r="J241" s="23"/>
      <c r="K241" s="119"/>
      <c r="L241" s="23"/>
      <c r="M241" s="23"/>
      <c r="N241" s="23"/>
      <c r="O241" s="23"/>
      <c r="P241" s="23"/>
      <c r="Q241" s="23"/>
      <c r="R241" s="23"/>
      <c r="S241" s="23"/>
      <c r="T241" s="23"/>
      <c r="U241" s="23"/>
      <c r="V241" s="23"/>
      <c r="W241" s="23"/>
      <c r="X241" s="23"/>
      <c r="Y241" s="23"/>
    </row>
    <row r="242" customFormat="false" ht="32.25" hidden="false" customHeight="true" outlineLevel="0" collapsed="false">
      <c r="A242" s="105" t="s">
        <v>119</v>
      </c>
      <c r="B242" s="106" t="s">
        <v>105</v>
      </c>
      <c r="C242" s="107" t="s">
        <v>229</v>
      </c>
      <c r="D242" s="139" t="s">
        <v>125</v>
      </c>
      <c r="E242" s="124"/>
      <c r="K242" s="119"/>
      <c r="L242" s="23"/>
      <c r="M242" s="23"/>
      <c r="N242" s="23"/>
      <c r="O242" s="23"/>
      <c r="P242" s="23"/>
      <c r="Q242" s="23"/>
      <c r="R242" s="23"/>
      <c r="S242" s="23"/>
      <c r="T242" s="23"/>
      <c r="U242" s="23"/>
      <c r="V242" s="23"/>
      <c r="W242" s="23"/>
      <c r="X242" s="23"/>
      <c r="Y242" s="23"/>
    </row>
    <row r="243" customFormat="false" ht="12" hidden="false" customHeight="true" outlineLevel="0" collapsed="false">
      <c r="A243" s="110" t="str">
        <f aca="false" t="array" ref="A243:A243">IFERROR(INDEX('03.Muestra'!$B$8:$B$17,SMALL(IF("Documento no web"='03.Muestra'!$D$8:$D$17,ROW('03.Muestra'!$B$8:$B$17)-MIN(ROW('03.Muestra'!$D$8:$D$17))+1,""),ROW()-242)),"")</f>
        <v/>
      </c>
      <c r="B243" s="141" t="str">
        <f aca="false" t="array" ref="B243:B243">IFERROR(INDEX('03.Muestra'!$C$8:$C$17,SMALL(IF("Documento no web"='03.Muestra'!$D$8:$D$17,ROW('03.Muestra'!$C$8:$C$17)-MIN(ROW('03.Muestra'!$D$8:$D$17))+1,""),ROW()-242)),"")</f>
        <v/>
      </c>
      <c r="C243" s="141" t="str">
        <f aca="false" t="array" ref="C243:C243">IFERROR(INDEX('03.Muestra'!$F$8:$F$17,SMALL(IF("Documento no web"='03.Muestra'!$D$8:$D$17,ROW('03.Muestra'!$F$8:$F$17)-MIN(ROW('03.Muestra'!$D$8:$D$17))+1,""),ROW()-242)),"")</f>
        <v/>
      </c>
      <c r="D243" s="114"/>
      <c r="E243" s="75" t="str">
        <f aca="false">IF(D243&lt;&gt;"",IF(AND(B243&lt;&gt;"",C243&lt;&gt;""),"","ERR"),"")</f>
        <v/>
      </c>
      <c r="F243" s="115" t="s">
        <v>108</v>
      </c>
      <c r="G243" s="100" t="s">
        <v>117</v>
      </c>
      <c r="H243" s="95" t="s">
        <v>112</v>
      </c>
      <c r="I243" s="116" t="s">
        <v>110</v>
      </c>
      <c r="J243" s="117" t="s">
        <v>106</v>
      </c>
      <c r="K243" s="142" t="s">
        <v>116</v>
      </c>
      <c r="L243" s="23"/>
      <c r="M243" s="23"/>
      <c r="N243" s="23"/>
      <c r="O243" s="23"/>
      <c r="P243" s="23"/>
      <c r="Q243" s="23"/>
      <c r="R243" s="23"/>
      <c r="S243" s="23"/>
      <c r="T243" s="23"/>
      <c r="U243" s="23"/>
      <c r="V243" s="23"/>
      <c r="W243" s="23"/>
      <c r="X243" s="23"/>
      <c r="Y243" s="23"/>
    </row>
    <row r="244" customFormat="false" ht="12" hidden="false" customHeight="true" outlineLevel="0" collapsed="false">
      <c r="A244" s="110" t="str">
        <f aca="false" t="array" ref="A244:A244">IFERROR(INDEX('03.Muestra'!$B$8:$B$17,SMALL(IF("Documento no web"='03.Muestra'!$D$8:$D$17,ROW('03.Muestra'!$B$8:$B$17)-MIN(ROW('03.Muestra'!$D$8:$D$17))+1,""),ROW()-242)),"")</f>
        <v/>
      </c>
      <c r="B244" s="141" t="str">
        <f aca="false" t="array" ref="B244:B244">IFERROR(INDEX('03.Muestra'!$C$8:$C$17,SMALL(IF("Documento no web"='03.Muestra'!$D$8:$D$17,ROW('03.Muestra'!$C$8:$C$17)-MIN(ROW('03.Muestra'!$D$8:$D$17))+1,""),ROW()-242)),"")</f>
        <v/>
      </c>
      <c r="C244" s="141" t="str">
        <f aca="false" t="array" ref="C244:C244">IFERROR(INDEX('03.Muestra'!$F$8:$F$17,SMALL(IF("Documento no web"='03.Muestra'!$D$8:$D$17,ROW('03.Muestra'!$F$8:$F$17)-MIN(ROW('03.Muestra'!$D$8:$D$17))+1,""),ROW()-242)),"")</f>
        <v/>
      </c>
      <c r="D244" s="114"/>
      <c r="E244" s="75" t="str">
        <f aca="false">IF(D244&lt;&gt;"",IF(AND(B244&lt;&gt;"",C244&lt;&gt;""),"","ERR"),"")</f>
        <v/>
      </c>
      <c r="F244" s="118" t="n">
        <f aca="true">COUNTIF($D243:INDIRECT("$D" &amp;  SUM(ROW()-1,'03.Muestra'!$D$20)-1),F243)</f>
        <v>0</v>
      </c>
      <c r="G244" s="118" t="n">
        <f aca="true">COUNTIF($D243:INDIRECT("$D" &amp;  SUM(ROW()-1,'03.Muestra'!$D$20)-1),G243)</f>
        <v>0</v>
      </c>
      <c r="H244" s="118" t="n">
        <f aca="true">COUNTIF($D243:INDIRECT("$D" &amp;  SUM(ROW()-1,'03.Muestra'!$D$20)-1),H243)</f>
        <v>0</v>
      </c>
      <c r="I244" s="118" t="n">
        <f aca="true">COUNTIF($D243:INDIRECT("$D" &amp;  SUM(ROW()-1,'03.Muestra'!$D$20)-1),I243)</f>
        <v>0</v>
      </c>
      <c r="J244" s="118" t="n">
        <f aca="true">COUNTIF($D243:INDIRECT("$D" &amp;  SUM(ROW()-1,'03.Muestra'!$D$20)-1),J243)</f>
        <v>0</v>
      </c>
      <c r="K244" s="143" t="n">
        <f aca="true">IF(COUNTIF('03.Muestra'!$D$8:$D$17,"Documento no web")=0,0,COUNTBLANK($D243:INDIRECT("$D" &amp;  SUM(ROW()-1,COUNTIF('03.Muestra'!$D$8:$D$17,"Documento no web"))-1)))</f>
        <v>0</v>
      </c>
      <c r="L244" s="23"/>
      <c r="M244" s="23"/>
      <c r="N244" s="23"/>
      <c r="O244" s="23"/>
      <c r="P244" s="23"/>
      <c r="Q244" s="23"/>
      <c r="R244" s="23"/>
      <c r="S244" s="23"/>
      <c r="T244" s="23"/>
      <c r="U244" s="23"/>
      <c r="V244" s="23"/>
      <c r="W244" s="23"/>
      <c r="X244" s="23"/>
      <c r="Y244" s="23"/>
    </row>
    <row r="245" customFormat="false" ht="12" hidden="false" customHeight="true" outlineLevel="0" collapsed="false">
      <c r="A245" s="110" t="str">
        <f aca="false" t="array" ref="A245:A245">IFERROR(INDEX('03.Muestra'!$B$8:$B$17,SMALL(IF("Documento no web"='03.Muestra'!$D$8:$D$17,ROW('03.Muestra'!$B$8:$B$17)-MIN(ROW('03.Muestra'!$D$8:$D$17))+1,""),ROW()-242)),"")</f>
        <v/>
      </c>
      <c r="B245" s="141" t="str">
        <f aca="false" t="array" ref="B245:B245">IFERROR(INDEX('03.Muestra'!$C$8:$C$17,SMALL(IF("Documento no web"='03.Muestra'!$D$8:$D$17,ROW('03.Muestra'!$C$8:$C$17)-MIN(ROW('03.Muestra'!$D$8:$D$17))+1,""),ROW()-242)),"")</f>
        <v/>
      </c>
      <c r="C245" s="141" t="str">
        <f aca="false" t="array" ref="C245:C245">IFERROR(INDEX('03.Muestra'!$F$8:$F$17,SMALL(IF("Documento no web"='03.Muestra'!$D$8:$D$17,ROW('03.Muestra'!$F$8:$F$17)-MIN(ROW('03.Muestra'!$D$8:$D$17))+1,""),ROW()-242)),"")</f>
        <v/>
      </c>
      <c r="D245" s="114"/>
      <c r="E245" s="75" t="str">
        <f aca="false">IF(D245&lt;&gt;"",IF(AND(B245&lt;&gt;"",C245&lt;&gt;""),"","ERR"),"")</f>
        <v/>
      </c>
      <c r="G245" s="23"/>
      <c r="H245" s="23"/>
      <c r="I245" s="23"/>
      <c r="J245" s="23"/>
      <c r="K245" s="119"/>
      <c r="L245" s="23"/>
      <c r="M245" s="23"/>
      <c r="N245" s="23"/>
      <c r="O245" s="23"/>
      <c r="P245" s="23"/>
      <c r="Q245" s="23"/>
      <c r="R245" s="23"/>
      <c r="S245" s="23"/>
      <c r="T245" s="23"/>
      <c r="U245" s="23"/>
      <c r="V245" s="23"/>
      <c r="W245" s="23"/>
      <c r="X245" s="23"/>
      <c r="Y245" s="23"/>
    </row>
    <row r="246" customFormat="false" ht="12" hidden="false" customHeight="true" outlineLevel="0" collapsed="false">
      <c r="A246" s="110" t="str">
        <f aca="false" t="array" ref="A246:A246">IFERROR(INDEX('03.Muestra'!$B$8:$B$17,SMALL(IF("Documento no web"='03.Muestra'!$D$8:$D$17,ROW('03.Muestra'!$B$8:$B$17)-MIN(ROW('03.Muestra'!$D$8:$D$17))+1,""),ROW()-242)),"")</f>
        <v/>
      </c>
      <c r="B246" s="141" t="str">
        <f aca="false" t="array" ref="B246:B246">IFERROR(INDEX('03.Muestra'!$C$8:$C$17,SMALL(IF("Documento no web"='03.Muestra'!$D$8:$D$17,ROW('03.Muestra'!$C$8:$C$17)-MIN(ROW('03.Muestra'!$D$8:$D$17))+1,""),ROW()-242)),"")</f>
        <v/>
      </c>
      <c r="C246" s="141" t="str">
        <f aca="false" t="array" ref="C246:C246">IFERROR(INDEX('03.Muestra'!$F$8:$F$17,SMALL(IF("Documento no web"='03.Muestra'!$D$8:$D$17,ROW('03.Muestra'!$F$8:$F$17)-MIN(ROW('03.Muestra'!$D$8:$D$17))+1,""),ROW()-242)),"")</f>
        <v/>
      </c>
      <c r="D246" s="114"/>
      <c r="E246" s="75" t="str">
        <f aca="false">IF(D246&lt;&gt;"",IF(AND(B246&lt;&gt;"",C246&lt;&gt;""),"","ERR"),"")</f>
        <v/>
      </c>
      <c r="G246" s="23"/>
      <c r="H246" s="23"/>
      <c r="I246" s="23"/>
      <c r="J246" s="23"/>
      <c r="K246" s="119"/>
      <c r="L246" s="23"/>
      <c r="M246" s="23"/>
      <c r="N246" s="23"/>
      <c r="O246" s="23"/>
      <c r="P246" s="23"/>
      <c r="Q246" s="23"/>
      <c r="R246" s="23"/>
      <c r="S246" s="23"/>
      <c r="T246" s="23"/>
      <c r="U246" s="23"/>
      <c r="V246" s="23"/>
      <c r="W246" s="23"/>
      <c r="X246" s="23"/>
      <c r="Y246" s="23"/>
    </row>
    <row r="247" customFormat="false" ht="12" hidden="false" customHeight="true" outlineLevel="0" collapsed="false">
      <c r="A247" s="110" t="str">
        <f aca="false" t="array" ref="A247:A247">IFERROR(INDEX('03.Muestra'!$B$8:$B$17,SMALL(IF("Documento no web"='03.Muestra'!$D$8:$D$17,ROW('03.Muestra'!$B$8:$B$17)-MIN(ROW('03.Muestra'!$D$8:$D$17))+1,""),ROW()-242)),"")</f>
        <v/>
      </c>
      <c r="B247" s="141" t="str">
        <f aca="false" t="array" ref="B247:B247">IFERROR(INDEX('03.Muestra'!$C$8:$C$17,SMALL(IF("Documento no web"='03.Muestra'!$D$8:$D$17,ROW('03.Muestra'!$C$8:$C$17)-MIN(ROW('03.Muestra'!$D$8:$D$17))+1,""),ROW()-242)),"")</f>
        <v/>
      </c>
      <c r="C247" s="141" t="str">
        <f aca="false" t="array" ref="C247:C247">IFERROR(INDEX('03.Muestra'!$F$8:$F$17,SMALL(IF("Documento no web"='03.Muestra'!$D$8:$D$17,ROW('03.Muestra'!$F$8:$F$17)-MIN(ROW('03.Muestra'!$D$8:$D$17))+1,""),ROW()-242)),"")</f>
        <v/>
      </c>
      <c r="D247" s="114"/>
      <c r="E247" s="75" t="str">
        <f aca="false">IF(D247&lt;&gt;"",IF(AND(B247&lt;&gt;"",C247&lt;&gt;""),"","ERR"),"")</f>
        <v/>
      </c>
      <c r="G247" s="23"/>
      <c r="H247" s="23"/>
      <c r="I247" s="23"/>
      <c r="J247" s="23"/>
      <c r="K247" s="119"/>
      <c r="L247" s="23"/>
      <c r="M247" s="23"/>
      <c r="N247" s="23"/>
      <c r="O247" s="23"/>
      <c r="P247" s="23"/>
      <c r="Q247" s="23"/>
      <c r="R247" s="23"/>
      <c r="S247" s="23"/>
      <c r="T247" s="23"/>
      <c r="U247" s="23"/>
      <c r="V247" s="23"/>
      <c r="W247" s="23"/>
      <c r="X247" s="23"/>
      <c r="Y247" s="23"/>
    </row>
    <row r="248" customFormat="false" ht="12" hidden="false" customHeight="true" outlineLevel="0" collapsed="false">
      <c r="A248" s="110" t="str">
        <f aca="false" t="array" ref="A248:A248">IFERROR(INDEX('03.Muestra'!$B$8:$B$17,SMALL(IF("Documento no web"='03.Muestra'!$D$8:$D$17,ROW('03.Muestra'!$B$8:$B$17)-MIN(ROW('03.Muestra'!$D$8:$D$17))+1,""),ROW()-242)),"")</f>
        <v/>
      </c>
      <c r="B248" s="141" t="str">
        <f aca="false" t="array" ref="B248:B248">IFERROR(INDEX('03.Muestra'!$C$8:$C$17,SMALL(IF("Documento no web"='03.Muestra'!$D$8:$D$17,ROW('03.Muestra'!$C$8:$C$17)-MIN(ROW('03.Muestra'!$D$8:$D$17))+1,""),ROW()-242)),"")</f>
        <v/>
      </c>
      <c r="C248" s="141" t="str">
        <f aca="false" t="array" ref="C248:C248">IFERROR(INDEX('03.Muestra'!$F$8:$F$17,SMALL(IF("Documento no web"='03.Muestra'!$D$8:$D$17,ROW('03.Muestra'!$F$8:$F$17)-MIN(ROW('03.Muestra'!$D$8:$D$17))+1,""),ROW()-242)),"")</f>
        <v/>
      </c>
      <c r="D248" s="114"/>
      <c r="E248" s="75" t="str">
        <f aca="false">IF(D248&lt;&gt;"",IF(AND(B248&lt;&gt;"",C248&lt;&gt;""),"","ERR"),"")</f>
        <v/>
      </c>
      <c r="G248" s="23"/>
      <c r="H248" s="23"/>
      <c r="I248" s="23"/>
      <c r="J248" s="23"/>
      <c r="K248" s="119"/>
      <c r="L248" s="23"/>
      <c r="M248" s="23"/>
      <c r="N248" s="23"/>
      <c r="O248" s="23"/>
      <c r="P248" s="23"/>
      <c r="Q248" s="23"/>
      <c r="R248" s="23"/>
      <c r="S248" s="23"/>
      <c r="T248" s="23"/>
      <c r="U248" s="23"/>
      <c r="V248" s="23"/>
      <c r="W248" s="23"/>
      <c r="X248" s="23"/>
      <c r="Y248" s="23"/>
    </row>
    <row r="249" customFormat="false" ht="12" hidden="false" customHeight="true" outlineLevel="0" collapsed="false">
      <c r="A249" s="110" t="str">
        <f aca="false" t="array" ref="A249:A249">IFERROR(INDEX('03.Muestra'!$B$8:$B$17,SMALL(IF("Documento no web"='03.Muestra'!$D$8:$D$17,ROW('03.Muestra'!$B$8:$B$17)-MIN(ROW('03.Muestra'!$D$8:$D$17))+1,""),ROW()-242)),"")</f>
        <v/>
      </c>
      <c r="B249" s="141" t="str">
        <f aca="false" t="array" ref="B249:B249">IFERROR(INDEX('03.Muestra'!$C$8:$C$17,SMALL(IF("Documento no web"='03.Muestra'!$D$8:$D$17,ROW('03.Muestra'!$C$8:$C$17)-MIN(ROW('03.Muestra'!$D$8:$D$17))+1,""),ROW()-242)),"")</f>
        <v/>
      </c>
      <c r="C249" s="141" t="str">
        <f aca="false" t="array" ref="C249:C249">IFERROR(INDEX('03.Muestra'!$F$8:$F$17,SMALL(IF("Documento no web"='03.Muestra'!$D$8:$D$17,ROW('03.Muestra'!$F$8:$F$17)-MIN(ROW('03.Muestra'!$D$8:$D$17))+1,""),ROW()-242)),"")</f>
        <v/>
      </c>
      <c r="D249" s="114"/>
      <c r="E249" s="75" t="str">
        <f aca="false">IF(D249&lt;&gt;"",IF(AND(B249&lt;&gt;"",C249&lt;&gt;""),"","ERR"),"")</f>
        <v/>
      </c>
      <c r="F249" s="23"/>
      <c r="G249" s="23"/>
      <c r="H249" s="23"/>
      <c r="I249" s="23"/>
      <c r="J249" s="23"/>
      <c r="K249" s="119"/>
      <c r="L249" s="23"/>
      <c r="M249" s="23"/>
      <c r="N249" s="23"/>
      <c r="O249" s="23"/>
      <c r="P249" s="23"/>
      <c r="Q249" s="23"/>
      <c r="R249" s="23"/>
      <c r="S249" s="23"/>
      <c r="T249" s="23"/>
      <c r="U249" s="23"/>
      <c r="V249" s="23"/>
      <c r="W249" s="23"/>
      <c r="X249" s="23"/>
      <c r="Y249" s="23"/>
    </row>
    <row r="250" customFormat="false" ht="12" hidden="false" customHeight="true" outlineLevel="0" collapsed="false">
      <c r="A250" s="110" t="str">
        <f aca="false" t="array" ref="A250:A250">IFERROR(INDEX('03.Muestra'!$B$8:$B$17,SMALL(IF("Documento no web"='03.Muestra'!$D$8:$D$17,ROW('03.Muestra'!$B$8:$B$17)-MIN(ROW('03.Muestra'!$D$8:$D$17))+1,""),ROW()-242)),"")</f>
        <v/>
      </c>
      <c r="B250" s="141" t="str">
        <f aca="false" t="array" ref="B250:B250">IFERROR(INDEX('03.Muestra'!$C$8:$C$17,SMALL(IF("Documento no web"='03.Muestra'!$D$8:$D$17,ROW('03.Muestra'!$C$8:$C$17)-MIN(ROW('03.Muestra'!$D$8:$D$17))+1,""),ROW()-242)),"")</f>
        <v/>
      </c>
      <c r="C250" s="141" t="str">
        <f aca="false" t="array" ref="C250:C250">IFERROR(INDEX('03.Muestra'!$F$8:$F$17,SMALL(IF("Documento no web"='03.Muestra'!$D$8:$D$17,ROW('03.Muestra'!$F$8:$F$17)-MIN(ROW('03.Muestra'!$D$8:$D$17))+1,""),ROW()-242)),"")</f>
        <v/>
      </c>
      <c r="D250" s="114"/>
      <c r="E250" s="75" t="str">
        <f aca="false">IF(D250&lt;&gt;"",IF(AND(B250&lt;&gt;"",C250&lt;&gt;""),"","ERR"),"")</f>
        <v/>
      </c>
      <c r="F250" s="23"/>
      <c r="G250" s="23"/>
      <c r="H250" s="23"/>
      <c r="I250" s="23"/>
      <c r="J250" s="23"/>
      <c r="K250" s="119"/>
      <c r="L250" s="23"/>
      <c r="M250" s="23"/>
      <c r="N250" s="23"/>
      <c r="O250" s="23"/>
      <c r="P250" s="23"/>
      <c r="Q250" s="23"/>
      <c r="R250" s="23"/>
      <c r="S250" s="23"/>
      <c r="T250" s="23"/>
      <c r="U250" s="23"/>
      <c r="V250" s="23"/>
      <c r="W250" s="23"/>
      <c r="X250" s="23"/>
      <c r="Y250" s="23"/>
    </row>
    <row r="251" customFormat="false" ht="12" hidden="false" customHeight="true" outlineLevel="0" collapsed="false">
      <c r="A251" s="110" t="str">
        <f aca="false" t="array" ref="A251:A251">IFERROR(INDEX('03.Muestra'!$B$8:$B$17,SMALL(IF("Documento no web"='03.Muestra'!$D$8:$D$17,ROW('03.Muestra'!$B$8:$B$17)-MIN(ROW('03.Muestra'!$D$8:$D$17))+1,""),ROW()-242)),"")</f>
        <v/>
      </c>
      <c r="B251" s="141" t="str">
        <f aca="false" t="array" ref="B251:B251">IFERROR(INDEX('03.Muestra'!$C$8:$C$17,SMALL(IF("Documento no web"='03.Muestra'!$D$8:$D$17,ROW('03.Muestra'!$C$8:$C$17)-MIN(ROW('03.Muestra'!$D$8:$D$17))+1,""),ROW()-242)),"")</f>
        <v/>
      </c>
      <c r="C251" s="141" t="str">
        <f aca="false" t="array" ref="C251:C251">IFERROR(INDEX('03.Muestra'!$F$8:$F$17,SMALL(IF("Documento no web"='03.Muestra'!$D$8:$D$17,ROW('03.Muestra'!$F$8:$F$17)-MIN(ROW('03.Muestra'!$D$8:$D$17))+1,""),ROW()-242)),"")</f>
        <v/>
      </c>
      <c r="D251" s="114"/>
      <c r="E251" s="75" t="str">
        <f aca="false">IF(D251&lt;&gt;"",IF(AND(B251&lt;&gt;"",C251&lt;&gt;""),"","ERR"),"")</f>
        <v/>
      </c>
      <c r="F251" s="23"/>
      <c r="G251" s="23"/>
      <c r="H251" s="23"/>
      <c r="I251" s="23"/>
      <c r="J251" s="23"/>
      <c r="K251" s="119"/>
      <c r="L251" s="23"/>
      <c r="M251" s="23"/>
      <c r="N251" s="23"/>
      <c r="O251" s="23"/>
      <c r="P251" s="23"/>
      <c r="Q251" s="23"/>
      <c r="R251" s="23"/>
      <c r="S251" s="23"/>
      <c r="T251" s="23"/>
      <c r="U251" s="23"/>
      <c r="V251" s="23"/>
      <c r="W251" s="23"/>
      <c r="X251" s="23"/>
      <c r="Y251" s="23"/>
    </row>
    <row r="252" customFormat="false" ht="12" hidden="false" customHeight="true" outlineLevel="0" collapsed="false">
      <c r="A252" s="110" t="str">
        <f aca="false" t="array" ref="A252:A252">IFERROR(INDEX('03.Muestra'!$B$8:$B$17,SMALL(IF("Documento no web"='03.Muestra'!$D$8:$D$17,ROW('03.Muestra'!$B$8:$B$17)-MIN(ROW('03.Muestra'!$D$8:$D$17))+1,""),ROW()-242)),"")</f>
        <v/>
      </c>
      <c r="B252" s="141" t="str">
        <f aca="false" t="array" ref="B252:B252">IFERROR(INDEX('03.Muestra'!$C$8:$C$17,SMALL(IF("Documento no web"='03.Muestra'!$D$8:$D$17,ROW('03.Muestra'!$C$8:$C$17)-MIN(ROW('03.Muestra'!$D$8:$D$17))+1,""),ROW()-242)),"")</f>
        <v/>
      </c>
      <c r="C252" s="141" t="str">
        <f aca="false" t="array" ref="C252:C252">IFERROR(INDEX('03.Muestra'!$F$8:$F$17,SMALL(IF("Documento no web"='03.Muestra'!$D$8:$D$17,ROW('03.Muestra'!$F$8:$F$17)-MIN(ROW('03.Muestra'!$D$8:$D$17))+1,""),ROW()-242)),"")</f>
        <v/>
      </c>
      <c r="D252" s="114"/>
      <c r="E252" s="75" t="str">
        <f aca="false">IF(D252&lt;&gt;"",IF(AND(B252&lt;&gt;"",C252&lt;&gt;""),"","ERR"),"")</f>
        <v/>
      </c>
      <c r="F252" s="23"/>
      <c r="G252" s="23"/>
      <c r="H252" s="23"/>
      <c r="I252" s="23"/>
      <c r="J252" s="23"/>
      <c r="K252" s="119"/>
      <c r="L252" s="23"/>
      <c r="M252" s="23"/>
      <c r="N252" s="23"/>
      <c r="O252" s="23"/>
      <c r="P252" s="23"/>
      <c r="Q252" s="23"/>
      <c r="R252" s="23"/>
      <c r="S252" s="23"/>
      <c r="T252" s="23"/>
      <c r="U252" s="23"/>
      <c r="V252" s="23"/>
      <c r="W252" s="23"/>
      <c r="X252" s="23"/>
      <c r="Y252" s="23"/>
    </row>
    <row r="253" customFormat="false" ht="12" hidden="false" customHeight="true" outlineLevel="0" collapsed="false">
      <c r="A253" s="71"/>
      <c r="B253" s="144"/>
      <c r="C253" s="144"/>
      <c r="D253" s="145"/>
      <c r="E253" s="75"/>
      <c r="F253" s="23"/>
      <c r="G253" s="23"/>
      <c r="H253" s="23"/>
      <c r="I253" s="23"/>
      <c r="J253" s="23"/>
      <c r="N253" s="23"/>
      <c r="O253" s="23"/>
      <c r="P253" s="23"/>
      <c r="Q253" s="23"/>
      <c r="R253" s="23"/>
      <c r="S253" s="23"/>
      <c r="T253" s="23"/>
      <c r="U253" s="23"/>
      <c r="AD253" s="23"/>
    </row>
    <row r="254" customFormat="false" ht="12" hidden="false" customHeight="true" outlineLevel="0" collapsed="false">
      <c r="A254" s="71"/>
      <c r="B254" s="144"/>
      <c r="C254" s="144"/>
      <c r="D254" s="145"/>
      <c r="E254" s="75"/>
      <c r="F254" s="23"/>
      <c r="G254" s="23"/>
      <c r="H254" s="23"/>
      <c r="I254" s="23"/>
      <c r="J254" s="23"/>
      <c r="N254" s="23"/>
      <c r="O254" s="23"/>
      <c r="P254" s="23"/>
      <c r="Q254" s="23"/>
      <c r="R254" s="23"/>
      <c r="S254" s="23"/>
      <c r="T254" s="23"/>
      <c r="U254" s="23"/>
      <c r="AD254" s="23"/>
    </row>
    <row r="255" customFormat="false" ht="31.5" hidden="false" customHeight="true" outlineLevel="0" collapsed="false">
      <c r="A255" s="122"/>
      <c r="B255" s="123"/>
      <c r="C255" s="122"/>
      <c r="D255" s="146"/>
      <c r="E255" s="75"/>
      <c r="F255" s="23"/>
      <c r="G255" s="23"/>
      <c r="H255" s="23"/>
      <c r="I255" s="23"/>
      <c r="J255" s="23"/>
      <c r="N255" s="23"/>
      <c r="O255" s="23"/>
      <c r="P255" s="23"/>
      <c r="Q255" s="23"/>
      <c r="R255" s="23"/>
      <c r="S255" s="23"/>
      <c r="T255" s="23"/>
      <c r="U255" s="23"/>
      <c r="AD255" s="23"/>
    </row>
    <row r="256" customFormat="false" ht="14.25" hidden="false" customHeight="true" outlineLevel="0" collapsed="false">
      <c r="A256" s="71"/>
      <c r="B256" s="71"/>
      <c r="C256" s="71"/>
      <c r="D256" s="147"/>
      <c r="E256" s="75"/>
      <c r="F256" s="103"/>
      <c r="G256" s="23"/>
      <c r="H256" s="23"/>
      <c r="I256" s="23"/>
      <c r="J256" s="23"/>
      <c r="N256" s="23"/>
      <c r="O256" s="23"/>
      <c r="P256" s="23"/>
      <c r="Q256" s="23"/>
      <c r="R256" s="23"/>
      <c r="S256" s="23"/>
      <c r="T256" s="23"/>
      <c r="U256" s="23"/>
      <c r="AD256" s="23"/>
    </row>
    <row r="257" customFormat="false" ht="12" hidden="false" customHeight="true" outlineLevel="0" collapsed="false">
      <c r="B257" s="23"/>
      <c r="C257" s="23"/>
      <c r="D257" s="137"/>
      <c r="E257" s="75"/>
      <c r="F257" s="23"/>
      <c r="G257" s="23"/>
      <c r="H257" s="23"/>
      <c r="I257" s="23"/>
      <c r="J257" s="23"/>
      <c r="K257" s="119"/>
      <c r="L257" s="23"/>
      <c r="M257" s="23"/>
      <c r="N257" s="23"/>
      <c r="O257" s="23"/>
      <c r="P257" s="23"/>
      <c r="Q257" s="23"/>
      <c r="R257" s="23"/>
      <c r="S257" s="23"/>
      <c r="T257" s="23"/>
      <c r="U257" s="23"/>
      <c r="V257" s="23"/>
      <c r="W257" s="23"/>
      <c r="X257" s="23"/>
      <c r="Y257" s="23"/>
    </row>
    <row r="258" customFormat="false" ht="12" hidden="false" customHeight="true" outlineLevel="0" collapsed="false">
      <c r="B258" s="23"/>
      <c r="C258" s="23"/>
      <c r="D258" s="137"/>
      <c r="E258" s="112"/>
      <c r="F258" s="23"/>
      <c r="G258" s="23"/>
      <c r="H258" s="23"/>
      <c r="I258" s="23"/>
      <c r="J258" s="23"/>
      <c r="K258" s="119"/>
      <c r="L258" s="23"/>
      <c r="M258" s="23"/>
      <c r="N258" s="23"/>
      <c r="O258" s="23"/>
      <c r="P258" s="23"/>
      <c r="Q258" s="23"/>
      <c r="R258" s="23"/>
      <c r="S258" s="23"/>
      <c r="T258" s="23"/>
      <c r="U258" s="23"/>
      <c r="V258" s="23"/>
      <c r="W258" s="23"/>
      <c r="X258" s="23"/>
      <c r="Y258" s="23"/>
    </row>
    <row r="259" customFormat="false" ht="32.25" hidden="false" customHeight="true" outlineLevel="0" collapsed="false">
      <c r="A259" s="105" t="s">
        <v>119</v>
      </c>
      <c r="B259" s="106" t="s">
        <v>105</v>
      </c>
      <c r="C259" s="107" t="s">
        <v>230</v>
      </c>
      <c r="D259" s="139" t="s">
        <v>125</v>
      </c>
      <c r="E259" s="124"/>
      <c r="K259" s="119"/>
      <c r="L259" s="23"/>
      <c r="M259" s="23"/>
      <c r="N259" s="23"/>
      <c r="O259" s="23"/>
      <c r="P259" s="23"/>
      <c r="Q259" s="23"/>
      <c r="R259" s="23"/>
      <c r="S259" s="23"/>
      <c r="T259" s="23"/>
      <c r="U259" s="23"/>
      <c r="V259" s="23"/>
      <c r="W259" s="23"/>
      <c r="X259" s="23"/>
      <c r="Y259" s="23"/>
    </row>
    <row r="260" customFormat="false" ht="12" hidden="false" customHeight="true" outlineLevel="0" collapsed="false">
      <c r="A260" s="110" t="str">
        <f aca="false" t="array" ref="A260:A260">IFERROR(INDEX('03.Muestra'!$B$8:$B$17,SMALL(IF("Documento no web"='03.Muestra'!$D$8:$D$17,ROW('03.Muestra'!$B$8:$B$17)-MIN(ROW('03.Muestra'!$D$8:$D$17))+1,""),ROW()-259)),"")</f>
        <v/>
      </c>
      <c r="B260" s="141" t="str">
        <f aca="false" t="array" ref="B260:B260">IFERROR(INDEX('03.Muestra'!$C$8:$C$17,SMALL(IF("Documento no web"='03.Muestra'!$D$8:$D$17,ROW('03.Muestra'!$C$8:$C$17)-MIN(ROW('03.Muestra'!$D$8:$D$17))+1,""),ROW()-259)),"")</f>
        <v/>
      </c>
      <c r="C260" s="141" t="str">
        <f aca="false" t="array" ref="C260:C260">IFERROR(INDEX('03.Muestra'!$F$8:$F$17,SMALL(IF("Documento no web"='03.Muestra'!$D$8:$D$17,ROW('03.Muestra'!$F$8:$F$17)-MIN(ROW('03.Muestra'!$D$8:$D$17))+1,""),ROW()-259)),"")</f>
        <v/>
      </c>
      <c r="D260" s="114"/>
      <c r="E260" s="75" t="str">
        <f aca="false">IF(D260&lt;&gt;"",IF(AND(B260&lt;&gt;"",C260&lt;&gt;""),"","ERR"),"")</f>
        <v/>
      </c>
      <c r="F260" s="115" t="s">
        <v>108</v>
      </c>
      <c r="G260" s="100" t="s">
        <v>117</v>
      </c>
      <c r="H260" s="95" t="s">
        <v>112</v>
      </c>
      <c r="I260" s="116" t="s">
        <v>110</v>
      </c>
      <c r="J260" s="117" t="s">
        <v>106</v>
      </c>
      <c r="K260" s="142" t="s">
        <v>116</v>
      </c>
      <c r="L260" s="23"/>
      <c r="M260" s="23"/>
      <c r="N260" s="23"/>
      <c r="O260" s="23"/>
      <c r="P260" s="23"/>
      <c r="Q260" s="23"/>
      <c r="R260" s="23"/>
      <c r="S260" s="23"/>
      <c r="T260" s="23"/>
      <c r="U260" s="23"/>
      <c r="V260" s="23"/>
      <c r="W260" s="23"/>
      <c r="X260" s="23"/>
      <c r="Y260" s="23"/>
    </row>
    <row r="261" customFormat="false" ht="12" hidden="false" customHeight="true" outlineLevel="0" collapsed="false">
      <c r="A261" s="110" t="str">
        <f aca="false" t="array" ref="A261:A261">IFERROR(INDEX('03.Muestra'!$B$8:$B$17,SMALL(IF("Documento no web"='03.Muestra'!$D$8:$D$17,ROW('03.Muestra'!$B$8:$B$17)-MIN(ROW('03.Muestra'!$D$8:$D$17))+1,""),ROW()-259)),"")</f>
        <v/>
      </c>
      <c r="B261" s="141" t="str">
        <f aca="false" t="array" ref="B261:B261">IFERROR(INDEX('03.Muestra'!$C$8:$C$17,SMALL(IF("Documento no web"='03.Muestra'!$D$8:$D$17,ROW('03.Muestra'!$C$8:$C$17)-MIN(ROW('03.Muestra'!$D$8:$D$17))+1,""),ROW()-259)),"")</f>
        <v/>
      </c>
      <c r="C261" s="141" t="str">
        <f aca="false" t="array" ref="C261:C261">IFERROR(INDEX('03.Muestra'!$F$8:$F$17,SMALL(IF("Documento no web"='03.Muestra'!$D$8:$D$17,ROW('03.Muestra'!$F$8:$F$17)-MIN(ROW('03.Muestra'!$D$8:$D$17))+1,""),ROW()-259)),"")</f>
        <v/>
      </c>
      <c r="D261" s="114"/>
      <c r="E261" s="75" t="str">
        <f aca="false">IF(D261&lt;&gt;"",IF(AND(B261&lt;&gt;"",C261&lt;&gt;""),"","ERR"),"")</f>
        <v/>
      </c>
      <c r="F261" s="118" t="n">
        <f aca="true">COUNTIF($D260:INDIRECT("$D" &amp;  SUM(ROW()-1,'03.Muestra'!$D$20)-1),F260)</f>
        <v>0</v>
      </c>
      <c r="G261" s="118" t="n">
        <f aca="true">COUNTIF($D260:INDIRECT("$D" &amp;  SUM(ROW()-1,'03.Muestra'!$D$20)-1),G260)</f>
        <v>0</v>
      </c>
      <c r="H261" s="118" t="n">
        <f aca="true">COUNTIF($D260:INDIRECT("$D" &amp;  SUM(ROW()-1,'03.Muestra'!$D$20)-1),H260)</f>
        <v>0</v>
      </c>
      <c r="I261" s="118" t="n">
        <f aca="true">COUNTIF($D260:INDIRECT("$D" &amp;  SUM(ROW()-1,'03.Muestra'!$D$20)-1),I260)</f>
        <v>0</v>
      </c>
      <c r="J261" s="118" t="n">
        <f aca="true">COUNTIF($D260:INDIRECT("$D" &amp;  SUM(ROW()-1,'03.Muestra'!$D$20)-1),J260)</f>
        <v>0</v>
      </c>
      <c r="K261" s="143" t="n">
        <f aca="true">IF(COUNTIF('03.Muestra'!$D$8:$D$17,"Documento no web")=0,0,COUNTBLANK($D260:INDIRECT("$D" &amp;  SUM(ROW()-1,COUNTIF('03.Muestra'!$D$8:$D$17,"Documento no web"))-1)))</f>
        <v>0</v>
      </c>
      <c r="L261" s="23"/>
      <c r="M261" s="23"/>
      <c r="N261" s="23"/>
      <c r="O261" s="23"/>
      <c r="P261" s="23"/>
      <c r="Q261" s="23"/>
      <c r="R261" s="23"/>
      <c r="S261" s="23"/>
      <c r="T261" s="23"/>
      <c r="U261" s="23"/>
      <c r="V261" s="23"/>
      <c r="W261" s="23"/>
      <c r="X261" s="23"/>
      <c r="Y261" s="23"/>
    </row>
    <row r="262" customFormat="false" ht="12" hidden="false" customHeight="true" outlineLevel="0" collapsed="false">
      <c r="A262" s="110" t="str">
        <f aca="false" t="array" ref="A262:A262">IFERROR(INDEX('03.Muestra'!$B$8:$B$17,SMALL(IF("Documento no web"='03.Muestra'!$D$8:$D$17,ROW('03.Muestra'!$B$8:$B$17)-MIN(ROW('03.Muestra'!$D$8:$D$17))+1,""),ROW()-259)),"")</f>
        <v/>
      </c>
      <c r="B262" s="141" t="str">
        <f aca="false" t="array" ref="B262:B262">IFERROR(INDEX('03.Muestra'!$C$8:$C$17,SMALL(IF("Documento no web"='03.Muestra'!$D$8:$D$17,ROW('03.Muestra'!$C$8:$C$17)-MIN(ROW('03.Muestra'!$D$8:$D$17))+1,""),ROW()-259)),"")</f>
        <v/>
      </c>
      <c r="C262" s="141" t="str">
        <f aca="false" t="array" ref="C262:C262">IFERROR(INDEX('03.Muestra'!$F$8:$F$17,SMALL(IF("Documento no web"='03.Muestra'!$D$8:$D$17,ROW('03.Muestra'!$F$8:$F$17)-MIN(ROW('03.Muestra'!$D$8:$D$17))+1,""),ROW()-259)),"")</f>
        <v/>
      </c>
      <c r="D262" s="114"/>
      <c r="E262" s="75" t="str">
        <f aca="false">IF(D262&lt;&gt;"",IF(AND(B262&lt;&gt;"",C262&lt;&gt;""),"","ERR"),"")</f>
        <v/>
      </c>
      <c r="G262" s="23"/>
      <c r="H262" s="23"/>
      <c r="I262" s="23"/>
      <c r="J262" s="23"/>
      <c r="K262" s="119"/>
      <c r="L262" s="23"/>
      <c r="M262" s="23"/>
      <c r="N262" s="23"/>
      <c r="O262" s="23"/>
      <c r="P262" s="23"/>
      <c r="Q262" s="23"/>
      <c r="R262" s="23"/>
      <c r="S262" s="23"/>
      <c r="T262" s="23"/>
      <c r="U262" s="23"/>
      <c r="V262" s="23"/>
      <c r="W262" s="23"/>
      <c r="X262" s="23"/>
      <c r="Y262" s="23"/>
    </row>
    <row r="263" customFormat="false" ht="12" hidden="false" customHeight="true" outlineLevel="0" collapsed="false">
      <c r="A263" s="110" t="str">
        <f aca="false" t="array" ref="A263:A263">IFERROR(INDEX('03.Muestra'!$B$8:$B$17,SMALL(IF("Documento no web"='03.Muestra'!$D$8:$D$17,ROW('03.Muestra'!$B$8:$B$17)-MIN(ROW('03.Muestra'!$D$8:$D$17))+1,""),ROW()-259)),"")</f>
        <v/>
      </c>
      <c r="B263" s="141" t="str">
        <f aca="false" t="array" ref="B263:B263">IFERROR(INDEX('03.Muestra'!$C$8:$C$17,SMALL(IF("Documento no web"='03.Muestra'!$D$8:$D$17,ROW('03.Muestra'!$C$8:$C$17)-MIN(ROW('03.Muestra'!$D$8:$D$17))+1,""),ROW()-259)),"")</f>
        <v/>
      </c>
      <c r="C263" s="141" t="str">
        <f aca="false" t="array" ref="C263:C263">IFERROR(INDEX('03.Muestra'!$F$8:$F$17,SMALL(IF("Documento no web"='03.Muestra'!$D$8:$D$17,ROW('03.Muestra'!$F$8:$F$17)-MIN(ROW('03.Muestra'!$D$8:$D$17))+1,""),ROW()-259)),"")</f>
        <v/>
      </c>
      <c r="D263" s="114"/>
      <c r="E263" s="75" t="str">
        <f aca="false">IF(D263&lt;&gt;"",IF(AND(B263&lt;&gt;"",C263&lt;&gt;""),"","ERR"),"")</f>
        <v/>
      </c>
      <c r="G263" s="23"/>
      <c r="H263" s="23"/>
      <c r="I263" s="23"/>
      <c r="J263" s="23"/>
      <c r="K263" s="119"/>
      <c r="L263" s="23"/>
      <c r="M263" s="23"/>
      <c r="N263" s="23"/>
      <c r="O263" s="23"/>
      <c r="P263" s="23"/>
      <c r="Q263" s="23"/>
      <c r="R263" s="23"/>
      <c r="S263" s="23"/>
      <c r="T263" s="23"/>
      <c r="U263" s="23"/>
      <c r="V263" s="23"/>
      <c r="W263" s="23"/>
      <c r="X263" s="23"/>
      <c r="Y263" s="23"/>
    </row>
    <row r="264" customFormat="false" ht="12" hidden="false" customHeight="true" outlineLevel="0" collapsed="false">
      <c r="A264" s="110" t="str">
        <f aca="false" t="array" ref="A264:A264">IFERROR(INDEX('03.Muestra'!$B$8:$B$17,SMALL(IF("Documento no web"='03.Muestra'!$D$8:$D$17,ROW('03.Muestra'!$B$8:$B$17)-MIN(ROW('03.Muestra'!$D$8:$D$17))+1,""),ROW()-259)),"")</f>
        <v/>
      </c>
      <c r="B264" s="141" t="str">
        <f aca="false" t="array" ref="B264:B264">IFERROR(INDEX('03.Muestra'!$C$8:$C$17,SMALL(IF("Documento no web"='03.Muestra'!$D$8:$D$17,ROW('03.Muestra'!$C$8:$C$17)-MIN(ROW('03.Muestra'!$D$8:$D$17))+1,""),ROW()-259)),"")</f>
        <v/>
      </c>
      <c r="C264" s="141" t="str">
        <f aca="false" t="array" ref="C264:C264">IFERROR(INDEX('03.Muestra'!$F$8:$F$17,SMALL(IF("Documento no web"='03.Muestra'!$D$8:$D$17,ROW('03.Muestra'!$F$8:$F$17)-MIN(ROW('03.Muestra'!$D$8:$D$17))+1,""),ROW()-259)),"")</f>
        <v/>
      </c>
      <c r="D264" s="114"/>
      <c r="E264" s="75" t="str">
        <f aca="false">IF(D264&lt;&gt;"",IF(AND(B264&lt;&gt;"",C264&lt;&gt;""),"","ERR"),"")</f>
        <v/>
      </c>
      <c r="G264" s="23"/>
      <c r="H264" s="23"/>
      <c r="I264" s="23"/>
      <c r="J264" s="23"/>
      <c r="K264" s="119"/>
      <c r="L264" s="23"/>
      <c r="M264" s="23"/>
      <c r="N264" s="23"/>
      <c r="O264" s="23"/>
      <c r="P264" s="23"/>
      <c r="Q264" s="23"/>
      <c r="R264" s="23"/>
      <c r="S264" s="23"/>
      <c r="T264" s="23"/>
      <c r="U264" s="23"/>
      <c r="V264" s="23"/>
      <c r="W264" s="23"/>
      <c r="X264" s="23"/>
      <c r="Y264" s="23"/>
    </row>
    <row r="265" customFormat="false" ht="12" hidden="false" customHeight="true" outlineLevel="0" collapsed="false">
      <c r="A265" s="110" t="str">
        <f aca="false" t="array" ref="A265:A265">IFERROR(INDEX('03.Muestra'!$B$8:$B$17,SMALL(IF("Documento no web"='03.Muestra'!$D$8:$D$17,ROW('03.Muestra'!$B$8:$B$17)-MIN(ROW('03.Muestra'!$D$8:$D$17))+1,""),ROW()-259)),"")</f>
        <v/>
      </c>
      <c r="B265" s="141" t="str">
        <f aca="false" t="array" ref="B265:B265">IFERROR(INDEX('03.Muestra'!$C$8:$C$17,SMALL(IF("Documento no web"='03.Muestra'!$D$8:$D$17,ROW('03.Muestra'!$C$8:$C$17)-MIN(ROW('03.Muestra'!$D$8:$D$17))+1,""),ROW()-259)),"")</f>
        <v/>
      </c>
      <c r="C265" s="141" t="str">
        <f aca="false" t="array" ref="C265:C265">IFERROR(INDEX('03.Muestra'!$F$8:$F$17,SMALL(IF("Documento no web"='03.Muestra'!$D$8:$D$17,ROW('03.Muestra'!$F$8:$F$17)-MIN(ROW('03.Muestra'!$D$8:$D$17))+1,""),ROW()-259)),"")</f>
        <v/>
      </c>
      <c r="D265" s="114"/>
      <c r="E265" s="75" t="str">
        <f aca="false">IF(D265&lt;&gt;"",IF(AND(B265&lt;&gt;"",C265&lt;&gt;""),"","ERR"),"")</f>
        <v/>
      </c>
      <c r="G265" s="23"/>
      <c r="H265" s="23"/>
      <c r="I265" s="23"/>
      <c r="J265" s="23"/>
      <c r="K265" s="119"/>
      <c r="L265" s="23"/>
      <c r="M265" s="23"/>
      <c r="N265" s="23"/>
      <c r="O265" s="23"/>
      <c r="P265" s="23"/>
      <c r="Q265" s="23"/>
      <c r="R265" s="23"/>
      <c r="S265" s="23"/>
      <c r="T265" s="23"/>
      <c r="U265" s="23"/>
      <c r="V265" s="23"/>
      <c r="W265" s="23"/>
      <c r="X265" s="23"/>
      <c r="Y265" s="23"/>
    </row>
    <row r="266" customFormat="false" ht="12" hidden="false" customHeight="true" outlineLevel="0" collapsed="false">
      <c r="A266" s="110" t="str">
        <f aca="false" t="array" ref="A266:A266">IFERROR(INDEX('03.Muestra'!$B$8:$B$17,SMALL(IF("Documento no web"='03.Muestra'!$D$8:$D$17,ROW('03.Muestra'!$B$8:$B$17)-MIN(ROW('03.Muestra'!$D$8:$D$17))+1,""),ROW()-259)),"")</f>
        <v/>
      </c>
      <c r="B266" s="141" t="str">
        <f aca="false" t="array" ref="B266:B266">IFERROR(INDEX('03.Muestra'!$C$8:$C$17,SMALL(IF("Documento no web"='03.Muestra'!$D$8:$D$17,ROW('03.Muestra'!$C$8:$C$17)-MIN(ROW('03.Muestra'!$D$8:$D$17))+1,""),ROW()-259)),"")</f>
        <v/>
      </c>
      <c r="C266" s="141" t="str">
        <f aca="false" t="array" ref="C266:C266">IFERROR(INDEX('03.Muestra'!$F$8:$F$17,SMALL(IF("Documento no web"='03.Muestra'!$D$8:$D$17,ROW('03.Muestra'!$F$8:$F$17)-MIN(ROW('03.Muestra'!$D$8:$D$17))+1,""),ROW()-259)),"")</f>
        <v/>
      </c>
      <c r="D266" s="114"/>
      <c r="E266" s="75" t="str">
        <f aca="false">IF(D266&lt;&gt;"",IF(AND(B266&lt;&gt;"",C266&lt;&gt;""),"","ERR"),"")</f>
        <v/>
      </c>
      <c r="F266" s="23"/>
      <c r="G266" s="23"/>
      <c r="H266" s="23"/>
      <c r="I266" s="23"/>
      <c r="J266" s="23"/>
      <c r="K266" s="119"/>
      <c r="L266" s="23"/>
      <c r="M266" s="23"/>
      <c r="N266" s="23"/>
      <c r="O266" s="23"/>
      <c r="P266" s="23"/>
      <c r="Q266" s="23"/>
      <c r="R266" s="23"/>
      <c r="S266" s="23"/>
      <c r="T266" s="23"/>
      <c r="U266" s="23"/>
      <c r="V266" s="23"/>
      <c r="W266" s="23"/>
      <c r="X266" s="23"/>
      <c r="Y266" s="23"/>
    </row>
    <row r="267" customFormat="false" ht="12" hidden="false" customHeight="true" outlineLevel="0" collapsed="false">
      <c r="A267" s="110" t="str">
        <f aca="false" t="array" ref="A267:A267">IFERROR(INDEX('03.Muestra'!$B$8:$B$17,SMALL(IF("Documento no web"='03.Muestra'!$D$8:$D$17,ROW('03.Muestra'!$B$8:$B$17)-MIN(ROW('03.Muestra'!$D$8:$D$17))+1,""),ROW()-259)),"")</f>
        <v/>
      </c>
      <c r="B267" s="141" t="str">
        <f aca="false" t="array" ref="B267:B267">IFERROR(INDEX('03.Muestra'!$C$8:$C$17,SMALL(IF("Documento no web"='03.Muestra'!$D$8:$D$17,ROW('03.Muestra'!$C$8:$C$17)-MIN(ROW('03.Muestra'!$D$8:$D$17))+1,""),ROW()-259)),"")</f>
        <v/>
      </c>
      <c r="C267" s="141" t="str">
        <f aca="false" t="array" ref="C267:C267">IFERROR(INDEX('03.Muestra'!$F$8:$F$17,SMALL(IF("Documento no web"='03.Muestra'!$D$8:$D$17,ROW('03.Muestra'!$F$8:$F$17)-MIN(ROW('03.Muestra'!$D$8:$D$17))+1,""),ROW()-259)),"")</f>
        <v/>
      </c>
      <c r="D267" s="114"/>
      <c r="E267" s="75" t="str">
        <f aca="false">IF(D267&lt;&gt;"",IF(AND(B267&lt;&gt;"",C267&lt;&gt;""),"","ERR"),"")</f>
        <v/>
      </c>
      <c r="F267" s="23"/>
      <c r="G267" s="23"/>
      <c r="H267" s="23"/>
      <c r="I267" s="23"/>
      <c r="J267" s="23"/>
      <c r="K267" s="119"/>
      <c r="L267" s="23"/>
      <c r="M267" s="23"/>
      <c r="N267" s="23"/>
      <c r="O267" s="23"/>
      <c r="P267" s="23"/>
      <c r="Q267" s="23"/>
      <c r="R267" s="23"/>
      <c r="S267" s="23"/>
      <c r="T267" s="23"/>
      <c r="U267" s="23"/>
      <c r="V267" s="23"/>
      <c r="W267" s="23"/>
      <c r="X267" s="23"/>
      <c r="Y267" s="23"/>
    </row>
    <row r="268" customFormat="false" ht="12" hidden="false" customHeight="true" outlineLevel="0" collapsed="false">
      <c r="A268" s="110" t="str">
        <f aca="false" t="array" ref="A268:A268">IFERROR(INDEX('03.Muestra'!$B$8:$B$17,SMALL(IF("Documento no web"='03.Muestra'!$D$8:$D$17,ROW('03.Muestra'!$B$8:$B$17)-MIN(ROW('03.Muestra'!$D$8:$D$17))+1,""),ROW()-259)),"")</f>
        <v/>
      </c>
      <c r="B268" s="141" t="str">
        <f aca="false" t="array" ref="B268:B268">IFERROR(INDEX('03.Muestra'!$C$8:$C$17,SMALL(IF("Documento no web"='03.Muestra'!$D$8:$D$17,ROW('03.Muestra'!$C$8:$C$17)-MIN(ROW('03.Muestra'!$D$8:$D$17))+1,""),ROW()-259)),"")</f>
        <v/>
      </c>
      <c r="C268" s="141" t="str">
        <f aca="false" t="array" ref="C268:C268">IFERROR(INDEX('03.Muestra'!$F$8:$F$17,SMALL(IF("Documento no web"='03.Muestra'!$D$8:$D$17,ROW('03.Muestra'!$F$8:$F$17)-MIN(ROW('03.Muestra'!$D$8:$D$17))+1,""),ROW()-259)),"")</f>
        <v/>
      </c>
      <c r="D268" s="114"/>
      <c r="E268" s="75" t="str">
        <f aca="false">IF(D268&lt;&gt;"",IF(AND(B268&lt;&gt;"",C268&lt;&gt;""),"","ERR"),"")</f>
        <v/>
      </c>
      <c r="F268" s="23"/>
      <c r="G268" s="23"/>
      <c r="H268" s="23"/>
      <c r="I268" s="23"/>
      <c r="J268" s="23"/>
      <c r="K268" s="119"/>
      <c r="L268" s="23"/>
      <c r="M268" s="23"/>
      <c r="N268" s="23"/>
      <c r="O268" s="23"/>
      <c r="P268" s="23"/>
      <c r="Q268" s="23"/>
      <c r="R268" s="23"/>
      <c r="S268" s="23"/>
      <c r="T268" s="23"/>
      <c r="U268" s="23"/>
      <c r="V268" s="23"/>
      <c r="W268" s="23"/>
      <c r="X268" s="23"/>
      <c r="Y268" s="23"/>
    </row>
    <row r="269" customFormat="false" ht="12" hidden="false" customHeight="true" outlineLevel="0" collapsed="false">
      <c r="A269" s="110" t="str">
        <f aca="false" t="array" ref="A269:A269">IFERROR(INDEX('03.Muestra'!$B$8:$B$17,SMALL(IF("Documento no web"='03.Muestra'!$D$8:$D$17,ROW('03.Muestra'!$B$8:$B$17)-MIN(ROW('03.Muestra'!$D$8:$D$17))+1,""),ROW()-259)),"")</f>
        <v/>
      </c>
      <c r="B269" s="141" t="str">
        <f aca="false" t="array" ref="B269:B269">IFERROR(INDEX('03.Muestra'!$C$8:$C$17,SMALL(IF("Documento no web"='03.Muestra'!$D$8:$D$17,ROW('03.Muestra'!$C$8:$C$17)-MIN(ROW('03.Muestra'!$D$8:$D$17))+1,""),ROW()-259)),"")</f>
        <v/>
      </c>
      <c r="C269" s="141" t="str">
        <f aca="false" t="array" ref="C269:C269">IFERROR(INDEX('03.Muestra'!$F$8:$F$17,SMALL(IF("Documento no web"='03.Muestra'!$D$8:$D$17,ROW('03.Muestra'!$F$8:$F$17)-MIN(ROW('03.Muestra'!$D$8:$D$17))+1,""),ROW()-259)),"")</f>
        <v/>
      </c>
      <c r="D269" s="114"/>
      <c r="E269" s="75" t="str">
        <f aca="false">IF(D269&lt;&gt;"",IF(AND(B269&lt;&gt;"",C269&lt;&gt;""),"","ERR"),"")</f>
        <v/>
      </c>
      <c r="F269" s="23"/>
      <c r="G269" s="23"/>
      <c r="H269" s="23"/>
      <c r="I269" s="23"/>
      <c r="J269" s="23"/>
      <c r="K269" s="119"/>
      <c r="L269" s="23"/>
      <c r="M269" s="23"/>
      <c r="N269" s="23"/>
      <c r="O269" s="23"/>
      <c r="P269" s="23"/>
      <c r="Q269" s="23"/>
      <c r="R269" s="23"/>
      <c r="S269" s="23"/>
      <c r="T269" s="23"/>
      <c r="U269" s="23"/>
      <c r="V269" s="23"/>
      <c r="W269" s="23"/>
      <c r="X269" s="23"/>
      <c r="Y269" s="23"/>
    </row>
    <row r="270" customFormat="false" ht="12" hidden="false" customHeight="true" outlineLevel="0" collapsed="false">
      <c r="A270" s="71"/>
      <c r="B270" s="144"/>
      <c r="C270" s="144"/>
      <c r="D270" s="145"/>
      <c r="E270" s="75"/>
      <c r="F270" s="23"/>
      <c r="G270" s="23"/>
      <c r="H270" s="23"/>
      <c r="I270" s="23"/>
      <c r="J270" s="23"/>
      <c r="N270" s="23"/>
      <c r="O270" s="23"/>
      <c r="P270" s="23"/>
      <c r="Q270" s="23"/>
      <c r="R270" s="23"/>
      <c r="S270" s="23"/>
      <c r="T270" s="23"/>
      <c r="U270" s="23"/>
      <c r="AD270" s="23"/>
    </row>
    <row r="271" customFormat="false" ht="12" hidden="false" customHeight="true" outlineLevel="0" collapsed="false">
      <c r="A271" s="71"/>
      <c r="B271" s="144"/>
      <c r="C271" s="144"/>
      <c r="D271" s="145"/>
      <c r="E271" s="75"/>
      <c r="F271" s="23"/>
      <c r="G271" s="23"/>
      <c r="H271" s="23"/>
      <c r="I271" s="23"/>
      <c r="J271" s="23"/>
      <c r="N271" s="23"/>
      <c r="O271" s="23"/>
      <c r="P271" s="23"/>
      <c r="Q271" s="23"/>
      <c r="R271" s="23"/>
      <c r="S271" s="23"/>
      <c r="T271" s="23"/>
      <c r="U271" s="23"/>
      <c r="AD271" s="23"/>
    </row>
    <row r="272" customFormat="false" ht="31.5" hidden="false" customHeight="true" outlineLevel="0" collapsed="false">
      <c r="A272" s="122"/>
      <c r="B272" s="123"/>
      <c r="C272" s="122"/>
      <c r="D272" s="146"/>
      <c r="E272" s="75"/>
      <c r="F272" s="23"/>
      <c r="G272" s="23"/>
      <c r="H272" s="23"/>
      <c r="I272" s="23"/>
      <c r="J272" s="23"/>
      <c r="N272" s="23"/>
      <c r="O272" s="23"/>
      <c r="P272" s="23"/>
      <c r="Q272" s="23"/>
      <c r="R272" s="23"/>
      <c r="S272" s="23"/>
      <c r="T272" s="23"/>
      <c r="U272" s="23"/>
      <c r="AD272" s="23"/>
    </row>
    <row r="273" customFormat="false" ht="14.25" hidden="false" customHeight="true" outlineLevel="0" collapsed="false">
      <c r="A273" s="71"/>
      <c r="B273" s="71"/>
      <c r="C273" s="71"/>
      <c r="D273" s="147"/>
      <c r="E273" s="75"/>
      <c r="F273" s="103"/>
      <c r="G273" s="23"/>
      <c r="H273" s="23"/>
      <c r="I273" s="23"/>
      <c r="J273" s="23"/>
      <c r="N273" s="23"/>
      <c r="O273" s="23"/>
      <c r="P273" s="23"/>
      <c r="Q273" s="23"/>
      <c r="R273" s="23"/>
      <c r="S273" s="23"/>
      <c r="T273" s="23"/>
      <c r="U273" s="23"/>
      <c r="AD273" s="23"/>
    </row>
    <row r="274" customFormat="false" ht="12" hidden="false" customHeight="true" outlineLevel="0" collapsed="false">
      <c r="B274" s="23"/>
      <c r="C274" s="23"/>
      <c r="D274" s="137"/>
      <c r="E274" s="75"/>
      <c r="F274" s="23"/>
      <c r="G274" s="23"/>
      <c r="H274" s="23"/>
      <c r="I274" s="23"/>
      <c r="J274" s="23"/>
      <c r="K274" s="119"/>
      <c r="L274" s="23"/>
      <c r="M274" s="23"/>
      <c r="N274" s="23"/>
      <c r="O274" s="23"/>
      <c r="P274" s="23"/>
      <c r="Q274" s="23"/>
      <c r="R274" s="23"/>
      <c r="S274" s="23"/>
      <c r="T274" s="23"/>
      <c r="U274" s="23"/>
      <c r="V274" s="23"/>
      <c r="W274" s="23"/>
      <c r="X274" s="23"/>
      <c r="Y274" s="23"/>
    </row>
    <row r="275" customFormat="false" ht="12" hidden="false" customHeight="true" outlineLevel="0" collapsed="false">
      <c r="B275" s="23"/>
      <c r="C275" s="23"/>
      <c r="D275" s="137"/>
      <c r="E275" s="112"/>
      <c r="F275" s="23"/>
      <c r="G275" s="23"/>
      <c r="H275" s="23"/>
      <c r="I275" s="23"/>
      <c r="J275" s="23"/>
      <c r="K275" s="119"/>
      <c r="L275" s="23"/>
      <c r="M275" s="23"/>
      <c r="N275" s="23"/>
      <c r="O275" s="23"/>
      <c r="P275" s="23"/>
      <c r="Q275" s="23"/>
      <c r="R275" s="23"/>
      <c r="S275" s="23"/>
      <c r="T275" s="23"/>
      <c r="U275" s="23"/>
      <c r="V275" s="23"/>
      <c r="W275" s="23"/>
      <c r="X275" s="23"/>
      <c r="Y275" s="23"/>
    </row>
    <row r="276" customFormat="false" ht="32.25" hidden="false" customHeight="true" outlineLevel="0" collapsed="false">
      <c r="A276" s="105" t="s">
        <v>119</v>
      </c>
      <c r="B276" s="106" t="s">
        <v>105</v>
      </c>
      <c r="C276" s="107" t="s">
        <v>231</v>
      </c>
      <c r="D276" s="139" t="s">
        <v>125</v>
      </c>
      <c r="E276" s="124"/>
      <c r="K276" s="119"/>
      <c r="L276" s="23"/>
      <c r="M276" s="23"/>
      <c r="N276" s="23"/>
      <c r="O276" s="23"/>
      <c r="P276" s="23"/>
      <c r="Q276" s="23"/>
      <c r="R276" s="23"/>
      <c r="S276" s="23"/>
      <c r="T276" s="23"/>
      <c r="U276" s="23"/>
      <c r="V276" s="23"/>
      <c r="W276" s="23"/>
      <c r="X276" s="23"/>
      <c r="Y276" s="23"/>
    </row>
    <row r="277" customFormat="false" ht="12" hidden="false" customHeight="true" outlineLevel="0" collapsed="false">
      <c r="A277" s="110" t="str">
        <f aca="false" t="array" ref="A277:A277">IFERROR(INDEX('03.Muestra'!$B$8:$B$17,SMALL(IF("Documento no web"='03.Muestra'!$D$8:$D$17,ROW('03.Muestra'!$B$8:$B$17)-MIN(ROW('03.Muestra'!$D$8:$D$17))+1,""),ROW()-276)),"")</f>
        <v/>
      </c>
      <c r="B277" s="141" t="str">
        <f aca="false" t="array" ref="B277:B277">IFERROR(INDEX('03.Muestra'!$C$8:$C$17,SMALL(IF("Documento no web"='03.Muestra'!$D$8:$D$17,ROW('03.Muestra'!$C$8:$C$17)-MIN(ROW('03.Muestra'!$D$8:$D$17))+1,""),ROW()-276)),"")</f>
        <v/>
      </c>
      <c r="C277" s="141" t="str">
        <f aca="false" t="array" ref="C277:C277">IFERROR(INDEX('03.Muestra'!$F$8:$F$17,SMALL(IF("Documento no web"='03.Muestra'!$D$8:$D$17,ROW('03.Muestra'!$F$8:$F$17)-MIN(ROW('03.Muestra'!$D$8:$D$17))+1,""),ROW()-276)),"")</f>
        <v/>
      </c>
      <c r="D277" s="114"/>
      <c r="E277" s="75" t="str">
        <f aca="false">IF(D277&lt;&gt;"",IF(AND(B277&lt;&gt;"",C277&lt;&gt;""),"","ERR"),"")</f>
        <v/>
      </c>
      <c r="F277" s="115" t="s">
        <v>108</v>
      </c>
      <c r="G277" s="100" t="s">
        <v>117</v>
      </c>
      <c r="H277" s="95" t="s">
        <v>112</v>
      </c>
      <c r="I277" s="116" t="s">
        <v>110</v>
      </c>
      <c r="J277" s="117" t="s">
        <v>106</v>
      </c>
      <c r="K277" s="142" t="s">
        <v>116</v>
      </c>
      <c r="L277" s="23"/>
      <c r="M277" s="23"/>
      <c r="N277" s="23"/>
      <c r="O277" s="23"/>
      <c r="P277" s="23"/>
      <c r="Q277" s="23"/>
      <c r="R277" s="23"/>
      <c r="S277" s="23"/>
      <c r="T277" s="23"/>
      <c r="U277" s="23"/>
      <c r="V277" s="23"/>
      <c r="W277" s="23"/>
      <c r="X277" s="23"/>
      <c r="Y277" s="23"/>
    </row>
    <row r="278" customFormat="false" ht="12" hidden="false" customHeight="true" outlineLevel="0" collapsed="false">
      <c r="A278" s="110" t="str">
        <f aca="false" t="array" ref="A278:A278">IFERROR(INDEX('03.Muestra'!$B$8:$B$17,SMALL(IF("Documento no web"='03.Muestra'!$D$8:$D$17,ROW('03.Muestra'!$B$8:$B$17)-MIN(ROW('03.Muestra'!$D$8:$D$17))+1,""),ROW()-276)),"")</f>
        <v/>
      </c>
      <c r="B278" s="141" t="str">
        <f aca="false" t="array" ref="B278:B278">IFERROR(INDEX('03.Muestra'!$C$8:$C$17,SMALL(IF("Documento no web"='03.Muestra'!$D$8:$D$17,ROW('03.Muestra'!$C$8:$C$17)-MIN(ROW('03.Muestra'!$D$8:$D$17))+1,""),ROW()-276)),"")</f>
        <v/>
      </c>
      <c r="C278" s="141" t="str">
        <f aca="false" t="array" ref="C278:C278">IFERROR(INDEX('03.Muestra'!$F$8:$F$17,SMALL(IF("Documento no web"='03.Muestra'!$D$8:$D$17,ROW('03.Muestra'!$F$8:$F$17)-MIN(ROW('03.Muestra'!$D$8:$D$17))+1,""),ROW()-276)),"")</f>
        <v/>
      </c>
      <c r="D278" s="114"/>
      <c r="E278" s="75" t="str">
        <f aca="false">IF(D278&lt;&gt;"",IF(AND(B278&lt;&gt;"",C278&lt;&gt;""),"","ERR"),"")</f>
        <v/>
      </c>
      <c r="F278" s="118" t="n">
        <f aca="true">COUNTIF($D277:INDIRECT("$D" &amp;  SUM(ROW()-1,'03.Muestra'!$D$20)-1),F277)</f>
        <v>0</v>
      </c>
      <c r="G278" s="118" t="n">
        <f aca="true">COUNTIF($D277:INDIRECT("$D" &amp;  SUM(ROW()-1,'03.Muestra'!$D$20)-1),G277)</f>
        <v>0</v>
      </c>
      <c r="H278" s="118" t="n">
        <f aca="true">COUNTIF($D277:INDIRECT("$D" &amp;  SUM(ROW()-1,'03.Muestra'!$D$20)-1),H277)</f>
        <v>0</v>
      </c>
      <c r="I278" s="118" t="n">
        <f aca="true">COUNTIF($D277:INDIRECT("$D" &amp;  SUM(ROW()-1,'03.Muestra'!$D$20)-1),I277)</f>
        <v>0</v>
      </c>
      <c r="J278" s="118" t="n">
        <f aca="true">COUNTIF($D277:INDIRECT("$D" &amp;  SUM(ROW()-1,'03.Muestra'!$D$20)-1),J277)</f>
        <v>0</v>
      </c>
      <c r="K278" s="143" t="n">
        <f aca="true">IF(COUNTIF('03.Muestra'!$D$8:$D$17,"Documento no web")=0,0,COUNTBLANK($D277:INDIRECT("$D" &amp;  SUM(ROW()-1,COUNTIF('03.Muestra'!$D$8:$D$17,"Documento no web"))-1)))</f>
        <v>0</v>
      </c>
      <c r="L278" s="23"/>
      <c r="M278" s="23"/>
      <c r="N278" s="23"/>
      <c r="O278" s="23"/>
      <c r="P278" s="23"/>
      <c r="Q278" s="23"/>
      <c r="R278" s="23"/>
      <c r="S278" s="23"/>
      <c r="T278" s="23"/>
      <c r="U278" s="23"/>
      <c r="V278" s="23"/>
      <c r="W278" s="23"/>
      <c r="X278" s="23"/>
      <c r="Y278" s="23"/>
    </row>
    <row r="279" customFormat="false" ht="12" hidden="false" customHeight="true" outlineLevel="0" collapsed="false">
      <c r="A279" s="110" t="str">
        <f aca="false" t="array" ref="A279:A279">IFERROR(INDEX('03.Muestra'!$B$8:$B$17,SMALL(IF("Documento no web"='03.Muestra'!$D$8:$D$17,ROW('03.Muestra'!$B$8:$B$17)-MIN(ROW('03.Muestra'!$D$8:$D$17))+1,""),ROW()-276)),"")</f>
        <v/>
      </c>
      <c r="B279" s="141" t="str">
        <f aca="false" t="array" ref="B279:B279">IFERROR(INDEX('03.Muestra'!$C$8:$C$17,SMALL(IF("Documento no web"='03.Muestra'!$D$8:$D$17,ROW('03.Muestra'!$C$8:$C$17)-MIN(ROW('03.Muestra'!$D$8:$D$17))+1,""),ROW()-276)),"")</f>
        <v/>
      </c>
      <c r="C279" s="141" t="str">
        <f aca="false" t="array" ref="C279:C279">IFERROR(INDEX('03.Muestra'!$F$8:$F$17,SMALL(IF("Documento no web"='03.Muestra'!$D$8:$D$17,ROW('03.Muestra'!$F$8:$F$17)-MIN(ROW('03.Muestra'!$D$8:$D$17))+1,""),ROW()-276)),"")</f>
        <v/>
      </c>
      <c r="D279" s="114"/>
      <c r="E279" s="75" t="str">
        <f aca="false">IF(D279&lt;&gt;"",IF(AND(B279&lt;&gt;"",C279&lt;&gt;""),"","ERR"),"")</f>
        <v/>
      </c>
      <c r="G279" s="23"/>
      <c r="H279" s="23"/>
      <c r="I279" s="23"/>
      <c r="J279" s="23"/>
      <c r="K279" s="119"/>
      <c r="L279" s="23"/>
      <c r="M279" s="23"/>
      <c r="N279" s="23"/>
      <c r="O279" s="23"/>
      <c r="P279" s="23"/>
      <c r="Q279" s="23"/>
      <c r="R279" s="23"/>
      <c r="S279" s="23"/>
      <c r="T279" s="23"/>
      <c r="U279" s="23"/>
      <c r="V279" s="23"/>
      <c r="W279" s="23"/>
      <c r="X279" s="23"/>
      <c r="Y279" s="23"/>
    </row>
    <row r="280" customFormat="false" ht="12" hidden="false" customHeight="true" outlineLevel="0" collapsed="false">
      <c r="A280" s="110" t="str">
        <f aca="false" t="array" ref="A280:A280">IFERROR(INDEX('03.Muestra'!$B$8:$B$17,SMALL(IF("Documento no web"='03.Muestra'!$D$8:$D$17,ROW('03.Muestra'!$B$8:$B$17)-MIN(ROW('03.Muestra'!$D$8:$D$17))+1,""),ROW()-276)),"")</f>
        <v/>
      </c>
      <c r="B280" s="141" t="str">
        <f aca="false" t="array" ref="B280:B280">IFERROR(INDEX('03.Muestra'!$C$8:$C$17,SMALL(IF("Documento no web"='03.Muestra'!$D$8:$D$17,ROW('03.Muestra'!$C$8:$C$17)-MIN(ROW('03.Muestra'!$D$8:$D$17))+1,""),ROW()-276)),"")</f>
        <v/>
      </c>
      <c r="C280" s="141" t="str">
        <f aca="false" t="array" ref="C280:C280">IFERROR(INDEX('03.Muestra'!$F$8:$F$17,SMALL(IF("Documento no web"='03.Muestra'!$D$8:$D$17,ROW('03.Muestra'!$F$8:$F$17)-MIN(ROW('03.Muestra'!$D$8:$D$17))+1,""),ROW()-276)),"")</f>
        <v/>
      </c>
      <c r="D280" s="114"/>
      <c r="E280" s="75" t="str">
        <f aca="false">IF(D280&lt;&gt;"",IF(AND(B280&lt;&gt;"",C280&lt;&gt;""),"","ERR"),"")</f>
        <v/>
      </c>
      <c r="G280" s="23"/>
      <c r="H280" s="23"/>
      <c r="I280" s="23"/>
      <c r="J280" s="23"/>
      <c r="K280" s="119"/>
      <c r="L280" s="23"/>
      <c r="M280" s="23"/>
      <c r="N280" s="23"/>
      <c r="O280" s="23"/>
      <c r="P280" s="23"/>
      <c r="Q280" s="23"/>
      <c r="R280" s="23"/>
      <c r="S280" s="23"/>
      <c r="T280" s="23"/>
      <c r="U280" s="23"/>
      <c r="V280" s="23"/>
      <c r="W280" s="23"/>
      <c r="X280" s="23"/>
      <c r="Y280" s="23"/>
    </row>
    <row r="281" customFormat="false" ht="12" hidden="false" customHeight="true" outlineLevel="0" collapsed="false">
      <c r="A281" s="110" t="str">
        <f aca="false" t="array" ref="A281:A281">IFERROR(INDEX('03.Muestra'!$B$8:$B$17,SMALL(IF("Documento no web"='03.Muestra'!$D$8:$D$17,ROW('03.Muestra'!$B$8:$B$17)-MIN(ROW('03.Muestra'!$D$8:$D$17))+1,""),ROW()-276)),"")</f>
        <v/>
      </c>
      <c r="B281" s="141" t="str">
        <f aca="false" t="array" ref="B281:B281">IFERROR(INDEX('03.Muestra'!$C$8:$C$17,SMALL(IF("Documento no web"='03.Muestra'!$D$8:$D$17,ROW('03.Muestra'!$C$8:$C$17)-MIN(ROW('03.Muestra'!$D$8:$D$17))+1,""),ROW()-276)),"")</f>
        <v/>
      </c>
      <c r="C281" s="141" t="str">
        <f aca="false" t="array" ref="C281:C281">IFERROR(INDEX('03.Muestra'!$F$8:$F$17,SMALL(IF("Documento no web"='03.Muestra'!$D$8:$D$17,ROW('03.Muestra'!$F$8:$F$17)-MIN(ROW('03.Muestra'!$D$8:$D$17))+1,""),ROW()-276)),"")</f>
        <v/>
      </c>
      <c r="D281" s="114"/>
      <c r="E281" s="75" t="str">
        <f aca="false">IF(D281&lt;&gt;"",IF(AND(B281&lt;&gt;"",C281&lt;&gt;""),"","ERR"),"")</f>
        <v/>
      </c>
      <c r="G281" s="23"/>
      <c r="H281" s="23"/>
      <c r="I281" s="23"/>
      <c r="J281" s="23"/>
      <c r="K281" s="119"/>
      <c r="L281" s="23"/>
      <c r="M281" s="23"/>
      <c r="N281" s="23"/>
      <c r="O281" s="23"/>
      <c r="P281" s="23"/>
      <c r="Q281" s="23"/>
      <c r="R281" s="23"/>
      <c r="S281" s="23"/>
      <c r="T281" s="23"/>
      <c r="U281" s="23"/>
      <c r="V281" s="23"/>
      <c r="W281" s="23"/>
      <c r="X281" s="23"/>
      <c r="Y281" s="23"/>
    </row>
    <row r="282" customFormat="false" ht="12" hidden="false" customHeight="true" outlineLevel="0" collapsed="false">
      <c r="A282" s="110" t="str">
        <f aca="false" t="array" ref="A282:A282">IFERROR(INDEX('03.Muestra'!$B$8:$B$17,SMALL(IF("Documento no web"='03.Muestra'!$D$8:$D$17,ROW('03.Muestra'!$B$8:$B$17)-MIN(ROW('03.Muestra'!$D$8:$D$17))+1,""),ROW()-276)),"")</f>
        <v/>
      </c>
      <c r="B282" s="141" t="str">
        <f aca="false" t="array" ref="B282:B282">IFERROR(INDEX('03.Muestra'!$C$8:$C$17,SMALL(IF("Documento no web"='03.Muestra'!$D$8:$D$17,ROW('03.Muestra'!$C$8:$C$17)-MIN(ROW('03.Muestra'!$D$8:$D$17))+1,""),ROW()-276)),"")</f>
        <v/>
      </c>
      <c r="C282" s="141" t="str">
        <f aca="false" t="array" ref="C282:C282">IFERROR(INDEX('03.Muestra'!$F$8:$F$17,SMALL(IF("Documento no web"='03.Muestra'!$D$8:$D$17,ROW('03.Muestra'!$F$8:$F$17)-MIN(ROW('03.Muestra'!$D$8:$D$17))+1,""),ROW()-276)),"")</f>
        <v/>
      </c>
      <c r="D282" s="114"/>
      <c r="E282" s="75" t="str">
        <f aca="false">IF(D282&lt;&gt;"",IF(AND(B282&lt;&gt;"",C282&lt;&gt;""),"","ERR"),"")</f>
        <v/>
      </c>
      <c r="G282" s="23"/>
      <c r="H282" s="23"/>
      <c r="I282" s="23"/>
      <c r="J282" s="23"/>
      <c r="K282" s="119"/>
      <c r="L282" s="23"/>
      <c r="M282" s="23"/>
      <c r="N282" s="23"/>
      <c r="O282" s="23"/>
      <c r="P282" s="23"/>
      <c r="Q282" s="23"/>
      <c r="R282" s="23"/>
      <c r="S282" s="23"/>
      <c r="T282" s="23"/>
      <c r="U282" s="23"/>
      <c r="V282" s="23"/>
      <c r="W282" s="23"/>
      <c r="X282" s="23"/>
      <c r="Y282" s="23"/>
    </row>
    <row r="283" customFormat="false" ht="12" hidden="false" customHeight="true" outlineLevel="0" collapsed="false">
      <c r="A283" s="110" t="str">
        <f aca="false" t="array" ref="A283:A283">IFERROR(INDEX('03.Muestra'!$B$8:$B$17,SMALL(IF("Documento no web"='03.Muestra'!$D$8:$D$17,ROW('03.Muestra'!$B$8:$B$17)-MIN(ROW('03.Muestra'!$D$8:$D$17))+1,""),ROW()-276)),"")</f>
        <v/>
      </c>
      <c r="B283" s="141" t="str">
        <f aca="false" t="array" ref="B283:B283">IFERROR(INDEX('03.Muestra'!$C$8:$C$17,SMALL(IF("Documento no web"='03.Muestra'!$D$8:$D$17,ROW('03.Muestra'!$C$8:$C$17)-MIN(ROW('03.Muestra'!$D$8:$D$17))+1,""),ROW()-276)),"")</f>
        <v/>
      </c>
      <c r="C283" s="141" t="str">
        <f aca="false" t="array" ref="C283:C283">IFERROR(INDEX('03.Muestra'!$F$8:$F$17,SMALL(IF("Documento no web"='03.Muestra'!$D$8:$D$17,ROW('03.Muestra'!$F$8:$F$17)-MIN(ROW('03.Muestra'!$D$8:$D$17))+1,""),ROW()-276)),"")</f>
        <v/>
      </c>
      <c r="D283" s="114"/>
      <c r="E283" s="75" t="str">
        <f aca="false">IF(D283&lt;&gt;"",IF(AND(B283&lt;&gt;"",C283&lt;&gt;""),"","ERR"),"")</f>
        <v/>
      </c>
      <c r="F283" s="23"/>
      <c r="G283" s="23"/>
      <c r="H283" s="23"/>
      <c r="I283" s="23"/>
      <c r="J283" s="23"/>
      <c r="K283" s="119"/>
      <c r="L283" s="23"/>
      <c r="M283" s="23"/>
      <c r="N283" s="23"/>
      <c r="O283" s="23"/>
      <c r="P283" s="23"/>
      <c r="Q283" s="23"/>
      <c r="R283" s="23"/>
      <c r="S283" s="23"/>
      <c r="T283" s="23"/>
      <c r="U283" s="23"/>
      <c r="V283" s="23"/>
      <c r="W283" s="23"/>
      <c r="X283" s="23"/>
      <c r="Y283" s="23"/>
    </row>
    <row r="284" customFormat="false" ht="12" hidden="false" customHeight="true" outlineLevel="0" collapsed="false">
      <c r="A284" s="110" t="str">
        <f aca="false" t="array" ref="A284:A284">IFERROR(INDEX('03.Muestra'!$B$8:$B$17,SMALL(IF("Documento no web"='03.Muestra'!$D$8:$D$17,ROW('03.Muestra'!$B$8:$B$17)-MIN(ROW('03.Muestra'!$D$8:$D$17))+1,""),ROW()-276)),"")</f>
        <v/>
      </c>
      <c r="B284" s="141" t="str">
        <f aca="false" t="array" ref="B284:B284">IFERROR(INDEX('03.Muestra'!$C$8:$C$17,SMALL(IF("Documento no web"='03.Muestra'!$D$8:$D$17,ROW('03.Muestra'!$C$8:$C$17)-MIN(ROW('03.Muestra'!$D$8:$D$17))+1,""),ROW()-276)),"")</f>
        <v/>
      </c>
      <c r="C284" s="141" t="str">
        <f aca="false" t="array" ref="C284:C284">IFERROR(INDEX('03.Muestra'!$F$8:$F$17,SMALL(IF("Documento no web"='03.Muestra'!$D$8:$D$17,ROW('03.Muestra'!$F$8:$F$17)-MIN(ROW('03.Muestra'!$D$8:$D$17))+1,""),ROW()-276)),"")</f>
        <v/>
      </c>
      <c r="D284" s="114"/>
      <c r="E284" s="75" t="str">
        <f aca="false">IF(D284&lt;&gt;"",IF(AND(B284&lt;&gt;"",C284&lt;&gt;""),"","ERR"),"")</f>
        <v/>
      </c>
      <c r="F284" s="23"/>
      <c r="G284" s="23"/>
      <c r="H284" s="23"/>
      <c r="I284" s="23"/>
      <c r="J284" s="23"/>
      <c r="K284" s="119"/>
      <c r="L284" s="23"/>
      <c r="M284" s="23"/>
      <c r="N284" s="23"/>
      <c r="O284" s="23"/>
      <c r="P284" s="23"/>
      <c r="Q284" s="23"/>
      <c r="R284" s="23"/>
      <c r="S284" s="23"/>
      <c r="T284" s="23"/>
      <c r="U284" s="23"/>
      <c r="V284" s="23"/>
      <c r="W284" s="23"/>
      <c r="X284" s="23"/>
      <c r="Y284" s="23"/>
    </row>
    <row r="285" customFormat="false" ht="12" hidden="false" customHeight="true" outlineLevel="0" collapsed="false">
      <c r="A285" s="110" t="str">
        <f aca="false" t="array" ref="A285:A285">IFERROR(INDEX('03.Muestra'!$B$8:$B$17,SMALL(IF("Documento no web"='03.Muestra'!$D$8:$D$17,ROW('03.Muestra'!$B$8:$B$17)-MIN(ROW('03.Muestra'!$D$8:$D$17))+1,""),ROW()-276)),"")</f>
        <v/>
      </c>
      <c r="B285" s="141" t="str">
        <f aca="false" t="array" ref="B285:B285">IFERROR(INDEX('03.Muestra'!$C$8:$C$17,SMALL(IF("Documento no web"='03.Muestra'!$D$8:$D$17,ROW('03.Muestra'!$C$8:$C$17)-MIN(ROW('03.Muestra'!$D$8:$D$17))+1,""),ROW()-276)),"")</f>
        <v/>
      </c>
      <c r="C285" s="141" t="str">
        <f aca="false" t="array" ref="C285:C285">IFERROR(INDEX('03.Muestra'!$F$8:$F$17,SMALL(IF("Documento no web"='03.Muestra'!$D$8:$D$17,ROW('03.Muestra'!$F$8:$F$17)-MIN(ROW('03.Muestra'!$D$8:$D$17))+1,""),ROW()-276)),"")</f>
        <v/>
      </c>
      <c r="D285" s="114"/>
      <c r="E285" s="75" t="str">
        <f aca="false">IF(D285&lt;&gt;"",IF(AND(B285&lt;&gt;"",C285&lt;&gt;""),"","ERR"),"")</f>
        <v/>
      </c>
      <c r="F285" s="23"/>
      <c r="G285" s="23"/>
      <c r="H285" s="23"/>
      <c r="I285" s="23"/>
      <c r="J285" s="23"/>
      <c r="K285" s="119"/>
      <c r="L285" s="23"/>
      <c r="M285" s="23"/>
      <c r="N285" s="23"/>
      <c r="O285" s="23"/>
      <c r="P285" s="23"/>
      <c r="Q285" s="23"/>
      <c r="R285" s="23"/>
      <c r="S285" s="23"/>
      <c r="T285" s="23"/>
      <c r="U285" s="23"/>
      <c r="V285" s="23"/>
      <c r="W285" s="23"/>
      <c r="X285" s="23"/>
      <c r="Y285" s="23"/>
    </row>
    <row r="286" customFormat="false" ht="12" hidden="false" customHeight="true" outlineLevel="0" collapsed="false">
      <c r="A286" s="110" t="str">
        <f aca="false" t="array" ref="A286:A286">IFERROR(INDEX('03.Muestra'!$B$8:$B$17,SMALL(IF("Documento no web"='03.Muestra'!$D$8:$D$17,ROW('03.Muestra'!$B$8:$B$17)-MIN(ROW('03.Muestra'!$D$8:$D$17))+1,""),ROW()-276)),"")</f>
        <v/>
      </c>
      <c r="B286" s="141" t="str">
        <f aca="false" t="array" ref="B286:B286">IFERROR(INDEX('03.Muestra'!$C$8:$C$17,SMALL(IF("Documento no web"='03.Muestra'!$D$8:$D$17,ROW('03.Muestra'!$C$8:$C$17)-MIN(ROW('03.Muestra'!$D$8:$D$17))+1,""),ROW()-276)),"")</f>
        <v/>
      </c>
      <c r="C286" s="141" t="str">
        <f aca="false" t="array" ref="C286:C286">IFERROR(INDEX('03.Muestra'!$F$8:$F$17,SMALL(IF("Documento no web"='03.Muestra'!$D$8:$D$17,ROW('03.Muestra'!$F$8:$F$17)-MIN(ROW('03.Muestra'!$D$8:$D$17))+1,""),ROW()-276)),"")</f>
        <v/>
      </c>
      <c r="D286" s="114"/>
      <c r="E286" s="75" t="str">
        <f aca="false">IF(D286&lt;&gt;"",IF(AND(B286&lt;&gt;"",C286&lt;&gt;""),"","ERR"),"")</f>
        <v/>
      </c>
      <c r="F286" s="23"/>
      <c r="G286" s="23"/>
      <c r="H286" s="23"/>
      <c r="I286" s="23"/>
      <c r="J286" s="23"/>
      <c r="K286" s="119"/>
      <c r="L286" s="23"/>
      <c r="M286" s="23"/>
      <c r="N286" s="23"/>
      <c r="O286" s="23"/>
      <c r="P286" s="23"/>
      <c r="Q286" s="23"/>
      <c r="R286" s="23"/>
      <c r="S286" s="23"/>
      <c r="T286" s="23"/>
      <c r="U286" s="23"/>
      <c r="V286" s="23"/>
      <c r="W286" s="23"/>
      <c r="X286" s="23"/>
      <c r="Y286" s="23"/>
    </row>
    <row r="287" customFormat="false" ht="12" hidden="false" customHeight="true" outlineLevel="0" collapsed="false">
      <c r="A287" s="71"/>
      <c r="B287" s="144"/>
      <c r="C287" s="144"/>
      <c r="D287" s="145"/>
      <c r="E287" s="75"/>
      <c r="F287" s="23"/>
      <c r="G287" s="23"/>
      <c r="H287" s="23"/>
      <c r="I287" s="23"/>
      <c r="J287" s="23"/>
      <c r="N287" s="23"/>
      <c r="O287" s="23"/>
      <c r="P287" s="23"/>
      <c r="Q287" s="23"/>
      <c r="R287" s="23"/>
      <c r="S287" s="23"/>
      <c r="T287" s="23"/>
      <c r="U287" s="23"/>
      <c r="AD287" s="23"/>
    </row>
    <row r="288" customFormat="false" ht="12" hidden="false" customHeight="true" outlineLevel="0" collapsed="false">
      <c r="A288" s="71"/>
      <c r="B288" s="144"/>
      <c r="C288" s="144"/>
      <c r="D288" s="145"/>
      <c r="E288" s="75"/>
      <c r="F288" s="23"/>
      <c r="G288" s="23"/>
      <c r="H288" s="23"/>
      <c r="I288" s="23"/>
      <c r="J288" s="23"/>
      <c r="N288" s="23"/>
      <c r="O288" s="23"/>
      <c r="P288" s="23"/>
      <c r="Q288" s="23"/>
      <c r="R288" s="23"/>
      <c r="S288" s="23"/>
      <c r="T288" s="23"/>
      <c r="U288" s="23"/>
      <c r="AD288" s="23"/>
    </row>
    <row r="289" customFormat="false" ht="31.5" hidden="false" customHeight="true" outlineLevel="0" collapsed="false">
      <c r="A289" s="122"/>
      <c r="B289" s="123"/>
      <c r="C289" s="122"/>
      <c r="D289" s="146"/>
      <c r="E289" s="75"/>
      <c r="F289" s="23"/>
      <c r="G289" s="23"/>
      <c r="H289" s="23"/>
      <c r="I289" s="23"/>
      <c r="J289" s="23"/>
      <c r="N289" s="23"/>
      <c r="O289" s="23"/>
      <c r="P289" s="23"/>
      <c r="Q289" s="23"/>
      <c r="R289" s="23"/>
      <c r="S289" s="23"/>
      <c r="T289" s="23"/>
      <c r="U289" s="23"/>
      <c r="AD289" s="23"/>
    </row>
    <row r="290" customFormat="false" ht="14.25" hidden="false" customHeight="true" outlineLevel="0" collapsed="false">
      <c r="A290" s="71"/>
      <c r="B290" s="71"/>
      <c r="C290" s="71"/>
      <c r="D290" s="147"/>
      <c r="E290" s="75"/>
      <c r="F290" s="103"/>
      <c r="G290" s="23"/>
      <c r="H290" s="23"/>
      <c r="I290" s="23"/>
      <c r="J290" s="23"/>
      <c r="N290" s="23"/>
      <c r="O290" s="23"/>
      <c r="P290" s="23"/>
      <c r="Q290" s="23"/>
      <c r="R290" s="23"/>
      <c r="S290" s="23"/>
      <c r="T290" s="23"/>
      <c r="U290" s="23"/>
      <c r="AD290" s="23"/>
    </row>
    <row r="291" customFormat="false" ht="12" hidden="false" customHeight="true" outlineLevel="0" collapsed="false">
      <c r="B291" s="23"/>
      <c r="C291" s="23"/>
      <c r="D291" s="137"/>
      <c r="E291" s="75"/>
      <c r="F291" s="23"/>
      <c r="G291" s="23"/>
      <c r="H291" s="23"/>
      <c r="I291" s="23"/>
      <c r="J291" s="23"/>
      <c r="K291" s="119"/>
      <c r="L291" s="23"/>
      <c r="M291" s="23"/>
      <c r="N291" s="23"/>
      <c r="O291" s="23"/>
      <c r="P291" s="23"/>
      <c r="Q291" s="23"/>
      <c r="R291" s="23"/>
      <c r="S291" s="23"/>
      <c r="T291" s="23"/>
      <c r="U291" s="23"/>
      <c r="V291" s="23"/>
      <c r="W291" s="23"/>
      <c r="X291" s="23"/>
      <c r="Y291" s="23"/>
    </row>
    <row r="292" customFormat="false" ht="12" hidden="false" customHeight="true" outlineLevel="0" collapsed="false">
      <c r="B292" s="23"/>
      <c r="C292" s="23"/>
      <c r="D292" s="137"/>
      <c r="E292" s="112"/>
      <c r="F292" s="23"/>
      <c r="G292" s="23"/>
      <c r="H292" s="23"/>
      <c r="I292" s="23"/>
      <c r="J292" s="23"/>
      <c r="K292" s="119"/>
      <c r="L292" s="23"/>
      <c r="M292" s="23"/>
      <c r="N292" s="23"/>
      <c r="O292" s="23"/>
      <c r="P292" s="23"/>
      <c r="Q292" s="23"/>
      <c r="R292" s="23"/>
      <c r="S292" s="23"/>
      <c r="T292" s="23"/>
      <c r="U292" s="23"/>
      <c r="V292" s="23"/>
      <c r="W292" s="23"/>
      <c r="X292" s="23"/>
      <c r="Y292" s="23"/>
    </row>
    <row r="293" customFormat="false" ht="32.25" hidden="false" customHeight="true" outlineLevel="0" collapsed="false">
      <c r="A293" s="105" t="s">
        <v>119</v>
      </c>
      <c r="B293" s="106" t="s">
        <v>105</v>
      </c>
      <c r="C293" s="107" t="s">
        <v>232</v>
      </c>
      <c r="D293" s="139" t="s">
        <v>125</v>
      </c>
      <c r="E293" s="124"/>
      <c r="K293" s="119"/>
      <c r="L293" s="23"/>
      <c r="M293" s="23"/>
      <c r="N293" s="23"/>
      <c r="O293" s="23"/>
      <c r="P293" s="23"/>
      <c r="Q293" s="23"/>
      <c r="R293" s="23"/>
      <c r="S293" s="23"/>
      <c r="T293" s="23"/>
      <c r="U293" s="23"/>
      <c r="V293" s="23"/>
      <c r="W293" s="23"/>
      <c r="X293" s="23"/>
      <c r="Y293" s="23"/>
    </row>
    <row r="294" customFormat="false" ht="12.75" hidden="false" customHeight="true" outlineLevel="0" collapsed="false">
      <c r="A294" s="110" t="str">
        <f aca="false" t="array" ref="A294:A294">IFERROR(INDEX('03.Muestra'!$B$8:$B$17,SMALL(IF("Documento no web"='03.Muestra'!$D$8:$D$17,ROW('03.Muestra'!$B$8:$B$17)-MIN(ROW('03.Muestra'!$D$8:$D$17))+1,""),ROW()-293)),"")</f>
        <v/>
      </c>
      <c r="B294" s="141" t="str">
        <f aca="false" t="array" ref="B294:B294">IFERROR(INDEX('03.Muestra'!$C$8:$C$17,SMALL(IF("Documento no web"='03.Muestra'!$D$8:$D$17,ROW('03.Muestra'!$C$8:$C$17)-MIN(ROW('03.Muestra'!$D$8:$D$17))+1,""),ROW()-293)),"")</f>
        <v/>
      </c>
      <c r="C294" s="141" t="str">
        <f aca="false" t="array" ref="C294:C294">IFERROR(INDEX('03.Muestra'!$F$8:$F$17,SMALL(IF("Documento no web"='03.Muestra'!$D$8:$D$17,ROW('03.Muestra'!$F$8:$F$17)-MIN(ROW('03.Muestra'!$D$8:$D$17))+1,""),ROW()-293)),"")</f>
        <v/>
      </c>
      <c r="D294" s="114"/>
      <c r="E294" s="75" t="str">
        <f aca="false">IF(D294&lt;&gt;"",IF(AND(B294&lt;&gt;"",C294&lt;&gt;""),"","ERR"),"")</f>
        <v/>
      </c>
      <c r="F294" s="115" t="s">
        <v>108</v>
      </c>
      <c r="G294" s="100" t="s">
        <v>117</v>
      </c>
      <c r="H294" s="95" t="s">
        <v>112</v>
      </c>
      <c r="I294" s="116" t="s">
        <v>110</v>
      </c>
      <c r="J294" s="117" t="s">
        <v>106</v>
      </c>
      <c r="K294" s="142" t="s">
        <v>116</v>
      </c>
      <c r="L294" s="23"/>
      <c r="M294" s="23"/>
      <c r="N294" s="23"/>
      <c r="O294" s="23"/>
      <c r="P294" s="23"/>
      <c r="Q294" s="23"/>
      <c r="R294" s="23"/>
      <c r="S294" s="23"/>
      <c r="T294" s="23"/>
      <c r="U294" s="23"/>
      <c r="V294" s="23"/>
      <c r="W294" s="23"/>
      <c r="X294" s="23"/>
      <c r="Y294" s="23"/>
    </row>
    <row r="295" customFormat="false" ht="12.75" hidden="false" customHeight="true" outlineLevel="0" collapsed="false">
      <c r="A295" s="110" t="str">
        <f aca="false" t="array" ref="A295:A295">IFERROR(INDEX('03.Muestra'!$B$8:$B$17,SMALL(IF("Documento no web"='03.Muestra'!$D$8:$D$17,ROW('03.Muestra'!$B$8:$B$17)-MIN(ROW('03.Muestra'!$D$8:$D$17))+1,""),ROW()-293)),"")</f>
        <v/>
      </c>
      <c r="B295" s="141" t="str">
        <f aca="false" t="array" ref="B295:B295">IFERROR(INDEX('03.Muestra'!$C$8:$C$17,SMALL(IF("Documento no web"='03.Muestra'!$D$8:$D$17,ROW('03.Muestra'!$C$8:$C$17)-MIN(ROW('03.Muestra'!$D$8:$D$17))+1,""),ROW()-293)),"")</f>
        <v/>
      </c>
      <c r="C295" s="141" t="str">
        <f aca="false" t="array" ref="C295:C295">IFERROR(INDEX('03.Muestra'!$F$8:$F$17,SMALL(IF("Documento no web"='03.Muestra'!$D$8:$D$17,ROW('03.Muestra'!$F$8:$F$17)-MIN(ROW('03.Muestra'!$D$8:$D$17))+1,""),ROW()-293)),"")</f>
        <v/>
      </c>
      <c r="D295" s="114"/>
      <c r="E295" s="75" t="str">
        <f aca="false">IF(D295&lt;&gt;"",IF(AND(B295&lt;&gt;"",C295&lt;&gt;""),"","ERR"),"")</f>
        <v/>
      </c>
      <c r="F295" s="118" t="n">
        <f aca="true">COUNTIF($D294:INDIRECT("$D" &amp;  SUM(ROW()-1,'03.Muestra'!$D$20)-1),F294)</f>
        <v>0</v>
      </c>
      <c r="G295" s="118" t="n">
        <f aca="true">COUNTIF($D294:INDIRECT("$D" &amp;  SUM(ROW()-1,'03.Muestra'!$D$20)-1),G294)</f>
        <v>0</v>
      </c>
      <c r="H295" s="118" t="n">
        <f aca="true">COUNTIF($D294:INDIRECT("$D" &amp;  SUM(ROW()-1,'03.Muestra'!$D$20)-1),H294)</f>
        <v>0</v>
      </c>
      <c r="I295" s="118" t="n">
        <f aca="true">COUNTIF($D294:INDIRECT("$D" &amp;  SUM(ROW()-1,'03.Muestra'!$D$20)-1),I294)</f>
        <v>0</v>
      </c>
      <c r="J295" s="118" t="n">
        <f aca="true">COUNTIF($D294:INDIRECT("$D" &amp;  SUM(ROW()-1,'03.Muestra'!$D$20)-1),J294)</f>
        <v>0</v>
      </c>
      <c r="K295" s="143" t="n">
        <f aca="true">IF(COUNTIF('03.Muestra'!$D$8:$D$17,"Documento no web")=0,0,COUNTBLANK($D294:INDIRECT("$D" &amp;  SUM(ROW()-1,COUNTIF('03.Muestra'!$D$8:$D$17,"Documento no web"))-1)))</f>
        <v>0</v>
      </c>
      <c r="L295" s="23"/>
      <c r="M295" s="23"/>
      <c r="N295" s="23"/>
      <c r="O295" s="23"/>
      <c r="P295" s="23"/>
      <c r="Q295" s="23"/>
      <c r="R295" s="23"/>
      <c r="S295" s="23"/>
      <c r="T295" s="23"/>
      <c r="U295" s="23"/>
      <c r="V295" s="23"/>
      <c r="W295" s="23"/>
      <c r="X295" s="23"/>
      <c r="Y295" s="23"/>
    </row>
    <row r="296" customFormat="false" ht="12.75" hidden="false" customHeight="true" outlineLevel="0" collapsed="false">
      <c r="A296" s="110" t="str">
        <f aca="false" t="array" ref="A296:A296">IFERROR(INDEX('03.Muestra'!$B$8:$B$17,SMALL(IF("Documento no web"='03.Muestra'!$D$8:$D$17,ROW('03.Muestra'!$B$8:$B$17)-MIN(ROW('03.Muestra'!$D$8:$D$17))+1,""),ROW()-293)),"")</f>
        <v/>
      </c>
      <c r="B296" s="141" t="str">
        <f aca="false" t="array" ref="B296:B296">IFERROR(INDEX('03.Muestra'!$C$8:$C$17,SMALL(IF("Documento no web"='03.Muestra'!$D$8:$D$17,ROW('03.Muestra'!$C$8:$C$17)-MIN(ROW('03.Muestra'!$D$8:$D$17))+1,""),ROW()-293)),"")</f>
        <v/>
      </c>
      <c r="C296" s="141" t="str">
        <f aca="false" t="array" ref="C296:C296">IFERROR(INDEX('03.Muestra'!$F$8:$F$17,SMALL(IF("Documento no web"='03.Muestra'!$D$8:$D$17,ROW('03.Muestra'!$F$8:$F$17)-MIN(ROW('03.Muestra'!$D$8:$D$17))+1,""),ROW()-293)),"")</f>
        <v/>
      </c>
      <c r="D296" s="114"/>
      <c r="E296" s="75" t="str">
        <f aca="false">IF(D296&lt;&gt;"",IF(AND(B296&lt;&gt;"",C296&lt;&gt;""),"","ERR"),"")</f>
        <v/>
      </c>
      <c r="G296" s="23"/>
      <c r="H296" s="23"/>
      <c r="I296" s="23"/>
      <c r="J296" s="23"/>
      <c r="K296" s="119"/>
      <c r="L296" s="23"/>
      <c r="M296" s="23"/>
      <c r="N296" s="23"/>
      <c r="O296" s="23"/>
      <c r="P296" s="23"/>
      <c r="Q296" s="23"/>
      <c r="R296" s="23"/>
      <c r="S296" s="23"/>
      <c r="T296" s="23"/>
      <c r="U296" s="23"/>
      <c r="V296" s="23"/>
      <c r="W296" s="23"/>
      <c r="X296" s="23"/>
      <c r="Y296" s="23"/>
    </row>
    <row r="297" customFormat="false" ht="12.75" hidden="false" customHeight="true" outlineLevel="0" collapsed="false">
      <c r="A297" s="110" t="str">
        <f aca="false" t="array" ref="A297:A297">IFERROR(INDEX('03.Muestra'!$B$8:$B$17,SMALL(IF("Documento no web"='03.Muestra'!$D$8:$D$17,ROW('03.Muestra'!$B$8:$B$17)-MIN(ROW('03.Muestra'!$D$8:$D$17))+1,""),ROW()-293)),"")</f>
        <v/>
      </c>
      <c r="B297" s="141" t="str">
        <f aca="false" t="array" ref="B297:B297">IFERROR(INDEX('03.Muestra'!$C$8:$C$17,SMALL(IF("Documento no web"='03.Muestra'!$D$8:$D$17,ROW('03.Muestra'!$C$8:$C$17)-MIN(ROW('03.Muestra'!$D$8:$D$17))+1,""),ROW()-293)),"")</f>
        <v/>
      </c>
      <c r="C297" s="141" t="str">
        <f aca="false" t="array" ref="C297:C297">IFERROR(INDEX('03.Muestra'!$F$8:$F$17,SMALL(IF("Documento no web"='03.Muestra'!$D$8:$D$17,ROW('03.Muestra'!$F$8:$F$17)-MIN(ROW('03.Muestra'!$D$8:$D$17))+1,""),ROW()-293)),"")</f>
        <v/>
      </c>
      <c r="D297" s="114"/>
      <c r="E297" s="75" t="str">
        <f aca="false">IF(D297&lt;&gt;"",IF(AND(B297&lt;&gt;"",C297&lt;&gt;""),"","ERR"),"")</f>
        <v/>
      </c>
      <c r="G297" s="23"/>
      <c r="H297" s="23"/>
      <c r="I297" s="23"/>
      <c r="J297" s="23"/>
      <c r="K297" s="119"/>
      <c r="L297" s="23"/>
      <c r="M297" s="23"/>
      <c r="N297" s="23"/>
      <c r="O297" s="23"/>
      <c r="P297" s="23"/>
      <c r="Q297" s="23"/>
      <c r="R297" s="23"/>
      <c r="S297" s="23"/>
      <c r="T297" s="23"/>
      <c r="U297" s="23"/>
      <c r="V297" s="23"/>
      <c r="W297" s="23"/>
      <c r="X297" s="23"/>
      <c r="Y297" s="23"/>
    </row>
    <row r="298" customFormat="false" ht="12.75" hidden="false" customHeight="true" outlineLevel="0" collapsed="false">
      <c r="A298" s="110" t="str">
        <f aca="false" t="array" ref="A298:A298">IFERROR(INDEX('03.Muestra'!$B$8:$B$17,SMALL(IF("Documento no web"='03.Muestra'!$D$8:$D$17,ROW('03.Muestra'!$B$8:$B$17)-MIN(ROW('03.Muestra'!$D$8:$D$17))+1,""),ROW()-293)),"")</f>
        <v/>
      </c>
      <c r="B298" s="141" t="str">
        <f aca="false" t="array" ref="B298:B298">IFERROR(INDEX('03.Muestra'!$C$8:$C$17,SMALL(IF("Documento no web"='03.Muestra'!$D$8:$D$17,ROW('03.Muestra'!$C$8:$C$17)-MIN(ROW('03.Muestra'!$D$8:$D$17))+1,""),ROW()-293)),"")</f>
        <v/>
      </c>
      <c r="C298" s="141" t="str">
        <f aca="false" t="array" ref="C298:C298">IFERROR(INDEX('03.Muestra'!$F$8:$F$17,SMALL(IF("Documento no web"='03.Muestra'!$D$8:$D$17,ROW('03.Muestra'!$F$8:$F$17)-MIN(ROW('03.Muestra'!$D$8:$D$17))+1,""),ROW()-293)),"")</f>
        <v/>
      </c>
      <c r="D298" s="114"/>
      <c r="E298" s="75" t="str">
        <f aca="false">IF(D298&lt;&gt;"",IF(AND(B298&lt;&gt;"",C298&lt;&gt;""),"","ERR"),"")</f>
        <v/>
      </c>
      <c r="G298" s="23"/>
      <c r="H298" s="23"/>
      <c r="I298" s="23"/>
      <c r="J298" s="23"/>
      <c r="K298" s="119"/>
      <c r="L298" s="23"/>
      <c r="M298" s="23"/>
      <c r="N298" s="23"/>
      <c r="O298" s="23"/>
      <c r="P298" s="23"/>
      <c r="Q298" s="23"/>
      <c r="R298" s="23"/>
      <c r="S298" s="23"/>
      <c r="T298" s="23"/>
      <c r="U298" s="23"/>
      <c r="V298" s="23"/>
      <c r="W298" s="23"/>
      <c r="X298" s="23"/>
      <c r="Y298" s="23"/>
    </row>
    <row r="299" customFormat="false" ht="12.75" hidden="false" customHeight="true" outlineLevel="0" collapsed="false">
      <c r="A299" s="110" t="str">
        <f aca="false" t="array" ref="A299:A299">IFERROR(INDEX('03.Muestra'!$B$8:$B$17,SMALL(IF("Documento no web"='03.Muestra'!$D$8:$D$17,ROW('03.Muestra'!$B$8:$B$17)-MIN(ROW('03.Muestra'!$D$8:$D$17))+1,""),ROW()-293)),"")</f>
        <v/>
      </c>
      <c r="B299" s="141" t="str">
        <f aca="false" t="array" ref="B299:B299">IFERROR(INDEX('03.Muestra'!$C$8:$C$17,SMALL(IF("Documento no web"='03.Muestra'!$D$8:$D$17,ROW('03.Muestra'!$C$8:$C$17)-MIN(ROW('03.Muestra'!$D$8:$D$17))+1,""),ROW()-293)),"")</f>
        <v/>
      </c>
      <c r="C299" s="141" t="str">
        <f aca="false" t="array" ref="C299:C299">IFERROR(INDEX('03.Muestra'!$F$8:$F$17,SMALL(IF("Documento no web"='03.Muestra'!$D$8:$D$17,ROW('03.Muestra'!$F$8:$F$17)-MIN(ROW('03.Muestra'!$D$8:$D$17))+1,""),ROW()-293)),"")</f>
        <v/>
      </c>
      <c r="D299" s="114"/>
      <c r="E299" s="75" t="str">
        <f aca="false">IF(D299&lt;&gt;"",IF(AND(B299&lt;&gt;"",C299&lt;&gt;""),"","ERR"),"")</f>
        <v/>
      </c>
      <c r="G299" s="23"/>
      <c r="H299" s="23"/>
      <c r="I299" s="23"/>
      <c r="J299" s="23"/>
      <c r="K299" s="119"/>
      <c r="L299" s="23"/>
      <c r="M299" s="23"/>
      <c r="N299" s="23"/>
      <c r="O299" s="23"/>
      <c r="P299" s="23"/>
      <c r="Q299" s="23"/>
      <c r="R299" s="23"/>
      <c r="S299" s="23"/>
      <c r="T299" s="23"/>
      <c r="U299" s="23"/>
      <c r="V299" s="23"/>
      <c r="W299" s="23"/>
      <c r="X299" s="23"/>
      <c r="Y299" s="23"/>
    </row>
    <row r="300" customFormat="false" ht="12.75" hidden="false" customHeight="true" outlineLevel="0" collapsed="false">
      <c r="A300" s="110" t="str">
        <f aca="false" t="array" ref="A300:A300">IFERROR(INDEX('03.Muestra'!$B$8:$B$17,SMALL(IF("Documento no web"='03.Muestra'!$D$8:$D$17,ROW('03.Muestra'!$B$8:$B$17)-MIN(ROW('03.Muestra'!$D$8:$D$17))+1,""),ROW()-293)),"")</f>
        <v/>
      </c>
      <c r="B300" s="141" t="str">
        <f aca="false" t="array" ref="B300:B300">IFERROR(INDEX('03.Muestra'!$C$8:$C$17,SMALL(IF("Documento no web"='03.Muestra'!$D$8:$D$17,ROW('03.Muestra'!$C$8:$C$17)-MIN(ROW('03.Muestra'!$D$8:$D$17))+1,""),ROW()-293)),"")</f>
        <v/>
      </c>
      <c r="C300" s="141" t="str">
        <f aca="false" t="array" ref="C300:C300">IFERROR(INDEX('03.Muestra'!$F$8:$F$17,SMALL(IF("Documento no web"='03.Muestra'!$D$8:$D$17,ROW('03.Muestra'!$F$8:$F$17)-MIN(ROW('03.Muestra'!$D$8:$D$17))+1,""),ROW()-293)),"")</f>
        <v/>
      </c>
      <c r="D300" s="114"/>
      <c r="E300" s="75" t="str">
        <f aca="false">IF(D300&lt;&gt;"",IF(AND(B300&lt;&gt;"",C300&lt;&gt;""),"","ERR"),"")</f>
        <v/>
      </c>
      <c r="F300" s="23"/>
      <c r="G300" s="23"/>
      <c r="H300" s="23"/>
      <c r="I300" s="23"/>
      <c r="J300" s="23"/>
      <c r="K300" s="119"/>
      <c r="L300" s="23"/>
      <c r="M300" s="23"/>
      <c r="N300" s="23"/>
      <c r="O300" s="23"/>
      <c r="P300" s="23"/>
      <c r="Q300" s="23"/>
      <c r="R300" s="23"/>
      <c r="S300" s="23"/>
      <c r="T300" s="23"/>
      <c r="U300" s="23"/>
      <c r="V300" s="23"/>
      <c r="W300" s="23"/>
      <c r="X300" s="23"/>
      <c r="Y300" s="23"/>
    </row>
    <row r="301" customFormat="false" ht="12.75" hidden="false" customHeight="true" outlineLevel="0" collapsed="false">
      <c r="A301" s="110" t="str">
        <f aca="false" t="array" ref="A301:A301">IFERROR(INDEX('03.Muestra'!$B$8:$B$17,SMALL(IF("Documento no web"='03.Muestra'!$D$8:$D$17,ROW('03.Muestra'!$B$8:$B$17)-MIN(ROW('03.Muestra'!$D$8:$D$17))+1,""),ROW()-293)),"")</f>
        <v/>
      </c>
      <c r="B301" s="141" t="str">
        <f aca="false" t="array" ref="B301:B301">IFERROR(INDEX('03.Muestra'!$C$8:$C$17,SMALL(IF("Documento no web"='03.Muestra'!$D$8:$D$17,ROW('03.Muestra'!$C$8:$C$17)-MIN(ROW('03.Muestra'!$D$8:$D$17))+1,""),ROW()-293)),"")</f>
        <v/>
      </c>
      <c r="C301" s="141" t="str">
        <f aca="false" t="array" ref="C301:C301">IFERROR(INDEX('03.Muestra'!$F$8:$F$17,SMALL(IF("Documento no web"='03.Muestra'!$D$8:$D$17,ROW('03.Muestra'!$F$8:$F$17)-MIN(ROW('03.Muestra'!$D$8:$D$17))+1,""),ROW()-293)),"")</f>
        <v/>
      </c>
      <c r="D301" s="114"/>
      <c r="E301" s="75" t="str">
        <f aca="false">IF(D301&lt;&gt;"",IF(AND(B301&lt;&gt;"",C301&lt;&gt;""),"","ERR"),"")</f>
        <v/>
      </c>
      <c r="F301" s="23"/>
      <c r="G301" s="23"/>
      <c r="H301" s="23"/>
      <c r="I301" s="23"/>
      <c r="J301" s="23"/>
      <c r="K301" s="119"/>
      <c r="L301" s="23"/>
      <c r="M301" s="23"/>
      <c r="N301" s="23"/>
      <c r="O301" s="23"/>
      <c r="P301" s="23"/>
      <c r="Q301" s="23"/>
      <c r="R301" s="23"/>
      <c r="S301" s="23"/>
      <c r="T301" s="23"/>
      <c r="U301" s="23"/>
      <c r="V301" s="23"/>
      <c r="W301" s="23"/>
      <c r="X301" s="23"/>
      <c r="Y301" s="23"/>
    </row>
    <row r="302" customFormat="false" ht="12.75" hidden="false" customHeight="true" outlineLevel="0" collapsed="false">
      <c r="A302" s="110" t="str">
        <f aca="false" t="array" ref="A302:A302">IFERROR(INDEX('03.Muestra'!$B$8:$B$17,SMALL(IF("Documento no web"='03.Muestra'!$D$8:$D$17,ROW('03.Muestra'!$B$8:$B$17)-MIN(ROW('03.Muestra'!$D$8:$D$17))+1,""),ROW()-293)),"")</f>
        <v/>
      </c>
      <c r="B302" s="141" t="str">
        <f aca="false" t="array" ref="B302:B302">IFERROR(INDEX('03.Muestra'!$C$8:$C$17,SMALL(IF("Documento no web"='03.Muestra'!$D$8:$D$17,ROW('03.Muestra'!$C$8:$C$17)-MIN(ROW('03.Muestra'!$D$8:$D$17))+1,""),ROW()-293)),"")</f>
        <v/>
      </c>
      <c r="C302" s="141" t="str">
        <f aca="false" t="array" ref="C302:C302">IFERROR(INDEX('03.Muestra'!$F$8:$F$17,SMALL(IF("Documento no web"='03.Muestra'!$D$8:$D$17,ROW('03.Muestra'!$F$8:$F$17)-MIN(ROW('03.Muestra'!$D$8:$D$17))+1,""),ROW()-293)),"")</f>
        <v/>
      </c>
      <c r="D302" s="114"/>
      <c r="E302" s="75" t="str">
        <f aca="false">IF(D302&lt;&gt;"",IF(AND(B302&lt;&gt;"",C302&lt;&gt;""),"","ERR"),"")</f>
        <v/>
      </c>
      <c r="F302" s="23"/>
      <c r="G302" s="23"/>
      <c r="H302" s="23"/>
      <c r="I302" s="23"/>
      <c r="J302" s="23"/>
      <c r="K302" s="119"/>
      <c r="L302" s="23"/>
      <c r="M302" s="23"/>
      <c r="N302" s="23"/>
      <c r="O302" s="23"/>
      <c r="P302" s="23"/>
      <c r="Q302" s="23"/>
      <c r="R302" s="23"/>
      <c r="S302" s="23"/>
      <c r="T302" s="23"/>
      <c r="U302" s="23"/>
      <c r="V302" s="23"/>
      <c r="W302" s="23"/>
      <c r="X302" s="23"/>
      <c r="Y302" s="23"/>
    </row>
    <row r="303" customFormat="false" ht="12" hidden="false" customHeight="true" outlineLevel="0" collapsed="false">
      <c r="A303" s="110" t="str">
        <f aca="false" t="array" ref="A303:A303">IFERROR(INDEX('03.Muestra'!$B$8:$B$17,SMALL(IF("Documento no web"='03.Muestra'!$D$8:$D$17,ROW('03.Muestra'!$B$8:$B$17)-MIN(ROW('03.Muestra'!$D$8:$D$17))+1,""),ROW()-293)),"")</f>
        <v/>
      </c>
      <c r="B303" s="141" t="str">
        <f aca="false" t="array" ref="B303:B303">IFERROR(INDEX('03.Muestra'!$C$8:$C$17,SMALL(IF("Documento no web"='03.Muestra'!$D$8:$D$17,ROW('03.Muestra'!$C$8:$C$17)-MIN(ROW('03.Muestra'!$D$8:$D$17))+1,""),ROW()-293)),"")</f>
        <v/>
      </c>
      <c r="C303" s="141" t="str">
        <f aca="false" t="array" ref="C303:C303">IFERROR(INDEX('03.Muestra'!$F$8:$F$17,SMALL(IF("Documento no web"='03.Muestra'!$D$8:$D$17,ROW('03.Muestra'!$F$8:$F$17)-MIN(ROW('03.Muestra'!$D$8:$D$17))+1,""),ROW()-293)),"")</f>
        <v/>
      </c>
      <c r="D303" s="114"/>
      <c r="E303" s="75" t="str">
        <f aca="false">IF(D303&lt;&gt;"",IF(AND(B303&lt;&gt;"",C303&lt;&gt;""),"","ERR"),"")</f>
        <v/>
      </c>
      <c r="F303" s="23"/>
      <c r="G303" s="23"/>
      <c r="H303" s="23"/>
      <c r="I303" s="23"/>
      <c r="J303" s="23"/>
      <c r="K303" s="119"/>
      <c r="L303" s="23"/>
      <c r="M303" s="23"/>
      <c r="N303" s="23"/>
      <c r="O303" s="23"/>
      <c r="P303" s="23"/>
      <c r="Q303" s="23"/>
      <c r="R303" s="23"/>
      <c r="S303" s="23"/>
      <c r="T303" s="23"/>
      <c r="U303" s="23"/>
      <c r="V303" s="23"/>
      <c r="W303" s="23"/>
      <c r="X303" s="23"/>
      <c r="Y303" s="23"/>
    </row>
    <row r="304" customFormat="false" ht="12" hidden="false" customHeight="true" outlineLevel="0" collapsed="false">
      <c r="A304" s="71"/>
      <c r="B304" s="144"/>
      <c r="C304" s="144"/>
      <c r="D304" s="145"/>
      <c r="E304" s="75"/>
      <c r="F304" s="23"/>
      <c r="G304" s="23"/>
      <c r="H304" s="23"/>
      <c r="I304" s="23"/>
      <c r="J304" s="23"/>
      <c r="N304" s="23"/>
      <c r="O304" s="23"/>
      <c r="P304" s="23"/>
      <c r="Q304" s="23"/>
      <c r="R304" s="23"/>
      <c r="S304" s="23"/>
      <c r="T304" s="23"/>
      <c r="U304" s="23"/>
      <c r="AD304" s="23"/>
    </row>
    <row r="305" customFormat="false" ht="12" hidden="false" customHeight="true" outlineLevel="0" collapsed="false">
      <c r="A305" s="71"/>
      <c r="B305" s="144"/>
      <c r="C305" s="144"/>
      <c r="D305" s="145"/>
      <c r="E305" s="75"/>
      <c r="F305" s="23"/>
      <c r="G305" s="23"/>
      <c r="H305" s="23"/>
      <c r="I305" s="23"/>
      <c r="J305" s="23"/>
      <c r="N305" s="23"/>
      <c r="O305" s="23"/>
      <c r="P305" s="23"/>
      <c r="Q305" s="23"/>
      <c r="R305" s="23"/>
      <c r="S305" s="23"/>
      <c r="T305" s="23"/>
      <c r="U305" s="23"/>
      <c r="AD305" s="23"/>
    </row>
    <row r="306" customFormat="false" ht="31.5" hidden="false" customHeight="true" outlineLevel="0" collapsed="false">
      <c r="A306" s="122"/>
      <c r="B306" s="123"/>
      <c r="C306" s="122"/>
      <c r="D306" s="146"/>
      <c r="E306" s="75"/>
      <c r="F306" s="23"/>
      <c r="G306" s="23"/>
      <c r="H306" s="23"/>
      <c r="I306" s="23"/>
      <c r="J306" s="23"/>
      <c r="N306" s="23"/>
      <c r="O306" s="23"/>
      <c r="P306" s="23"/>
      <c r="Q306" s="23"/>
      <c r="R306" s="23"/>
      <c r="S306" s="23"/>
      <c r="T306" s="23"/>
      <c r="U306" s="23"/>
      <c r="AD306" s="23"/>
    </row>
    <row r="307" customFormat="false" ht="14.25" hidden="false" customHeight="true" outlineLevel="0" collapsed="false">
      <c r="A307" s="71"/>
      <c r="B307" s="71"/>
      <c r="C307" s="71"/>
      <c r="D307" s="147"/>
      <c r="E307" s="75"/>
      <c r="F307" s="103"/>
      <c r="G307" s="23"/>
      <c r="H307" s="23"/>
      <c r="I307" s="23"/>
      <c r="J307" s="23"/>
      <c r="N307" s="23"/>
      <c r="O307" s="23"/>
      <c r="P307" s="23"/>
      <c r="Q307" s="23"/>
      <c r="R307" s="23"/>
      <c r="S307" s="23"/>
      <c r="T307" s="23"/>
      <c r="U307" s="23"/>
      <c r="AD307" s="23"/>
    </row>
    <row r="308" customFormat="false" ht="12" hidden="false" customHeight="true" outlineLevel="0" collapsed="false">
      <c r="B308" s="23"/>
      <c r="C308" s="23"/>
      <c r="D308" s="137"/>
      <c r="E308" s="75"/>
      <c r="F308" s="23"/>
      <c r="G308" s="23"/>
      <c r="H308" s="23"/>
      <c r="I308" s="23"/>
      <c r="J308" s="23"/>
      <c r="K308" s="119"/>
      <c r="L308" s="23"/>
      <c r="M308" s="23"/>
      <c r="N308" s="23"/>
      <c r="O308" s="23"/>
      <c r="P308" s="23"/>
      <c r="Q308" s="23"/>
      <c r="R308" s="23"/>
      <c r="S308" s="23"/>
      <c r="T308" s="23"/>
      <c r="U308" s="23"/>
      <c r="V308" s="23"/>
      <c r="W308" s="23"/>
      <c r="X308" s="23"/>
      <c r="Y308" s="23"/>
    </row>
    <row r="309" customFormat="false" ht="12" hidden="false" customHeight="true" outlineLevel="0" collapsed="false">
      <c r="B309" s="23"/>
      <c r="C309" s="23"/>
      <c r="D309" s="137"/>
      <c r="E309" s="112"/>
      <c r="F309" s="23"/>
      <c r="G309" s="23"/>
      <c r="H309" s="23"/>
      <c r="I309" s="23"/>
      <c r="J309" s="23"/>
      <c r="K309" s="119"/>
      <c r="L309" s="23"/>
      <c r="M309" s="23"/>
      <c r="N309" s="23"/>
      <c r="O309" s="23"/>
      <c r="P309" s="23"/>
      <c r="Q309" s="23"/>
      <c r="R309" s="23"/>
      <c r="S309" s="23"/>
      <c r="T309" s="23"/>
      <c r="U309" s="23"/>
      <c r="V309" s="23"/>
      <c r="W309" s="23"/>
      <c r="X309" s="23"/>
      <c r="Y309" s="23"/>
    </row>
    <row r="310" customFormat="false" ht="32.25" hidden="false" customHeight="true" outlineLevel="0" collapsed="false">
      <c r="A310" s="105" t="s">
        <v>119</v>
      </c>
      <c r="B310" s="106" t="s">
        <v>105</v>
      </c>
      <c r="C310" s="107" t="s">
        <v>233</v>
      </c>
      <c r="D310" s="139" t="s">
        <v>125</v>
      </c>
      <c r="E310" s="124"/>
      <c r="K310" s="119"/>
      <c r="L310" s="23"/>
      <c r="M310" s="23"/>
      <c r="N310" s="23"/>
      <c r="O310" s="23"/>
      <c r="P310" s="23"/>
      <c r="Q310" s="23"/>
      <c r="R310" s="23"/>
      <c r="S310" s="23"/>
      <c r="T310" s="23"/>
      <c r="U310" s="23"/>
      <c r="V310" s="23"/>
      <c r="W310" s="23"/>
      <c r="X310" s="23"/>
      <c r="Y310" s="23"/>
    </row>
    <row r="311" customFormat="false" ht="13.5" hidden="false" customHeight="true" outlineLevel="0" collapsed="false">
      <c r="A311" s="110" t="str">
        <f aca="false" t="array" ref="A311:A311">IFERROR(INDEX('03.Muestra'!$B$8:$B$17,SMALL(IF("Documento no web"='03.Muestra'!$D$8:$D$17,ROW('03.Muestra'!$B$8:$B$17)-MIN(ROW('03.Muestra'!$D$8:$D$17))+1,""),ROW()-310)),"")</f>
        <v/>
      </c>
      <c r="B311" s="141" t="str">
        <f aca="false" t="array" ref="B311:B311">IFERROR(INDEX('03.Muestra'!$C$8:$C$17,SMALL(IF("Documento no web"='03.Muestra'!$D$8:$D$17,ROW('03.Muestra'!$C$8:$C$17)-MIN(ROW('03.Muestra'!$D$8:$D$17))+1,""),ROW()-310)),"")</f>
        <v/>
      </c>
      <c r="C311" s="141" t="str">
        <f aca="false" t="array" ref="C311:C311">IFERROR(INDEX('03.Muestra'!$F$8:$F$17,SMALL(IF("Documento no web"='03.Muestra'!$D$8:$D$17,ROW('03.Muestra'!$F$8:$F$17)-MIN(ROW('03.Muestra'!$D$8:$D$17))+1,""),ROW()-310)),"")</f>
        <v/>
      </c>
      <c r="D311" s="114"/>
      <c r="E311" s="75" t="str">
        <f aca="false">IF(D311&lt;&gt;"",IF(AND(B311&lt;&gt;"",C311&lt;&gt;""),"","ERR"),"")</f>
        <v/>
      </c>
      <c r="F311" s="115" t="s">
        <v>108</v>
      </c>
      <c r="G311" s="100" t="s">
        <v>117</v>
      </c>
      <c r="H311" s="95" t="s">
        <v>112</v>
      </c>
      <c r="I311" s="116" t="s">
        <v>110</v>
      </c>
      <c r="J311" s="117" t="s">
        <v>106</v>
      </c>
      <c r="K311" s="142" t="s">
        <v>116</v>
      </c>
      <c r="L311" s="23"/>
      <c r="M311" s="23"/>
      <c r="N311" s="23"/>
      <c r="O311" s="23"/>
      <c r="P311" s="23"/>
      <c r="Q311" s="23"/>
      <c r="R311" s="23"/>
      <c r="S311" s="23"/>
      <c r="T311" s="23"/>
      <c r="U311" s="23"/>
      <c r="V311" s="23"/>
      <c r="W311" s="23"/>
      <c r="X311" s="23"/>
      <c r="Y311" s="23"/>
    </row>
    <row r="312" customFormat="false" ht="13.5" hidden="false" customHeight="true" outlineLevel="0" collapsed="false">
      <c r="A312" s="110" t="str">
        <f aca="false" t="array" ref="A312:A312">IFERROR(INDEX('03.Muestra'!$B$8:$B$17,SMALL(IF("Documento no web"='03.Muestra'!$D$8:$D$17,ROW('03.Muestra'!$B$8:$B$17)-MIN(ROW('03.Muestra'!$D$8:$D$17))+1,""),ROW()-310)),"")</f>
        <v/>
      </c>
      <c r="B312" s="141" t="str">
        <f aca="false" t="array" ref="B312:B312">IFERROR(INDEX('03.Muestra'!$C$8:$C$17,SMALL(IF("Documento no web"='03.Muestra'!$D$8:$D$17,ROW('03.Muestra'!$C$8:$C$17)-MIN(ROW('03.Muestra'!$D$8:$D$17))+1,""),ROW()-310)),"")</f>
        <v/>
      </c>
      <c r="C312" s="141" t="str">
        <f aca="false" t="array" ref="C312:C312">IFERROR(INDEX('03.Muestra'!$F$8:$F$17,SMALL(IF("Documento no web"='03.Muestra'!$D$8:$D$17,ROW('03.Muestra'!$F$8:$F$17)-MIN(ROW('03.Muestra'!$D$8:$D$17))+1,""),ROW()-310)),"")</f>
        <v/>
      </c>
      <c r="D312" s="114"/>
      <c r="E312" s="75" t="str">
        <f aca="false">IF(D312&lt;&gt;"",IF(AND(B312&lt;&gt;"",C312&lt;&gt;""),"","ERR"),"")</f>
        <v/>
      </c>
      <c r="F312" s="118" t="n">
        <f aca="true">COUNTIF($D311:INDIRECT("$D" &amp;  SUM(ROW()-1,'03.Muestra'!$D$20)-1),F311)</f>
        <v>0</v>
      </c>
      <c r="G312" s="118" t="n">
        <f aca="true">COUNTIF($D311:INDIRECT("$D" &amp;  SUM(ROW()-1,'03.Muestra'!$D$20)-1),G311)</f>
        <v>0</v>
      </c>
      <c r="H312" s="118" t="n">
        <f aca="true">COUNTIF($D311:INDIRECT("$D" &amp;  SUM(ROW()-1,'03.Muestra'!$D$20)-1),H311)</f>
        <v>0</v>
      </c>
      <c r="I312" s="118" t="n">
        <f aca="true">COUNTIF($D311:INDIRECT("$D" &amp;  SUM(ROW()-1,'03.Muestra'!$D$20)-1),I311)</f>
        <v>0</v>
      </c>
      <c r="J312" s="118" t="n">
        <f aca="true">COUNTIF($D311:INDIRECT("$D" &amp;  SUM(ROW()-1,'03.Muestra'!$D$20)-1),J311)</f>
        <v>0</v>
      </c>
      <c r="K312" s="143" t="n">
        <f aca="true">IF(COUNTIF('03.Muestra'!$D$8:$D$17,"Documento no web")=0,0,COUNTBLANK($D311:INDIRECT("$D" &amp;  SUM(ROW()-1,COUNTIF('03.Muestra'!$D$8:$D$17,"Documento no web"))-1)))</f>
        <v>0</v>
      </c>
      <c r="L312" s="23"/>
      <c r="M312" s="23"/>
      <c r="N312" s="23"/>
      <c r="O312" s="23"/>
      <c r="P312" s="23"/>
      <c r="Q312" s="23"/>
      <c r="R312" s="23"/>
      <c r="S312" s="23"/>
      <c r="T312" s="23"/>
      <c r="U312" s="23"/>
      <c r="V312" s="23"/>
      <c r="W312" s="23"/>
      <c r="X312" s="23"/>
      <c r="Y312" s="23"/>
    </row>
    <row r="313" customFormat="false" ht="13.5" hidden="false" customHeight="true" outlineLevel="0" collapsed="false">
      <c r="A313" s="110" t="str">
        <f aca="false" t="array" ref="A313:A313">IFERROR(INDEX('03.Muestra'!$B$8:$B$17,SMALL(IF("Documento no web"='03.Muestra'!$D$8:$D$17,ROW('03.Muestra'!$B$8:$B$17)-MIN(ROW('03.Muestra'!$D$8:$D$17))+1,""),ROW()-310)),"")</f>
        <v/>
      </c>
      <c r="B313" s="141" t="str">
        <f aca="false" t="array" ref="B313:B313">IFERROR(INDEX('03.Muestra'!$C$8:$C$17,SMALL(IF("Documento no web"='03.Muestra'!$D$8:$D$17,ROW('03.Muestra'!$C$8:$C$17)-MIN(ROW('03.Muestra'!$D$8:$D$17))+1,""),ROW()-310)),"")</f>
        <v/>
      </c>
      <c r="C313" s="141" t="str">
        <f aca="false" t="array" ref="C313:C313">IFERROR(INDEX('03.Muestra'!$F$8:$F$17,SMALL(IF("Documento no web"='03.Muestra'!$D$8:$D$17,ROW('03.Muestra'!$F$8:$F$17)-MIN(ROW('03.Muestra'!$D$8:$D$17))+1,""),ROW()-310)),"")</f>
        <v/>
      </c>
      <c r="D313" s="114"/>
      <c r="E313" s="75" t="str">
        <f aca="false">IF(D313&lt;&gt;"",IF(AND(B313&lt;&gt;"",C313&lt;&gt;""),"","ERR"),"")</f>
        <v/>
      </c>
      <c r="G313" s="23"/>
      <c r="H313" s="23"/>
      <c r="I313" s="23"/>
      <c r="J313" s="23"/>
      <c r="K313" s="119"/>
      <c r="L313" s="23"/>
      <c r="M313" s="23"/>
      <c r="N313" s="23"/>
      <c r="O313" s="23"/>
      <c r="P313" s="23"/>
      <c r="Q313" s="23"/>
      <c r="R313" s="23"/>
      <c r="S313" s="23"/>
      <c r="T313" s="23"/>
      <c r="U313" s="23"/>
      <c r="V313" s="23"/>
      <c r="W313" s="23"/>
      <c r="X313" s="23"/>
      <c r="Y313" s="23"/>
    </row>
    <row r="314" customFormat="false" ht="13.5" hidden="false" customHeight="true" outlineLevel="0" collapsed="false">
      <c r="A314" s="110" t="str">
        <f aca="false" t="array" ref="A314:A314">IFERROR(INDEX('03.Muestra'!$B$8:$B$17,SMALL(IF("Documento no web"='03.Muestra'!$D$8:$D$17,ROW('03.Muestra'!$B$8:$B$17)-MIN(ROW('03.Muestra'!$D$8:$D$17))+1,""),ROW()-310)),"")</f>
        <v/>
      </c>
      <c r="B314" s="141" t="str">
        <f aca="false" t="array" ref="B314:B314">IFERROR(INDEX('03.Muestra'!$C$8:$C$17,SMALL(IF("Documento no web"='03.Muestra'!$D$8:$D$17,ROW('03.Muestra'!$C$8:$C$17)-MIN(ROW('03.Muestra'!$D$8:$D$17))+1,""),ROW()-310)),"")</f>
        <v/>
      </c>
      <c r="C314" s="141" t="str">
        <f aca="false" t="array" ref="C314:C314">IFERROR(INDEX('03.Muestra'!$F$8:$F$17,SMALL(IF("Documento no web"='03.Muestra'!$D$8:$D$17,ROW('03.Muestra'!$F$8:$F$17)-MIN(ROW('03.Muestra'!$D$8:$D$17))+1,""),ROW()-310)),"")</f>
        <v/>
      </c>
      <c r="D314" s="114"/>
      <c r="E314" s="75" t="str">
        <f aca="false">IF(D314&lt;&gt;"",IF(AND(B314&lt;&gt;"",C314&lt;&gt;""),"","ERR"),"")</f>
        <v/>
      </c>
      <c r="G314" s="23"/>
      <c r="H314" s="23"/>
      <c r="I314" s="23"/>
      <c r="J314" s="23"/>
      <c r="K314" s="119"/>
      <c r="L314" s="23"/>
      <c r="M314" s="23"/>
      <c r="N314" s="23"/>
      <c r="O314" s="23"/>
      <c r="P314" s="23"/>
      <c r="Q314" s="23"/>
      <c r="R314" s="23"/>
      <c r="S314" s="23"/>
      <c r="T314" s="23"/>
      <c r="U314" s="23"/>
      <c r="V314" s="23"/>
      <c r="W314" s="23"/>
      <c r="X314" s="23"/>
      <c r="Y314" s="23"/>
    </row>
    <row r="315" customFormat="false" ht="13.5" hidden="false" customHeight="true" outlineLevel="0" collapsed="false">
      <c r="A315" s="110" t="str">
        <f aca="false" t="array" ref="A315:A315">IFERROR(INDEX('03.Muestra'!$B$8:$B$17,SMALL(IF("Documento no web"='03.Muestra'!$D$8:$D$17,ROW('03.Muestra'!$B$8:$B$17)-MIN(ROW('03.Muestra'!$D$8:$D$17))+1,""),ROW()-310)),"")</f>
        <v/>
      </c>
      <c r="B315" s="141" t="str">
        <f aca="false" t="array" ref="B315:B315">IFERROR(INDEX('03.Muestra'!$C$8:$C$17,SMALL(IF("Documento no web"='03.Muestra'!$D$8:$D$17,ROW('03.Muestra'!$C$8:$C$17)-MIN(ROW('03.Muestra'!$D$8:$D$17))+1,""),ROW()-310)),"")</f>
        <v/>
      </c>
      <c r="C315" s="141" t="str">
        <f aca="false" t="array" ref="C315:C315">IFERROR(INDEX('03.Muestra'!$F$8:$F$17,SMALL(IF("Documento no web"='03.Muestra'!$D$8:$D$17,ROW('03.Muestra'!$F$8:$F$17)-MIN(ROW('03.Muestra'!$D$8:$D$17))+1,""),ROW()-310)),"")</f>
        <v/>
      </c>
      <c r="D315" s="114"/>
      <c r="E315" s="75" t="str">
        <f aca="false">IF(D315&lt;&gt;"",IF(AND(B315&lt;&gt;"",C315&lt;&gt;""),"","ERR"),"")</f>
        <v/>
      </c>
      <c r="G315" s="23"/>
      <c r="H315" s="23"/>
      <c r="I315" s="23"/>
      <c r="J315" s="23"/>
      <c r="K315" s="119"/>
      <c r="L315" s="23"/>
      <c r="M315" s="23"/>
      <c r="N315" s="23"/>
      <c r="O315" s="23"/>
      <c r="P315" s="23"/>
      <c r="Q315" s="23"/>
      <c r="R315" s="23"/>
      <c r="S315" s="23"/>
      <c r="T315" s="23"/>
      <c r="U315" s="23"/>
      <c r="V315" s="23"/>
      <c r="W315" s="23"/>
      <c r="X315" s="23"/>
      <c r="Y315" s="23"/>
    </row>
    <row r="316" customFormat="false" ht="13.5" hidden="false" customHeight="true" outlineLevel="0" collapsed="false">
      <c r="A316" s="110" t="str">
        <f aca="false" t="array" ref="A316:A316">IFERROR(INDEX('03.Muestra'!$B$8:$B$17,SMALL(IF("Documento no web"='03.Muestra'!$D$8:$D$17,ROW('03.Muestra'!$B$8:$B$17)-MIN(ROW('03.Muestra'!$D$8:$D$17))+1,""),ROW()-310)),"")</f>
        <v/>
      </c>
      <c r="B316" s="141" t="str">
        <f aca="false" t="array" ref="B316:B316">IFERROR(INDEX('03.Muestra'!$C$8:$C$17,SMALL(IF("Documento no web"='03.Muestra'!$D$8:$D$17,ROW('03.Muestra'!$C$8:$C$17)-MIN(ROW('03.Muestra'!$D$8:$D$17))+1,""),ROW()-310)),"")</f>
        <v/>
      </c>
      <c r="C316" s="141" t="str">
        <f aca="false" t="array" ref="C316:C316">IFERROR(INDEX('03.Muestra'!$F$8:$F$17,SMALL(IF("Documento no web"='03.Muestra'!$D$8:$D$17,ROW('03.Muestra'!$F$8:$F$17)-MIN(ROW('03.Muestra'!$D$8:$D$17))+1,""),ROW()-310)),"")</f>
        <v/>
      </c>
      <c r="D316" s="114"/>
      <c r="E316" s="75" t="str">
        <f aca="false">IF(D316&lt;&gt;"",IF(AND(B316&lt;&gt;"",C316&lt;&gt;""),"","ERR"),"")</f>
        <v/>
      </c>
      <c r="G316" s="23"/>
      <c r="H316" s="23"/>
      <c r="I316" s="23"/>
      <c r="J316" s="23"/>
      <c r="K316" s="119"/>
      <c r="L316" s="23"/>
      <c r="M316" s="23"/>
      <c r="N316" s="23"/>
      <c r="O316" s="23"/>
      <c r="P316" s="23"/>
      <c r="Q316" s="23"/>
      <c r="R316" s="23"/>
      <c r="S316" s="23"/>
      <c r="T316" s="23"/>
      <c r="U316" s="23"/>
      <c r="V316" s="23"/>
      <c r="W316" s="23"/>
      <c r="X316" s="23"/>
      <c r="Y316" s="23"/>
    </row>
    <row r="317" customFormat="false" ht="13.5" hidden="false" customHeight="true" outlineLevel="0" collapsed="false">
      <c r="A317" s="110" t="str">
        <f aca="false" t="array" ref="A317:A317">IFERROR(INDEX('03.Muestra'!$B$8:$B$17,SMALL(IF("Documento no web"='03.Muestra'!$D$8:$D$17,ROW('03.Muestra'!$B$8:$B$17)-MIN(ROW('03.Muestra'!$D$8:$D$17))+1,""),ROW()-310)),"")</f>
        <v/>
      </c>
      <c r="B317" s="141" t="str">
        <f aca="false" t="array" ref="B317:B317">IFERROR(INDEX('03.Muestra'!$C$8:$C$17,SMALL(IF("Documento no web"='03.Muestra'!$D$8:$D$17,ROW('03.Muestra'!$C$8:$C$17)-MIN(ROW('03.Muestra'!$D$8:$D$17))+1,""),ROW()-310)),"")</f>
        <v/>
      </c>
      <c r="C317" s="141" t="str">
        <f aca="false" t="array" ref="C317:C317">IFERROR(INDEX('03.Muestra'!$F$8:$F$17,SMALL(IF("Documento no web"='03.Muestra'!$D$8:$D$17,ROW('03.Muestra'!$F$8:$F$17)-MIN(ROW('03.Muestra'!$D$8:$D$17))+1,""),ROW()-310)),"")</f>
        <v/>
      </c>
      <c r="D317" s="114"/>
      <c r="E317" s="75" t="str">
        <f aca="false">IF(D317&lt;&gt;"",IF(AND(B317&lt;&gt;"",C317&lt;&gt;""),"","ERR"),"")</f>
        <v/>
      </c>
      <c r="F317" s="23"/>
      <c r="G317" s="23"/>
      <c r="H317" s="23"/>
      <c r="I317" s="23"/>
      <c r="J317" s="23"/>
      <c r="K317" s="119"/>
      <c r="L317" s="23"/>
      <c r="M317" s="23"/>
      <c r="N317" s="23"/>
      <c r="O317" s="23"/>
      <c r="P317" s="23"/>
      <c r="Q317" s="23"/>
      <c r="R317" s="23"/>
      <c r="S317" s="23"/>
      <c r="T317" s="23"/>
      <c r="U317" s="23"/>
      <c r="V317" s="23"/>
      <c r="W317" s="23"/>
      <c r="X317" s="23"/>
      <c r="Y317" s="23"/>
    </row>
    <row r="318" customFormat="false" ht="13.5" hidden="false" customHeight="true" outlineLevel="0" collapsed="false">
      <c r="A318" s="110" t="str">
        <f aca="false" t="array" ref="A318:A318">IFERROR(INDEX('03.Muestra'!$B$8:$B$17,SMALL(IF("Documento no web"='03.Muestra'!$D$8:$D$17,ROW('03.Muestra'!$B$8:$B$17)-MIN(ROW('03.Muestra'!$D$8:$D$17))+1,""),ROW()-310)),"")</f>
        <v/>
      </c>
      <c r="B318" s="141" t="str">
        <f aca="false" t="array" ref="B318:B318">IFERROR(INDEX('03.Muestra'!$C$8:$C$17,SMALL(IF("Documento no web"='03.Muestra'!$D$8:$D$17,ROW('03.Muestra'!$C$8:$C$17)-MIN(ROW('03.Muestra'!$D$8:$D$17))+1,""),ROW()-310)),"")</f>
        <v/>
      </c>
      <c r="C318" s="141" t="str">
        <f aca="false" t="array" ref="C318:C318">IFERROR(INDEX('03.Muestra'!$F$8:$F$17,SMALL(IF("Documento no web"='03.Muestra'!$D$8:$D$17,ROW('03.Muestra'!$F$8:$F$17)-MIN(ROW('03.Muestra'!$D$8:$D$17))+1,""),ROW()-310)),"")</f>
        <v/>
      </c>
      <c r="D318" s="114"/>
      <c r="E318" s="75" t="str">
        <f aca="false">IF(D318&lt;&gt;"",IF(AND(B318&lt;&gt;"",C318&lt;&gt;""),"","ERR"),"")</f>
        <v/>
      </c>
      <c r="F318" s="23"/>
      <c r="G318" s="23"/>
      <c r="H318" s="23"/>
      <c r="I318" s="23"/>
      <c r="J318" s="23"/>
      <c r="K318" s="119"/>
      <c r="L318" s="23"/>
      <c r="M318" s="23"/>
      <c r="N318" s="23"/>
      <c r="O318" s="23"/>
      <c r="P318" s="23"/>
      <c r="Q318" s="23"/>
      <c r="R318" s="23"/>
      <c r="S318" s="23"/>
      <c r="T318" s="23"/>
      <c r="U318" s="23"/>
      <c r="V318" s="23"/>
      <c r="W318" s="23"/>
      <c r="X318" s="23"/>
      <c r="Y318" s="23"/>
    </row>
    <row r="319" customFormat="false" ht="13.5" hidden="false" customHeight="true" outlineLevel="0" collapsed="false">
      <c r="A319" s="110" t="str">
        <f aca="false" t="array" ref="A319:A319">IFERROR(INDEX('03.Muestra'!$B$8:$B$17,SMALL(IF("Documento no web"='03.Muestra'!$D$8:$D$17,ROW('03.Muestra'!$B$8:$B$17)-MIN(ROW('03.Muestra'!$D$8:$D$17))+1,""),ROW()-310)),"")</f>
        <v/>
      </c>
      <c r="B319" s="141" t="str">
        <f aca="false" t="array" ref="B319:B319">IFERROR(INDEX('03.Muestra'!$C$8:$C$17,SMALL(IF("Documento no web"='03.Muestra'!$D$8:$D$17,ROW('03.Muestra'!$C$8:$C$17)-MIN(ROW('03.Muestra'!$D$8:$D$17))+1,""),ROW()-310)),"")</f>
        <v/>
      </c>
      <c r="C319" s="141" t="str">
        <f aca="false" t="array" ref="C319:C319">IFERROR(INDEX('03.Muestra'!$F$8:$F$17,SMALL(IF("Documento no web"='03.Muestra'!$D$8:$D$17,ROW('03.Muestra'!$F$8:$F$17)-MIN(ROW('03.Muestra'!$D$8:$D$17))+1,""),ROW()-310)),"")</f>
        <v/>
      </c>
      <c r="D319" s="114"/>
      <c r="E319" s="75" t="str">
        <f aca="false">IF(D319&lt;&gt;"",IF(AND(B319&lt;&gt;"",C319&lt;&gt;""),"","ERR"),"")</f>
        <v/>
      </c>
      <c r="F319" s="23"/>
      <c r="G319" s="23"/>
      <c r="H319" s="23"/>
      <c r="I319" s="23"/>
      <c r="J319" s="23"/>
      <c r="K319" s="119"/>
      <c r="L319" s="23"/>
      <c r="M319" s="23"/>
      <c r="N319" s="23"/>
      <c r="O319" s="23"/>
      <c r="P319" s="23"/>
      <c r="Q319" s="23"/>
      <c r="R319" s="23"/>
      <c r="S319" s="23"/>
      <c r="T319" s="23"/>
      <c r="U319" s="23"/>
      <c r="V319" s="23"/>
      <c r="W319" s="23"/>
      <c r="X319" s="23"/>
      <c r="Y319" s="23"/>
    </row>
    <row r="320" customFormat="false" ht="13.5" hidden="false" customHeight="true" outlineLevel="0" collapsed="false">
      <c r="A320" s="110" t="str">
        <f aca="false" t="array" ref="A320:A320">IFERROR(INDEX('03.Muestra'!$B$8:$B$17,SMALL(IF("Documento no web"='03.Muestra'!$D$8:$D$17,ROW('03.Muestra'!$B$8:$B$17)-MIN(ROW('03.Muestra'!$D$8:$D$17))+1,""),ROW()-310)),"")</f>
        <v/>
      </c>
      <c r="B320" s="141" t="str">
        <f aca="false" t="array" ref="B320:B320">IFERROR(INDEX('03.Muestra'!$C$8:$C$17,SMALL(IF("Documento no web"='03.Muestra'!$D$8:$D$17,ROW('03.Muestra'!$C$8:$C$17)-MIN(ROW('03.Muestra'!$D$8:$D$17))+1,""),ROW()-310)),"")</f>
        <v/>
      </c>
      <c r="C320" s="141" t="str">
        <f aca="false" t="array" ref="C320:C320">IFERROR(INDEX('03.Muestra'!$F$8:$F$17,SMALL(IF("Documento no web"='03.Muestra'!$D$8:$D$17,ROW('03.Muestra'!$F$8:$F$17)-MIN(ROW('03.Muestra'!$D$8:$D$17))+1,""),ROW()-310)),"")</f>
        <v/>
      </c>
      <c r="D320" s="114"/>
      <c r="E320" s="75" t="str">
        <f aca="false">IF(D320&lt;&gt;"",IF(AND(B320&lt;&gt;"",C320&lt;&gt;""),"","ERR"),"")</f>
        <v/>
      </c>
      <c r="F320" s="23"/>
      <c r="G320" s="23"/>
      <c r="H320" s="23"/>
      <c r="I320" s="23"/>
      <c r="J320" s="23"/>
      <c r="K320" s="119"/>
      <c r="L320" s="23"/>
      <c r="M320" s="23"/>
      <c r="N320" s="23"/>
      <c r="O320" s="23"/>
      <c r="P320" s="23"/>
      <c r="Q320" s="23"/>
      <c r="R320" s="23"/>
      <c r="S320" s="23"/>
      <c r="T320" s="23"/>
      <c r="U320" s="23"/>
      <c r="V320" s="23"/>
      <c r="W320" s="23"/>
      <c r="X320" s="23"/>
      <c r="Y320" s="23"/>
    </row>
    <row r="321" customFormat="false" ht="12" hidden="false" customHeight="true" outlineLevel="0" collapsed="false">
      <c r="A321" s="71"/>
      <c r="B321" s="144"/>
      <c r="C321" s="144"/>
      <c r="D321" s="145"/>
      <c r="E321" s="75"/>
      <c r="F321" s="23"/>
      <c r="G321" s="23"/>
      <c r="H321" s="23"/>
      <c r="I321" s="23"/>
      <c r="J321" s="23"/>
      <c r="N321" s="23"/>
      <c r="O321" s="23"/>
      <c r="P321" s="23"/>
      <c r="Q321" s="23"/>
      <c r="R321" s="23"/>
      <c r="S321" s="23"/>
      <c r="T321" s="23"/>
      <c r="U321" s="23"/>
      <c r="AD321" s="23"/>
    </row>
    <row r="322" customFormat="false" ht="12" hidden="false" customHeight="true" outlineLevel="0" collapsed="false">
      <c r="A322" s="71"/>
      <c r="B322" s="144"/>
      <c r="C322" s="144"/>
      <c r="D322" s="145"/>
      <c r="E322" s="75"/>
      <c r="F322" s="23"/>
      <c r="G322" s="23"/>
      <c r="H322" s="23"/>
      <c r="I322" s="23"/>
      <c r="J322" s="23"/>
      <c r="N322" s="23"/>
      <c r="O322" s="23"/>
      <c r="P322" s="23"/>
      <c r="Q322" s="23"/>
      <c r="R322" s="23"/>
      <c r="S322" s="23"/>
      <c r="T322" s="23"/>
      <c r="U322" s="23"/>
      <c r="AD322" s="23"/>
    </row>
    <row r="323" customFormat="false" ht="31.5" hidden="false" customHeight="true" outlineLevel="0" collapsed="false">
      <c r="A323" s="122"/>
      <c r="B323" s="123"/>
      <c r="C323" s="122"/>
      <c r="D323" s="146"/>
      <c r="E323" s="75"/>
      <c r="F323" s="23"/>
      <c r="G323" s="23"/>
      <c r="H323" s="23"/>
      <c r="I323" s="23"/>
      <c r="J323" s="23"/>
      <c r="N323" s="23"/>
      <c r="O323" s="23"/>
      <c r="P323" s="23"/>
      <c r="Q323" s="23"/>
      <c r="R323" s="23"/>
      <c r="S323" s="23"/>
      <c r="T323" s="23"/>
      <c r="U323" s="23"/>
      <c r="AD323" s="23"/>
    </row>
    <row r="324" customFormat="false" ht="14.25" hidden="false" customHeight="true" outlineLevel="0" collapsed="false">
      <c r="A324" s="71"/>
      <c r="B324" s="71"/>
      <c r="C324" s="71"/>
      <c r="D324" s="147"/>
      <c r="E324" s="75"/>
      <c r="F324" s="103"/>
      <c r="G324" s="23"/>
      <c r="H324" s="23"/>
      <c r="I324" s="23"/>
      <c r="J324" s="23"/>
      <c r="N324" s="23"/>
      <c r="O324" s="23"/>
      <c r="P324" s="23"/>
      <c r="Q324" s="23"/>
      <c r="R324" s="23"/>
      <c r="S324" s="23"/>
      <c r="T324" s="23"/>
      <c r="U324" s="23"/>
      <c r="AD324" s="23"/>
    </row>
    <row r="325" customFormat="false" ht="13.5" hidden="false" customHeight="true" outlineLevel="0" collapsed="false">
      <c r="B325" s="23"/>
      <c r="C325" s="23"/>
      <c r="D325" s="137"/>
      <c r="E325" s="75"/>
      <c r="F325" s="23"/>
      <c r="G325" s="23"/>
      <c r="H325" s="23"/>
      <c r="I325" s="23"/>
      <c r="J325" s="23"/>
      <c r="K325" s="119"/>
      <c r="M325" s="23"/>
      <c r="N325" s="23"/>
      <c r="O325" s="23"/>
      <c r="P325" s="23"/>
      <c r="Q325" s="23"/>
      <c r="R325" s="23"/>
      <c r="S325" s="23"/>
      <c r="T325" s="23"/>
      <c r="U325" s="23"/>
      <c r="V325" s="23"/>
      <c r="W325" s="23"/>
      <c r="X325" s="23"/>
      <c r="Y325" s="23"/>
    </row>
    <row r="326" customFormat="false" ht="13.5" hidden="false" customHeight="true" outlineLevel="0" collapsed="false">
      <c r="B326" s="23"/>
      <c r="C326" s="23"/>
      <c r="D326" s="137"/>
      <c r="E326" s="112"/>
      <c r="F326" s="23"/>
      <c r="G326" s="23"/>
      <c r="H326" s="23"/>
      <c r="I326" s="23"/>
      <c r="J326" s="23"/>
      <c r="K326" s="119"/>
      <c r="M326" s="23"/>
      <c r="N326" s="23"/>
      <c r="O326" s="23"/>
      <c r="P326" s="23"/>
      <c r="Q326" s="23"/>
      <c r="R326" s="23"/>
      <c r="S326" s="23"/>
      <c r="T326" s="23"/>
      <c r="U326" s="23"/>
      <c r="V326" s="23"/>
      <c r="W326" s="23"/>
      <c r="X326" s="23"/>
      <c r="Y326" s="23"/>
    </row>
    <row r="327" customFormat="false" ht="30" hidden="false" customHeight="true" outlineLevel="0" collapsed="false">
      <c r="A327" s="105" t="s">
        <v>119</v>
      </c>
      <c r="B327" s="106" t="s">
        <v>105</v>
      </c>
      <c r="C327" s="107" t="s">
        <v>234</v>
      </c>
      <c r="D327" s="139" t="s">
        <v>125</v>
      </c>
      <c r="E327" s="124"/>
      <c r="J327" s="157"/>
      <c r="K327" s="119"/>
      <c r="M327" s="23"/>
      <c r="N327" s="23"/>
      <c r="O327" s="23"/>
      <c r="P327" s="23"/>
      <c r="Q327" s="23"/>
      <c r="R327" s="23"/>
      <c r="S327" s="23"/>
      <c r="T327" s="23"/>
      <c r="U327" s="23"/>
      <c r="V327" s="23"/>
      <c r="W327" s="23"/>
      <c r="X327" s="23"/>
      <c r="Y327" s="23"/>
    </row>
    <row r="328" customFormat="false" ht="13.5" hidden="false" customHeight="true" outlineLevel="0" collapsed="false">
      <c r="A328" s="110" t="str">
        <f aca="false" t="array" ref="A328:A328">IFERROR(INDEX('03.Muestra'!$B$8:$B$17,SMALL(IF("Documento no web"='03.Muestra'!$D$8:$D$17,ROW('03.Muestra'!$B$8:$B$17)-MIN(ROW('03.Muestra'!$D$8:$D$17))+1,""),ROW()-327)),"")</f>
        <v/>
      </c>
      <c r="B328" s="141" t="str">
        <f aca="false" t="array" ref="B328:B328">IFERROR(INDEX('03.Muestra'!$C$8:$C$17,SMALL(IF("Documento no web"='03.Muestra'!$D$8:$D$17,ROW('03.Muestra'!$C$8:$C$17)-MIN(ROW('03.Muestra'!$D$8:$D$17))+1,""),ROW()-327)),"")</f>
        <v/>
      </c>
      <c r="C328" s="141" t="str">
        <f aca="false" t="array" ref="C328:C328">IFERROR(INDEX('03.Muestra'!$F$8:$F$17,SMALL(IF("Documento no web"='03.Muestra'!$D$8:$D$17,ROW('03.Muestra'!$F$8:$F$17)-MIN(ROW('03.Muestra'!$D$8:$D$17))+1,""),ROW()-327)),"")</f>
        <v/>
      </c>
      <c r="D328" s="114"/>
      <c r="E328" s="75" t="str">
        <f aca="false">IF(D328&lt;&gt;"",IF(AND(B328&lt;&gt;"",C328&lt;&gt;""),"","ERR"),"")</f>
        <v/>
      </c>
      <c r="F328" s="115" t="s">
        <v>108</v>
      </c>
      <c r="G328" s="100" t="s">
        <v>117</v>
      </c>
      <c r="H328" s="95" t="s">
        <v>112</v>
      </c>
      <c r="I328" s="116" t="s">
        <v>110</v>
      </c>
      <c r="J328" s="117" t="s">
        <v>106</v>
      </c>
      <c r="K328" s="142" t="s">
        <v>116</v>
      </c>
      <c r="M328" s="23"/>
      <c r="N328" s="23"/>
      <c r="O328" s="23"/>
      <c r="P328" s="23"/>
      <c r="Q328" s="23"/>
      <c r="R328" s="23"/>
      <c r="S328" s="23"/>
      <c r="T328" s="23"/>
      <c r="U328" s="23"/>
      <c r="V328" s="23"/>
      <c r="W328" s="23"/>
      <c r="X328" s="23"/>
      <c r="Y328" s="23"/>
    </row>
    <row r="329" customFormat="false" ht="13.5" hidden="false" customHeight="true" outlineLevel="0" collapsed="false">
      <c r="A329" s="110" t="str">
        <f aca="false" t="array" ref="A329:A329">IFERROR(INDEX('03.Muestra'!$B$8:$B$17,SMALL(IF("Documento no web"='03.Muestra'!$D$8:$D$17,ROW('03.Muestra'!$B$8:$B$17)-MIN(ROW('03.Muestra'!$D$8:$D$17))+1,""),ROW()-327)),"")</f>
        <v/>
      </c>
      <c r="B329" s="141" t="str">
        <f aca="false" t="array" ref="B329:B329">IFERROR(INDEX('03.Muestra'!$C$8:$C$17,SMALL(IF("Documento no web"='03.Muestra'!$D$8:$D$17,ROW('03.Muestra'!$C$8:$C$17)-MIN(ROW('03.Muestra'!$D$8:$D$17))+1,""),ROW()-327)),"")</f>
        <v/>
      </c>
      <c r="C329" s="141" t="str">
        <f aca="false" t="array" ref="C329:C329">IFERROR(INDEX('03.Muestra'!$F$8:$F$17,SMALL(IF("Documento no web"='03.Muestra'!$D$8:$D$17,ROW('03.Muestra'!$F$8:$F$17)-MIN(ROW('03.Muestra'!$D$8:$D$17))+1,""),ROW()-327)),"")</f>
        <v/>
      </c>
      <c r="D329" s="114"/>
      <c r="E329" s="75" t="str">
        <f aca="false">IF(D329&lt;&gt;"",IF(AND(B329&lt;&gt;"",C329&lt;&gt;""),"","ERR"),"")</f>
        <v/>
      </c>
      <c r="F329" s="118" t="n">
        <f aca="true">COUNTIF($D328:INDIRECT("$D" &amp;  SUM(ROW()-1,'03.Muestra'!$D$20)-1),F328)</f>
        <v>0</v>
      </c>
      <c r="G329" s="118" t="n">
        <f aca="true">COUNTIF($D328:INDIRECT("$D" &amp;  SUM(ROW()-1,'03.Muestra'!$D$20)-1),G328)</f>
        <v>0</v>
      </c>
      <c r="H329" s="118" t="n">
        <f aca="true">COUNTIF($D328:INDIRECT("$D" &amp;  SUM(ROW()-1,'03.Muestra'!$D$20)-1),H328)</f>
        <v>0</v>
      </c>
      <c r="I329" s="118" t="n">
        <f aca="true">COUNTIF($D328:INDIRECT("$D" &amp;  SUM(ROW()-1,'03.Muestra'!$D$20)-1),I328)</f>
        <v>0</v>
      </c>
      <c r="J329" s="118" t="n">
        <f aca="true">COUNTIF($D328:INDIRECT("$D" &amp;  SUM(ROW()-1,'03.Muestra'!$D$20)-1),J328)</f>
        <v>0</v>
      </c>
      <c r="K329" s="143" t="n">
        <f aca="true">IF(COUNTIF('03.Muestra'!$D$8:$D$17,"Documento no web")=0,0,COUNTBLANK($D328:INDIRECT("$D" &amp;  SUM(ROW()-1,COUNTIF('03.Muestra'!$D$8:$D$17,"Documento no web"))-1)))</f>
        <v>0</v>
      </c>
      <c r="M329" s="23"/>
      <c r="N329" s="23"/>
      <c r="O329" s="23"/>
      <c r="P329" s="23"/>
      <c r="Q329" s="23"/>
      <c r="R329" s="23"/>
      <c r="S329" s="23"/>
      <c r="T329" s="23"/>
      <c r="U329" s="23"/>
      <c r="V329" s="23"/>
      <c r="W329" s="23"/>
      <c r="X329" s="23"/>
      <c r="Y329" s="23"/>
    </row>
    <row r="330" customFormat="false" ht="13.5" hidden="false" customHeight="true" outlineLevel="0" collapsed="false">
      <c r="A330" s="110" t="str">
        <f aca="false" t="array" ref="A330:A330">IFERROR(INDEX('03.Muestra'!$B$8:$B$17,SMALL(IF("Documento no web"='03.Muestra'!$D$8:$D$17,ROW('03.Muestra'!$B$8:$B$17)-MIN(ROW('03.Muestra'!$D$8:$D$17))+1,""),ROW()-327)),"")</f>
        <v/>
      </c>
      <c r="B330" s="141" t="str">
        <f aca="false" t="array" ref="B330:B330">IFERROR(INDEX('03.Muestra'!$C$8:$C$17,SMALL(IF("Documento no web"='03.Muestra'!$D$8:$D$17,ROW('03.Muestra'!$C$8:$C$17)-MIN(ROW('03.Muestra'!$D$8:$D$17))+1,""),ROW()-327)),"")</f>
        <v/>
      </c>
      <c r="C330" s="141" t="str">
        <f aca="false" t="array" ref="C330:C330">IFERROR(INDEX('03.Muestra'!$F$8:$F$17,SMALL(IF("Documento no web"='03.Muestra'!$D$8:$D$17,ROW('03.Muestra'!$F$8:$F$17)-MIN(ROW('03.Muestra'!$D$8:$D$17))+1,""),ROW()-327)),"")</f>
        <v/>
      </c>
      <c r="D330" s="114"/>
      <c r="E330" s="75" t="str">
        <f aca="false">IF(D330&lt;&gt;"",IF(AND(B330&lt;&gt;"",C330&lt;&gt;""),"","ERR"),"")</f>
        <v/>
      </c>
      <c r="G330" s="23"/>
      <c r="H330" s="23"/>
      <c r="I330" s="23"/>
      <c r="J330" s="23"/>
      <c r="K330" s="119"/>
      <c r="M330" s="23"/>
      <c r="N330" s="23"/>
      <c r="O330" s="23"/>
      <c r="P330" s="23"/>
      <c r="Q330" s="23"/>
      <c r="R330" s="23"/>
      <c r="S330" s="23"/>
      <c r="T330" s="23"/>
      <c r="U330" s="23"/>
      <c r="V330" s="23"/>
      <c r="W330" s="23"/>
      <c r="X330" s="23"/>
      <c r="Y330" s="23"/>
    </row>
    <row r="331" customFormat="false" ht="13.5" hidden="false" customHeight="true" outlineLevel="0" collapsed="false">
      <c r="A331" s="110" t="str">
        <f aca="false" t="array" ref="A331:A331">IFERROR(INDEX('03.Muestra'!$B$8:$B$17,SMALL(IF("Documento no web"='03.Muestra'!$D$8:$D$17,ROW('03.Muestra'!$B$8:$B$17)-MIN(ROW('03.Muestra'!$D$8:$D$17))+1,""),ROW()-327)),"")</f>
        <v/>
      </c>
      <c r="B331" s="141" t="str">
        <f aca="false" t="array" ref="B331:B331">IFERROR(INDEX('03.Muestra'!$C$8:$C$17,SMALL(IF("Documento no web"='03.Muestra'!$D$8:$D$17,ROW('03.Muestra'!$C$8:$C$17)-MIN(ROW('03.Muestra'!$D$8:$D$17))+1,""),ROW()-327)),"")</f>
        <v/>
      </c>
      <c r="C331" s="141" t="str">
        <f aca="false" t="array" ref="C331:C331">IFERROR(INDEX('03.Muestra'!$F$8:$F$17,SMALL(IF("Documento no web"='03.Muestra'!$D$8:$D$17,ROW('03.Muestra'!$F$8:$F$17)-MIN(ROW('03.Muestra'!$D$8:$D$17))+1,""),ROW()-327)),"")</f>
        <v/>
      </c>
      <c r="D331" s="114"/>
      <c r="E331" s="75" t="str">
        <f aca="false">IF(D331&lt;&gt;"",IF(AND(B331&lt;&gt;"",C331&lt;&gt;""),"","ERR"),"")</f>
        <v/>
      </c>
      <c r="G331" s="23"/>
      <c r="H331" s="23"/>
      <c r="I331" s="23"/>
      <c r="J331" s="23"/>
      <c r="K331" s="119"/>
      <c r="M331" s="23"/>
      <c r="N331" s="23"/>
      <c r="O331" s="23"/>
      <c r="P331" s="23"/>
      <c r="Q331" s="23"/>
      <c r="R331" s="23"/>
      <c r="S331" s="23"/>
      <c r="T331" s="23"/>
      <c r="U331" s="23"/>
      <c r="V331" s="23"/>
      <c r="W331" s="23"/>
      <c r="X331" s="23"/>
      <c r="Y331" s="23"/>
    </row>
    <row r="332" customFormat="false" ht="13.5" hidden="false" customHeight="true" outlineLevel="0" collapsed="false">
      <c r="A332" s="110" t="str">
        <f aca="false" t="array" ref="A332:A332">IFERROR(INDEX('03.Muestra'!$B$8:$B$17,SMALL(IF("Documento no web"='03.Muestra'!$D$8:$D$17,ROW('03.Muestra'!$B$8:$B$17)-MIN(ROW('03.Muestra'!$D$8:$D$17))+1,""),ROW()-327)),"")</f>
        <v/>
      </c>
      <c r="B332" s="141" t="str">
        <f aca="false" t="array" ref="B332:B332">IFERROR(INDEX('03.Muestra'!$C$8:$C$17,SMALL(IF("Documento no web"='03.Muestra'!$D$8:$D$17,ROW('03.Muestra'!$C$8:$C$17)-MIN(ROW('03.Muestra'!$D$8:$D$17))+1,""),ROW()-327)),"")</f>
        <v/>
      </c>
      <c r="C332" s="141" t="str">
        <f aca="false" t="array" ref="C332:C332">IFERROR(INDEX('03.Muestra'!$F$8:$F$17,SMALL(IF("Documento no web"='03.Muestra'!$D$8:$D$17,ROW('03.Muestra'!$F$8:$F$17)-MIN(ROW('03.Muestra'!$D$8:$D$17))+1,""),ROW()-327)),"")</f>
        <v/>
      </c>
      <c r="D332" s="114"/>
      <c r="E332" s="75" t="str">
        <f aca="false">IF(D332&lt;&gt;"",IF(AND(B332&lt;&gt;"",C332&lt;&gt;""),"","ERR"),"")</f>
        <v/>
      </c>
      <c r="G332" s="23"/>
      <c r="H332" s="23"/>
      <c r="I332" s="23"/>
      <c r="J332" s="23"/>
      <c r="K332" s="119"/>
      <c r="M332" s="23"/>
      <c r="N332" s="23"/>
      <c r="O332" s="23"/>
      <c r="P332" s="23"/>
      <c r="Q332" s="23"/>
      <c r="R332" s="23"/>
      <c r="S332" s="23"/>
      <c r="T332" s="23"/>
      <c r="U332" s="23"/>
      <c r="V332" s="23"/>
      <c r="W332" s="23"/>
      <c r="X332" s="23"/>
      <c r="Y332" s="23"/>
    </row>
    <row r="333" customFormat="false" ht="13.5" hidden="false" customHeight="true" outlineLevel="0" collapsed="false">
      <c r="A333" s="110" t="str">
        <f aca="false" t="array" ref="A333:A333">IFERROR(INDEX('03.Muestra'!$B$8:$B$17,SMALL(IF("Documento no web"='03.Muestra'!$D$8:$D$17,ROW('03.Muestra'!$B$8:$B$17)-MIN(ROW('03.Muestra'!$D$8:$D$17))+1,""),ROW()-327)),"")</f>
        <v/>
      </c>
      <c r="B333" s="141" t="str">
        <f aca="false" t="array" ref="B333:B333">IFERROR(INDEX('03.Muestra'!$C$8:$C$17,SMALL(IF("Documento no web"='03.Muestra'!$D$8:$D$17,ROW('03.Muestra'!$C$8:$C$17)-MIN(ROW('03.Muestra'!$D$8:$D$17))+1,""),ROW()-327)),"")</f>
        <v/>
      </c>
      <c r="C333" s="141" t="str">
        <f aca="false" t="array" ref="C333:C333">IFERROR(INDEX('03.Muestra'!$F$8:$F$17,SMALL(IF("Documento no web"='03.Muestra'!$D$8:$D$17,ROW('03.Muestra'!$F$8:$F$17)-MIN(ROW('03.Muestra'!$D$8:$D$17))+1,""),ROW()-327)),"")</f>
        <v/>
      </c>
      <c r="D333" s="114"/>
      <c r="E333" s="75" t="str">
        <f aca="false">IF(D333&lt;&gt;"",IF(AND(B333&lt;&gt;"",C333&lt;&gt;""),"","ERR"),"")</f>
        <v/>
      </c>
      <c r="G333" s="23"/>
      <c r="H333" s="23"/>
      <c r="I333" s="23"/>
      <c r="J333" s="23"/>
      <c r="K333" s="119"/>
      <c r="M333" s="23"/>
      <c r="N333" s="23"/>
      <c r="O333" s="23"/>
      <c r="P333" s="23"/>
      <c r="Q333" s="23"/>
      <c r="R333" s="23"/>
      <c r="S333" s="23"/>
      <c r="T333" s="23"/>
      <c r="U333" s="23"/>
      <c r="V333" s="23"/>
      <c r="W333" s="23"/>
      <c r="X333" s="23"/>
      <c r="Y333" s="23"/>
    </row>
    <row r="334" customFormat="false" ht="13.5" hidden="false" customHeight="true" outlineLevel="0" collapsed="false">
      <c r="A334" s="110" t="str">
        <f aca="false" t="array" ref="A334:A334">IFERROR(INDEX('03.Muestra'!$B$8:$B$17,SMALL(IF("Documento no web"='03.Muestra'!$D$8:$D$17,ROW('03.Muestra'!$B$8:$B$17)-MIN(ROW('03.Muestra'!$D$8:$D$17))+1,""),ROW()-327)),"")</f>
        <v/>
      </c>
      <c r="B334" s="141" t="str">
        <f aca="false" t="array" ref="B334:B334">IFERROR(INDEX('03.Muestra'!$C$8:$C$17,SMALL(IF("Documento no web"='03.Muestra'!$D$8:$D$17,ROW('03.Muestra'!$C$8:$C$17)-MIN(ROW('03.Muestra'!$D$8:$D$17))+1,""),ROW()-327)),"")</f>
        <v/>
      </c>
      <c r="C334" s="141" t="str">
        <f aca="false" t="array" ref="C334:C334">IFERROR(INDEX('03.Muestra'!$F$8:$F$17,SMALL(IF("Documento no web"='03.Muestra'!$D$8:$D$17,ROW('03.Muestra'!$F$8:$F$17)-MIN(ROW('03.Muestra'!$D$8:$D$17))+1,""),ROW()-327)),"")</f>
        <v/>
      </c>
      <c r="D334" s="114"/>
      <c r="E334" s="75" t="str">
        <f aca="false">IF(D334&lt;&gt;"",IF(AND(B334&lt;&gt;"",C334&lt;&gt;""),"","ERR"),"")</f>
        <v/>
      </c>
      <c r="F334" s="23"/>
      <c r="G334" s="23"/>
      <c r="H334" s="23"/>
      <c r="I334" s="23"/>
      <c r="J334" s="23"/>
      <c r="K334" s="119"/>
      <c r="M334" s="23"/>
      <c r="N334" s="23"/>
      <c r="O334" s="23"/>
      <c r="P334" s="23"/>
      <c r="Q334" s="23"/>
      <c r="R334" s="23"/>
      <c r="S334" s="23"/>
      <c r="T334" s="23"/>
      <c r="U334" s="23"/>
      <c r="V334" s="23"/>
      <c r="W334" s="23"/>
      <c r="X334" s="23"/>
      <c r="Y334" s="23"/>
    </row>
    <row r="335" customFormat="false" ht="13.5" hidden="false" customHeight="true" outlineLevel="0" collapsed="false">
      <c r="A335" s="110" t="str">
        <f aca="false" t="array" ref="A335:A335">IFERROR(INDEX('03.Muestra'!$B$8:$B$17,SMALL(IF("Documento no web"='03.Muestra'!$D$8:$D$17,ROW('03.Muestra'!$B$8:$B$17)-MIN(ROW('03.Muestra'!$D$8:$D$17))+1,""),ROW()-327)),"")</f>
        <v/>
      </c>
      <c r="B335" s="141" t="str">
        <f aca="false" t="array" ref="B335:B335">IFERROR(INDEX('03.Muestra'!$C$8:$C$17,SMALL(IF("Documento no web"='03.Muestra'!$D$8:$D$17,ROW('03.Muestra'!$C$8:$C$17)-MIN(ROW('03.Muestra'!$D$8:$D$17))+1,""),ROW()-327)),"")</f>
        <v/>
      </c>
      <c r="C335" s="141" t="str">
        <f aca="false" t="array" ref="C335:C335">IFERROR(INDEX('03.Muestra'!$F$8:$F$17,SMALL(IF("Documento no web"='03.Muestra'!$D$8:$D$17,ROW('03.Muestra'!$F$8:$F$17)-MIN(ROW('03.Muestra'!$D$8:$D$17))+1,""),ROW()-327)),"")</f>
        <v/>
      </c>
      <c r="D335" s="114"/>
      <c r="E335" s="75" t="str">
        <f aca="false">IF(D335&lt;&gt;"",IF(AND(B335&lt;&gt;"",C335&lt;&gt;""),"","ERR"),"")</f>
        <v/>
      </c>
      <c r="F335" s="23"/>
      <c r="G335" s="23"/>
      <c r="H335" s="23"/>
      <c r="I335" s="23"/>
      <c r="J335" s="23"/>
      <c r="K335" s="119"/>
      <c r="M335" s="23"/>
      <c r="N335" s="23"/>
      <c r="O335" s="23"/>
      <c r="P335" s="23"/>
      <c r="Q335" s="23"/>
      <c r="R335" s="23"/>
      <c r="S335" s="23"/>
      <c r="T335" s="23"/>
      <c r="U335" s="23"/>
      <c r="V335" s="23"/>
      <c r="W335" s="23"/>
      <c r="X335" s="23"/>
      <c r="Y335" s="23"/>
    </row>
    <row r="336" customFormat="false" ht="13.5" hidden="false" customHeight="true" outlineLevel="0" collapsed="false">
      <c r="A336" s="110" t="str">
        <f aca="false" t="array" ref="A336:A336">IFERROR(INDEX('03.Muestra'!$B$8:$B$17,SMALL(IF("Documento no web"='03.Muestra'!$D$8:$D$17,ROW('03.Muestra'!$B$8:$B$17)-MIN(ROW('03.Muestra'!$D$8:$D$17))+1,""),ROW()-327)),"")</f>
        <v/>
      </c>
      <c r="B336" s="141" t="str">
        <f aca="false" t="array" ref="B336:B336">IFERROR(INDEX('03.Muestra'!$C$8:$C$17,SMALL(IF("Documento no web"='03.Muestra'!$D$8:$D$17,ROW('03.Muestra'!$C$8:$C$17)-MIN(ROW('03.Muestra'!$D$8:$D$17))+1,""),ROW()-327)),"")</f>
        <v/>
      </c>
      <c r="C336" s="141" t="str">
        <f aca="false" t="array" ref="C336:C336">IFERROR(INDEX('03.Muestra'!$F$8:$F$17,SMALL(IF("Documento no web"='03.Muestra'!$D$8:$D$17,ROW('03.Muestra'!$F$8:$F$17)-MIN(ROW('03.Muestra'!$D$8:$D$17))+1,""),ROW()-327)),"")</f>
        <v/>
      </c>
      <c r="D336" s="114"/>
      <c r="E336" s="75" t="str">
        <f aca="false">IF(D336&lt;&gt;"",IF(AND(B336&lt;&gt;"",C336&lt;&gt;""),"","ERR"),"")</f>
        <v/>
      </c>
      <c r="F336" s="23"/>
      <c r="G336" s="23"/>
      <c r="H336" s="23"/>
      <c r="I336" s="23"/>
      <c r="J336" s="23"/>
      <c r="K336" s="119"/>
      <c r="M336" s="23"/>
      <c r="N336" s="23"/>
      <c r="O336" s="23"/>
      <c r="P336" s="23"/>
      <c r="Q336" s="23"/>
      <c r="R336" s="23"/>
      <c r="S336" s="23"/>
      <c r="T336" s="23"/>
      <c r="U336" s="23"/>
      <c r="V336" s="23"/>
      <c r="W336" s="23"/>
      <c r="X336" s="23"/>
      <c r="Y336" s="23"/>
    </row>
    <row r="337" customFormat="false" ht="13.5" hidden="false" customHeight="true" outlineLevel="0" collapsed="false">
      <c r="A337" s="110" t="str">
        <f aca="false" t="array" ref="A337:A337">IFERROR(INDEX('03.Muestra'!$B$8:$B$17,SMALL(IF("Documento no web"='03.Muestra'!$D$8:$D$17,ROW('03.Muestra'!$B$8:$B$17)-MIN(ROW('03.Muestra'!$D$8:$D$17))+1,""),ROW()-327)),"")</f>
        <v/>
      </c>
      <c r="B337" s="141" t="str">
        <f aca="false" t="array" ref="B337:B337">IFERROR(INDEX('03.Muestra'!$C$8:$C$17,SMALL(IF("Documento no web"='03.Muestra'!$D$8:$D$17,ROW('03.Muestra'!$C$8:$C$17)-MIN(ROW('03.Muestra'!$D$8:$D$17))+1,""),ROW()-327)),"")</f>
        <v/>
      </c>
      <c r="C337" s="141" t="str">
        <f aca="false" t="array" ref="C337:C337">IFERROR(INDEX('03.Muestra'!$F$8:$F$17,SMALL(IF("Documento no web"='03.Muestra'!$D$8:$D$17,ROW('03.Muestra'!$F$8:$F$17)-MIN(ROW('03.Muestra'!$D$8:$D$17))+1,""),ROW()-327)),"")</f>
        <v/>
      </c>
      <c r="D337" s="114"/>
      <c r="E337" s="75" t="str">
        <f aca="false">IF(D337&lt;&gt;"",IF(AND(B337&lt;&gt;"",C337&lt;&gt;""),"","ERR"),"")</f>
        <v/>
      </c>
      <c r="F337" s="23"/>
      <c r="G337" s="23"/>
      <c r="H337" s="23"/>
      <c r="I337" s="23"/>
      <c r="J337" s="23"/>
      <c r="K337" s="119"/>
      <c r="M337" s="23"/>
      <c r="N337" s="23"/>
      <c r="O337" s="23"/>
      <c r="P337" s="23"/>
      <c r="Q337" s="23"/>
      <c r="R337" s="23"/>
      <c r="S337" s="23"/>
      <c r="T337" s="23"/>
      <c r="U337" s="23"/>
      <c r="V337" s="23"/>
      <c r="W337" s="23"/>
      <c r="X337" s="23"/>
      <c r="Y337" s="23"/>
    </row>
    <row r="338" customFormat="false" ht="12" hidden="false" customHeight="true" outlineLevel="0" collapsed="false">
      <c r="A338" s="71"/>
      <c r="B338" s="144"/>
      <c r="C338" s="144"/>
      <c r="D338" s="145"/>
      <c r="E338" s="75"/>
      <c r="F338" s="23"/>
      <c r="G338" s="23"/>
      <c r="H338" s="23"/>
      <c r="I338" s="23"/>
      <c r="J338" s="23"/>
      <c r="N338" s="23"/>
      <c r="O338" s="23"/>
      <c r="P338" s="23"/>
      <c r="Q338" s="23"/>
      <c r="R338" s="23"/>
      <c r="S338" s="23"/>
      <c r="T338" s="23"/>
      <c r="U338" s="23"/>
      <c r="AD338" s="23"/>
    </row>
    <row r="339" customFormat="false" ht="12" hidden="false" customHeight="true" outlineLevel="0" collapsed="false">
      <c r="A339" s="71"/>
      <c r="B339" s="144"/>
      <c r="C339" s="144"/>
      <c r="D339" s="145"/>
      <c r="E339" s="75"/>
      <c r="F339" s="23"/>
      <c r="G339" s="23"/>
      <c r="H339" s="23"/>
      <c r="I339" s="23"/>
      <c r="J339" s="23"/>
      <c r="N339" s="23"/>
      <c r="O339" s="23"/>
      <c r="P339" s="23"/>
      <c r="Q339" s="23"/>
      <c r="R339" s="23"/>
      <c r="S339" s="23"/>
      <c r="T339" s="23"/>
      <c r="U339" s="23"/>
      <c r="AD339" s="23"/>
    </row>
    <row r="340" customFormat="false" ht="31.5" hidden="false" customHeight="true" outlineLevel="0" collapsed="false">
      <c r="A340" s="122"/>
      <c r="B340" s="123"/>
      <c r="C340" s="122"/>
      <c r="D340" s="146"/>
      <c r="E340" s="75"/>
      <c r="F340" s="23"/>
      <c r="G340" s="23"/>
      <c r="H340" s="23"/>
      <c r="I340" s="23"/>
      <c r="J340" s="23"/>
      <c r="N340" s="23"/>
      <c r="O340" s="23"/>
      <c r="P340" s="23"/>
      <c r="Q340" s="23"/>
      <c r="R340" s="23"/>
      <c r="S340" s="23"/>
      <c r="T340" s="23"/>
      <c r="U340" s="23"/>
      <c r="AD340" s="23"/>
    </row>
    <row r="341" customFormat="false" ht="14.25" hidden="false" customHeight="true" outlineLevel="0" collapsed="false">
      <c r="A341" s="71"/>
      <c r="B341" s="71"/>
      <c r="C341" s="71"/>
      <c r="D341" s="147"/>
      <c r="E341" s="75"/>
      <c r="F341" s="103"/>
      <c r="G341" s="23"/>
      <c r="H341" s="23"/>
      <c r="I341" s="23"/>
      <c r="J341" s="23"/>
      <c r="N341" s="23"/>
      <c r="O341" s="23"/>
      <c r="P341" s="23"/>
      <c r="Q341" s="23"/>
      <c r="R341" s="23"/>
      <c r="S341" s="23"/>
      <c r="T341" s="23"/>
      <c r="U341" s="23"/>
      <c r="AD341" s="23"/>
    </row>
    <row r="342" customFormat="false" ht="12" hidden="false" customHeight="true" outlineLevel="0" collapsed="false">
      <c r="B342" s="23"/>
      <c r="C342" s="23"/>
      <c r="D342" s="137"/>
      <c r="E342" s="75"/>
      <c r="F342" s="23"/>
      <c r="G342" s="23"/>
      <c r="H342" s="23"/>
      <c r="I342" s="23"/>
      <c r="J342" s="23"/>
      <c r="K342" s="119"/>
      <c r="L342" s="23"/>
      <c r="M342" s="23"/>
      <c r="N342" s="23"/>
      <c r="O342" s="23"/>
      <c r="P342" s="23"/>
      <c r="Q342" s="23"/>
      <c r="R342" s="23"/>
      <c r="S342" s="23"/>
      <c r="T342" s="23"/>
      <c r="U342" s="23"/>
      <c r="V342" s="23"/>
      <c r="W342" s="23"/>
      <c r="X342" s="23"/>
      <c r="Y342" s="23"/>
    </row>
    <row r="343" customFormat="false" ht="12" hidden="false" customHeight="true" outlineLevel="0" collapsed="false">
      <c r="B343" s="158"/>
      <c r="C343" s="23"/>
      <c r="D343" s="137"/>
      <c r="E343" s="112"/>
      <c r="K343" s="119"/>
      <c r="L343" s="23"/>
      <c r="M343" s="23"/>
      <c r="N343" s="23"/>
      <c r="O343" s="23"/>
      <c r="P343" s="23"/>
      <c r="Q343" s="23"/>
      <c r="R343" s="23"/>
      <c r="S343" s="23"/>
      <c r="T343" s="23"/>
      <c r="U343" s="23"/>
      <c r="V343" s="23"/>
      <c r="W343" s="23"/>
      <c r="X343" s="23"/>
      <c r="Y343" s="23"/>
    </row>
    <row r="344" customFormat="false" ht="30" hidden="false" customHeight="true" outlineLevel="0" collapsed="false">
      <c r="A344" s="105" t="s">
        <v>119</v>
      </c>
      <c r="B344" s="106" t="s">
        <v>105</v>
      </c>
      <c r="C344" s="107" t="s">
        <v>235</v>
      </c>
      <c r="D344" s="139" t="s">
        <v>125</v>
      </c>
      <c r="E344" s="124"/>
      <c r="K344" s="119"/>
      <c r="M344" s="23"/>
      <c r="N344" s="23"/>
      <c r="O344" s="23"/>
      <c r="P344" s="23"/>
      <c r="Q344" s="23"/>
      <c r="R344" s="23"/>
      <c r="S344" s="23"/>
      <c r="T344" s="23"/>
      <c r="U344" s="23"/>
      <c r="V344" s="23"/>
      <c r="W344" s="23"/>
      <c r="X344" s="23"/>
      <c r="Y344" s="23"/>
    </row>
    <row r="345" customFormat="false" ht="13.5" hidden="false" customHeight="true" outlineLevel="0" collapsed="false">
      <c r="A345" s="110" t="str">
        <f aca="false" t="array" ref="A345:A345">IFERROR(INDEX('03.Muestra'!$B$8:$B$17,SMALL(IF("Documento no web"='03.Muestra'!$D$8:$D$17,ROW('03.Muestra'!$B$8:$B$17)-MIN(ROW('03.Muestra'!$D$8:$D$17))+1,""),ROW()-344)),"")</f>
        <v/>
      </c>
      <c r="B345" s="141" t="str">
        <f aca="false" t="array" ref="B345:B345">IFERROR(INDEX('03.Muestra'!$C$8:$C$17,SMALL(IF("Documento no web"='03.Muestra'!$D$8:$D$17,ROW('03.Muestra'!$C$8:$C$17)-MIN(ROW('03.Muestra'!$D$8:$D$17))+1,""),ROW()-344)),"")</f>
        <v/>
      </c>
      <c r="C345" s="141" t="str">
        <f aca="false" t="array" ref="C345:C345">IFERROR(INDEX('03.Muestra'!$F$8:$F$17,SMALL(IF("Documento no web"='03.Muestra'!$D$8:$D$17,ROW('03.Muestra'!$F$8:$F$17)-MIN(ROW('03.Muestra'!$D$8:$D$17))+1,""),ROW()-344)),"")</f>
        <v/>
      </c>
      <c r="D345" s="114"/>
      <c r="E345" s="75" t="str">
        <f aca="false">IF(D345&lt;&gt;"",IF(AND(B345&lt;&gt;"",C345&lt;&gt;""),"","ERR"),"")</f>
        <v/>
      </c>
      <c r="F345" s="115" t="s">
        <v>108</v>
      </c>
      <c r="G345" s="100" t="s">
        <v>117</v>
      </c>
      <c r="H345" s="95" t="s">
        <v>112</v>
      </c>
      <c r="I345" s="116" t="s">
        <v>110</v>
      </c>
      <c r="J345" s="117" t="s">
        <v>106</v>
      </c>
      <c r="K345" s="142" t="s">
        <v>116</v>
      </c>
      <c r="L345" s="23"/>
      <c r="M345" s="23"/>
      <c r="N345" s="23"/>
      <c r="O345" s="23"/>
      <c r="P345" s="23"/>
      <c r="Q345" s="23"/>
      <c r="R345" s="23"/>
      <c r="S345" s="23"/>
      <c r="T345" s="23"/>
      <c r="U345" s="23"/>
      <c r="V345" s="23"/>
      <c r="W345" s="23"/>
      <c r="X345" s="23"/>
      <c r="Y345" s="23"/>
    </row>
    <row r="346" customFormat="false" ht="15" hidden="false" customHeight="true" outlineLevel="0" collapsed="false">
      <c r="A346" s="110" t="str">
        <f aca="false" t="array" ref="A346:A346">IFERROR(INDEX('03.Muestra'!$B$8:$B$17,SMALL(IF("Documento no web"='03.Muestra'!$D$8:$D$17,ROW('03.Muestra'!$B$8:$B$17)-MIN(ROW('03.Muestra'!$D$8:$D$17))+1,""),ROW()-344)),"")</f>
        <v/>
      </c>
      <c r="B346" s="141" t="str">
        <f aca="false" t="array" ref="B346:B346">IFERROR(INDEX('03.Muestra'!$C$8:$C$17,SMALL(IF("Documento no web"='03.Muestra'!$D$8:$D$17,ROW('03.Muestra'!$C$8:$C$17)-MIN(ROW('03.Muestra'!$D$8:$D$17))+1,""),ROW()-344)),"")</f>
        <v/>
      </c>
      <c r="C346" s="141" t="str">
        <f aca="false" t="array" ref="C346:C346">IFERROR(INDEX('03.Muestra'!$F$8:$F$17,SMALL(IF("Documento no web"='03.Muestra'!$D$8:$D$17,ROW('03.Muestra'!$F$8:$F$17)-MIN(ROW('03.Muestra'!$D$8:$D$17))+1,""),ROW()-344)),"")</f>
        <v/>
      </c>
      <c r="D346" s="114"/>
      <c r="E346" s="75" t="str">
        <f aca="false">IF(D346&lt;&gt;"",IF(AND(B346&lt;&gt;"",C346&lt;&gt;""),"","ERR"),"")</f>
        <v/>
      </c>
      <c r="F346" s="118" t="n">
        <f aca="true">COUNTIF($D345:INDIRECT("$D" &amp;  SUM(ROW()-1,'03.Muestra'!$D$20)-1),F345)</f>
        <v>0</v>
      </c>
      <c r="G346" s="118" t="n">
        <f aca="true">COUNTIF($D345:INDIRECT("$D" &amp;  SUM(ROW()-1,'03.Muestra'!$D$20)-1),G345)</f>
        <v>0</v>
      </c>
      <c r="H346" s="118" t="n">
        <f aca="true">COUNTIF($D345:INDIRECT("$D" &amp;  SUM(ROW()-1,'03.Muestra'!$D$20)-1),H345)</f>
        <v>0</v>
      </c>
      <c r="I346" s="118" t="n">
        <f aca="true">COUNTIF($D345:INDIRECT("$D" &amp;  SUM(ROW()-1,'03.Muestra'!$D$20)-1),I345)</f>
        <v>0</v>
      </c>
      <c r="J346" s="118" t="n">
        <f aca="true">COUNTIF($D345:INDIRECT("$D" &amp;  SUM(ROW()-1,'03.Muestra'!$D$20)-1),J345)</f>
        <v>0</v>
      </c>
      <c r="K346" s="143" t="n">
        <f aca="true">IF(COUNTIF('03.Muestra'!$D$8:$D$17,"Documento no web")=0,0,COUNTBLANK($D345:INDIRECT("$D" &amp;  SUM(ROW()-1,COUNTIF('03.Muestra'!$D$8:$D$17,"Documento no web"))-1)))</f>
        <v>0</v>
      </c>
      <c r="M346" s="23"/>
      <c r="N346" s="23"/>
      <c r="O346" s="23"/>
      <c r="P346" s="23"/>
      <c r="Q346" s="23"/>
      <c r="R346" s="23"/>
      <c r="S346" s="23"/>
      <c r="T346" s="23"/>
      <c r="U346" s="23"/>
      <c r="V346" s="23"/>
      <c r="W346" s="23"/>
      <c r="X346" s="23"/>
      <c r="Y346" s="23"/>
    </row>
    <row r="347" customFormat="false" ht="15" hidden="false" customHeight="true" outlineLevel="0" collapsed="false">
      <c r="A347" s="110" t="str">
        <f aca="false" t="array" ref="A347:A347">IFERROR(INDEX('03.Muestra'!$B$8:$B$17,SMALL(IF("Documento no web"='03.Muestra'!$D$8:$D$17,ROW('03.Muestra'!$B$8:$B$17)-MIN(ROW('03.Muestra'!$D$8:$D$17))+1,""),ROW()-344)),"")</f>
        <v/>
      </c>
      <c r="B347" s="141" t="str">
        <f aca="false" t="array" ref="B347:B347">IFERROR(INDEX('03.Muestra'!$C$8:$C$17,SMALL(IF("Documento no web"='03.Muestra'!$D$8:$D$17,ROW('03.Muestra'!$C$8:$C$17)-MIN(ROW('03.Muestra'!$D$8:$D$17))+1,""),ROW()-344)),"")</f>
        <v/>
      </c>
      <c r="C347" s="141" t="str">
        <f aca="false" t="array" ref="C347:C347">IFERROR(INDEX('03.Muestra'!$F$8:$F$17,SMALL(IF("Documento no web"='03.Muestra'!$D$8:$D$17,ROW('03.Muestra'!$F$8:$F$17)-MIN(ROW('03.Muestra'!$D$8:$D$17))+1,""),ROW()-344)),"")</f>
        <v/>
      </c>
      <c r="D347" s="114"/>
      <c r="E347" s="75" t="str">
        <f aca="false">IF(D347&lt;&gt;"",IF(AND(B347&lt;&gt;"",C347&lt;&gt;""),"","ERR"),"")</f>
        <v/>
      </c>
      <c r="F347" s="23"/>
      <c r="G347" s="23"/>
      <c r="H347" s="23"/>
      <c r="I347" s="23"/>
      <c r="J347" s="23"/>
      <c r="K347" s="119"/>
      <c r="M347" s="23"/>
      <c r="N347" s="23"/>
      <c r="O347" s="23"/>
      <c r="P347" s="23"/>
      <c r="Q347" s="23"/>
      <c r="R347" s="23"/>
      <c r="S347" s="23"/>
      <c r="T347" s="23"/>
      <c r="U347" s="23"/>
      <c r="V347" s="23"/>
      <c r="W347" s="23"/>
      <c r="X347" s="23"/>
      <c r="Y347" s="23"/>
    </row>
    <row r="348" customFormat="false" ht="15" hidden="false" customHeight="true" outlineLevel="0" collapsed="false">
      <c r="A348" s="110" t="str">
        <f aca="false" t="array" ref="A348:A348">IFERROR(INDEX('03.Muestra'!$B$8:$B$17,SMALL(IF("Documento no web"='03.Muestra'!$D$8:$D$17,ROW('03.Muestra'!$B$8:$B$17)-MIN(ROW('03.Muestra'!$D$8:$D$17))+1,""),ROW()-344)),"")</f>
        <v/>
      </c>
      <c r="B348" s="141" t="str">
        <f aca="false" t="array" ref="B348:B348">IFERROR(INDEX('03.Muestra'!$C$8:$C$17,SMALL(IF("Documento no web"='03.Muestra'!$D$8:$D$17,ROW('03.Muestra'!$C$8:$C$17)-MIN(ROW('03.Muestra'!$D$8:$D$17))+1,""),ROW()-344)),"")</f>
        <v/>
      </c>
      <c r="C348" s="141" t="str">
        <f aca="false" t="array" ref="C348:C348">IFERROR(INDEX('03.Muestra'!$F$8:$F$17,SMALL(IF("Documento no web"='03.Muestra'!$D$8:$D$17,ROW('03.Muestra'!$F$8:$F$17)-MIN(ROW('03.Muestra'!$D$8:$D$17))+1,""),ROW()-344)),"")</f>
        <v/>
      </c>
      <c r="D348" s="114"/>
      <c r="E348" s="75" t="str">
        <f aca="false">IF(D348&lt;&gt;"",IF(AND(B348&lt;&gt;"",C348&lt;&gt;""),"","ERR"),"")</f>
        <v/>
      </c>
      <c r="F348" s="23"/>
      <c r="G348" s="23"/>
      <c r="H348" s="23"/>
      <c r="I348" s="23"/>
      <c r="K348" s="119"/>
      <c r="L348" s="23"/>
      <c r="M348" s="23"/>
      <c r="N348" s="23"/>
      <c r="O348" s="23"/>
      <c r="P348" s="23"/>
      <c r="Q348" s="23"/>
      <c r="R348" s="23"/>
      <c r="S348" s="23"/>
      <c r="T348" s="23"/>
      <c r="U348" s="23"/>
      <c r="V348" s="23"/>
      <c r="W348" s="23"/>
      <c r="X348" s="23"/>
      <c r="Y348" s="23"/>
    </row>
    <row r="349" customFormat="false" ht="15" hidden="false" customHeight="true" outlineLevel="0" collapsed="false">
      <c r="A349" s="110" t="str">
        <f aca="false" t="array" ref="A349:A349">IFERROR(INDEX('03.Muestra'!$B$8:$B$17,SMALL(IF("Documento no web"='03.Muestra'!$D$8:$D$17,ROW('03.Muestra'!$B$8:$B$17)-MIN(ROW('03.Muestra'!$D$8:$D$17))+1,""),ROW()-344)),"")</f>
        <v/>
      </c>
      <c r="B349" s="141" t="str">
        <f aca="false" t="array" ref="B349:B349">IFERROR(INDEX('03.Muestra'!$C$8:$C$17,SMALL(IF("Documento no web"='03.Muestra'!$D$8:$D$17,ROW('03.Muestra'!$C$8:$C$17)-MIN(ROW('03.Muestra'!$D$8:$D$17))+1,""),ROW()-344)),"")</f>
        <v/>
      </c>
      <c r="C349" s="141" t="str">
        <f aca="false" t="array" ref="C349:C349">IFERROR(INDEX('03.Muestra'!$F$8:$F$17,SMALL(IF("Documento no web"='03.Muestra'!$D$8:$D$17,ROW('03.Muestra'!$F$8:$F$17)-MIN(ROW('03.Muestra'!$D$8:$D$17))+1,""),ROW()-344)),"")</f>
        <v/>
      </c>
      <c r="D349" s="114"/>
      <c r="E349" s="75" t="str">
        <f aca="false">IF(D349&lt;&gt;"",IF(AND(B349&lt;&gt;"",C349&lt;&gt;""),"","ERR"),"")</f>
        <v/>
      </c>
      <c r="F349" s="74"/>
      <c r="G349" s="23"/>
      <c r="H349" s="23"/>
      <c r="I349" s="23"/>
      <c r="K349" s="119"/>
      <c r="L349" s="23"/>
      <c r="M349" s="23"/>
      <c r="N349" s="23"/>
      <c r="O349" s="23"/>
      <c r="P349" s="23"/>
      <c r="Q349" s="23"/>
      <c r="R349" s="23"/>
      <c r="S349" s="23"/>
      <c r="T349" s="23"/>
      <c r="U349" s="23"/>
      <c r="V349" s="23"/>
      <c r="W349" s="23"/>
      <c r="X349" s="23"/>
      <c r="Y349" s="23"/>
    </row>
    <row r="350" customFormat="false" ht="15" hidden="false" customHeight="true" outlineLevel="0" collapsed="false">
      <c r="A350" s="110" t="str">
        <f aca="false" t="array" ref="A350:A350">IFERROR(INDEX('03.Muestra'!$B$8:$B$17,SMALL(IF("Documento no web"='03.Muestra'!$D$8:$D$17,ROW('03.Muestra'!$B$8:$B$17)-MIN(ROW('03.Muestra'!$D$8:$D$17))+1,""),ROW()-344)),"")</f>
        <v/>
      </c>
      <c r="B350" s="141" t="str">
        <f aca="false" t="array" ref="B350:B350">IFERROR(INDEX('03.Muestra'!$C$8:$C$17,SMALL(IF("Documento no web"='03.Muestra'!$D$8:$D$17,ROW('03.Muestra'!$C$8:$C$17)-MIN(ROW('03.Muestra'!$D$8:$D$17))+1,""),ROW()-344)),"")</f>
        <v/>
      </c>
      <c r="C350" s="141" t="str">
        <f aca="false" t="array" ref="C350:C350">IFERROR(INDEX('03.Muestra'!$F$8:$F$17,SMALL(IF("Documento no web"='03.Muestra'!$D$8:$D$17,ROW('03.Muestra'!$F$8:$F$17)-MIN(ROW('03.Muestra'!$D$8:$D$17))+1,""),ROW()-344)),"")</f>
        <v/>
      </c>
      <c r="D350" s="114"/>
      <c r="E350" s="75" t="str">
        <f aca="false">IF(D350&lt;&gt;"",IF(AND(B350&lt;&gt;"",C350&lt;&gt;""),"","ERR"),"")</f>
        <v/>
      </c>
      <c r="F350" s="23"/>
      <c r="G350" s="23"/>
      <c r="H350" s="23"/>
      <c r="I350" s="23"/>
      <c r="K350" s="119"/>
      <c r="L350" s="23"/>
      <c r="M350" s="23"/>
      <c r="N350" s="23"/>
      <c r="O350" s="23"/>
      <c r="P350" s="23"/>
      <c r="Q350" s="23"/>
      <c r="R350" s="23"/>
      <c r="S350" s="23"/>
      <c r="T350" s="23"/>
      <c r="U350" s="23"/>
      <c r="V350" s="23"/>
      <c r="W350" s="23"/>
      <c r="X350" s="23"/>
      <c r="Y350" s="23"/>
    </row>
    <row r="351" customFormat="false" ht="15" hidden="false" customHeight="true" outlineLevel="0" collapsed="false">
      <c r="A351" s="110" t="str">
        <f aca="false" t="array" ref="A351:A351">IFERROR(INDEX('03.Muestra'!$B$8:$B$17,SMALL(IF("Documento no web"='03.Muestra'!$D$8:$D$17,ROW('03.Muestra'!$B$8:$B$17)-MIN(ROW('03.Muestra'!$D$8:$D$17))+1,""),ROW()-344)),"")</f>
        <v/>
      </c>
      <c r="B351" s="141" t="str">
        <f aca="false" t="array" ref="B351:B351">IFERROR(INDEX('03.Muestra'!$C$8:$C$17,SMALL(IF("Documento no web"='03.Muestra'!$D$8:$D$17,ROW('03.Muestra'!$C$8:$C$17)-MIN(ROW('03.Muestra'!$D$8:$D$17))+1,""),ROW()-344)),"")</f>
        <v/>
      </c>
      <c r="C351" s="141" t="str">
        <f aca="false" t="array" ref="C351:C351">IFERROR(INDEX('03.Muestra'!$F$8:$F$17,SMALL(IF("Documento no web"='03.Muestra'!$D$8:$D$17,ROW('03.Muestra'!$F$8:$F$17)-MIN(ROW('03.Muestra'!$D$8:$D$17))+1,""),ROW()-344)),"")</f>
        <v/>
      </c>
      <c r="D351" s="114"/>
      <c r="E351" s="75" t="str">
        <f aca="false">IF(D351&lt;&gt;"",IF(AND(B351&lt;&gt;"",C351&lt;&gt;""),"","ERR"),"")</f>
        <v/>
      </c>
      <c r="F351" s="23"/>
      <c r="G351" s="23"/>
      <c r="H351" s="23"/>
      <c r="I351" s="23"/>
      <c r="J351" s="23"/>
      <c r="K351" s="119"/>
      <c r="L351" s="23"/>
      <c r="M351" s="23"/>
      <c r="N351" s="23"/>
      <c r="O351" s="23"/>
      <c r="P351" s="23"/>
      <c r="Q351" s="23"/>
      <c r="R351" s="23"/>
      <c r="S351" s="23"/>
      <c r="T351" s="23"/>
      <c r="U351" s="23"/>
      <c r="V351" s="23"/>
      <c r="W351" s="23"/>
      <c r="X351" s="23"/>
      <c r="Y351" s="23"/>
    </row>
    <row r="352" customFormat="false" ht="12" hidden="false" customHeight="true" outlineLevel="0" collapsed="false">
      <c r="A352" s="110" t="str">
        <f aca="false" t="array" ref="A352:A352">IFERROR(INDEX('03.Muestra'!$B$8:$B$17,SMALL(IF("Documento no web"='03.Muestra'!$D$8:$D$17,ROW('03.Muestra'!$B$8:$B$17)-MIN(ROW('03.Muestra'!$D$8:$D$17))+1,""),ROW()-344)),"")</f>
        <v/>
      </c>
      <c r="B352" s="141" t="str">
        <f aca="false" t="array" ref="B352:B352">IFERROR(INDEX('03.Muestra'!$C$8:$C$17,SMALL(IF("Documento no web"='03.Muestra'!$D$8:$D$17,ROW('03.Muestra'!$C$8:$C$17)-MIN(ROW('03.Muestra'!$D$8:$D$17))+1,""),ROW()-344)),"")</f>
        <v/>
      </c>
      <c r="C352" s="141" t="str">
        <f aca="false" t="array" ref="C352:C352">IFERROR(INDEX('03.Muestra'!$F$8:$F$17,SMALL(IF("Documento no web"='03.Muestra'!$D$8:$D$17,ROW('03.Muestra'!$F$8:$F$17)-MIN(ROW('03.Muestra'!$D$8:$D$17))+1,""),ROW()-344)),"")</f>
        <v/>
      </c>
      <c r="D352" s="114"/>
      <c r="E352" s="75" t="str">
        <f aca="false">IF(D352&lt;&gt;"",IF(AND(B352&lt;&gt;"",C352&lt;&gt;""),"","ERR"),"")</f>
        <v/>
      </c>
      <c r="F352" s="23"/>
      <c r="G352" s="23"/>
      <c r="H352" s="23"/>
      <c r="I352" s="23"/>
      <c r="J352" s="23"/>
      <c r="K352" s="119"/>
      <c r="L352" s="23"/>
      <c r="M352" s="23"/>
      <c r="N352" s="23"/>
      <c r="O352" s="23"/>
      <c r="P352" s="23"/>
      <c r="Q352" s="23"/>
      <c r="R352" s="23"/>
      <c r="S352" s="23"/>
      <c r="T352" s="23"/>
      <c r="U352" s="23"/>
      <c r="V352" s="23"/>
      <c r="W352" s="23"/>
      <c r="X352" s="23"/>
      <c r="Y352" s="23"/>
    </row>
    <row r="353" customFormat="false" ht="15" hidden="false" customHeight="true" outlineLevel="0" collapsed="false">
      <c r="A353" s="110" t="str">
        <f aca="false" t="array" ref="A353:A353">IFERROR(INDEX('03.Muestra'!$B$8:$B$17,SMALL(IF("Documento no web"='03.Muestra'!$D$8:$D$17,ROW('03.Muestra'!$B$8:$B$17)-MIN(ROW('03.Muestra'!$D$8:$D$17))+1,""),ROW()-344)),"")</f>
        <v/>
      </c>
      <c r="B353" s="141" t="str">
        <f aca="false" t="array" ref="B353:B353">IFERROR(INDEX('03.Muestra'!$C$8:$C$17,SMALL(IF("Documento no web"='03.Muestra'!$D$8:$D$17,ROW('03.Muestra'!$C$8:$C$17)-MIN(ROW('03.Muestra'!$D$8:$D$17))+1,""),ROW()-344)),"")</f>
        <v/>
      </c>
      <c r="C353" s="141" t="str">
        <f aca="false" t="array" ref="C353:C353">IFERROR(INDEX('03.Muestra'!$F$8:$F$17,SMALL(IF("Documento no web"='03.Muestra'!$D$8:$D$17,ROW('03.Muestra'!$F$8:$F$17)-MIN(ROW('03.Muestra'!$D$8:$D$17))+1,""),ROW()-344)),"")</f>
        <v/>
      </c>
      <c r="D353" s="114"/>
      <c r="E353" s="75" t="str">
        <f aca="false">IF(D353&lt;&gt;"",IF(AND(B353&lt;&gt;"",C353&lt;&gt;""),"","ERR"),"")</f>
        <v/>
      </c>
      <c r="F353" s="23"/>
      <c r="G353" s="23"/>
      <c r="H353" s="23"/>
      <c r="I353" s="23"/>
      <c r="J353" s="23"/>
      <c r="K353" s="119"/>
      <c r="M353" s="23"/>
      <c r="N353" s="23"/>
      <c r="O353" s="23"/>
      <c r="P353" s="23"/>
      <c r="Q353" s="23"/>
      <c r="R353" s="23"/>
      <c r="S353" s="23"/>
      <c r="T353" s="23"/>
      <c r="U353" s="23"/>
      <c r="V353" s="23"/>
      <c r="W353" s="23"/>
      <c r="X353" s="23"/>
      <c r="Y353" s="23"/>
    </row>
    <row r="354" customFormat="false" ht="15" hidden="false" customHeight="true" outlineLevel="0" collapsed="false">
      <c r="A354" s="110" t="str">
        <f aca="false" t="array" ref="A354:A354">IFERROR(INDEX('03.Muestra'!$B$8:$B$17,SMALL(IF("Documento no web"='03.Muestra'!$D$8:$D$17,ROW('03.Muestra'!$B$8:$B$17)-MIN(ROW('03.Muestra'!$D$8:$D$17))+1,""),ROW()-344)),"")</f>
        <v/>
      </c>
      <c r="B354" s="141" t="str">
        <f aca="false" t="array" ref="B354:B354">IFERROR(INDEX('03.Muestra'!$C$8:$C$17,SMALL(IF("Documento no web"='03.Muestra'!$D$8:$D$17,ROW('03.Muestra'!$C$8:$C$17)-MIN(ROW('03.Muestra'!$D$8:$D$17))+1,""),ROW()-344)),"")</f>
        <v/>
      </c>
      <c r="C354" s="141" t="str">
        <f aca="false" t="array" ref="C354:C354">IFERROR(INDEX('03.Muestra'!$F$8:$F$17,SMALL(IF("Documento no web"='03.Muestra'!$D$8:$D$17,ROW('03.Muestra'!$F$8:$F$17)-MIN(ROW('03.Muestra'!$D$8:$D$17))+1,""),ROW()-344)),"")</f>
        <v/>
      </c>
      <c r="D354" s="114"/>
      <c r="E354" s="75" t="str">
        <f aca="false">IF(D354&lt;&gt;"",IF(AND(B354&lt;&gt;"",C354&lt;&gt;""),"","ERR"),"")</f>
        <v/>
      </c>
      <c r="F354" s="23"/>
      <c r="G354" s="23"/>
      <c r="H354" s="23"/>
      <c r="I354" s="23"/>
      <c r="J354" s="23"/>
      <c r="K354" s="119"/>
      <c r="M354" s="23"/>
      <c r="N354" s="23"/>
      <c r="O354" s="23"/>
      <c r="P354" s="23"/>
      <c r="Q354" s="23"/>
      <c r="R354" s="23"/>
      <c r="S354" s="23"/>
      <c r="T354" s="23"/>
      <c r="U354" s="23"/>
      <c r="V354" s="23"/>
      <c r="W354" s="23"/>
      <c r="X354" s="23"/>
      <c r="Y354" s="23"/>
    </row>
    <row r="355" customFormat="false" ht="12" hidden="false" customHeight="true" outlineLevel="0" collapsed="false">
      <c r="A355" s="71"/>
      <c r="B355" s="144"/>
      <c r="C355" s="144"/>
      <c r="D355" s="145"/>
      <c r="E355" s="75"/>
      <c r="F355" s="23"/>
      <c r="G355" s="23"/>
      <c r="H355" s="23"/>
      <c r="I355" s="23"/>
      <c r="J355" s="23"/>
      <c r="N355" s="23"/>
      <c r="O355" s="23"/>
      <c r="P355" s="23"/>
      <c r="Q355" s="23"/>
      <c r="R355" s="23"/>
      <c r="S355" s="23"/>
      <c r="T355" s="23"/>
      <c r="U355" s="23"/>
      <c r="AD355" s="23"/>
    </row>
    <row r="356" customFormat="false" ht="12" hidden="false" customHeight="true" outlineLevel="0" collapsed="false">
      <c r="A356" s="71"/>
      <c r="B356" s="144"/>
      <c r="C356" s="144"/>
      <c r="D356" s="145"/>
      <c r="E356" s="75"/>
      <c r="F356" s="23"/>
      <c r="G356" s="23"/>
      <c r="H356" s="23"/>
      <c r="I356" s="23"/>
      <c r="J356" s="23"/>
      <c r="N356" s="23"/>
      <c r="O356" s="23"/>
      <c r="P356" s="23"/>
      <c r="Q356" s="23"/>
      <c r="R356" s="23"/>
      <c r="S356" s="23"/>
      <c r="T356" s="23"/>
      <c r="U356" s="23"/>
      <c r="AD356" s="23"/>
    </row>
    <row r="357" customFormat="false" ht="31.5" hidden="false" customHeight="true" outlineLevel="0" collapsed="false">
      <c r="A357" s="122"/>
      <c r="B357" s="123"/>
      <c r="C357" s="122"/>
      <c r="D357" s="146"/>
      <c r="E357" s="75"/>
      <c r="F357" s="23"/>
      <c r="G357" s="23"/>
      <c r="H357" s="23"/>
      <c r="I357" s="23"/>
      <c r="J357" s="23"/>
      <c r="N357" s="23"/>
      <c r="O357" s="23"/>
      <c r="P357" s="23"/>
      <c r="Q357" s="23"/>
      <c r="R357" s="23"/>
      <c r="S357" s="23"/>
      <c r="T357" s="23"/>
      <c r="U357" s="23"/>
      <c r="AD357" s="23"/>
    </row>
    <row r="358" customFormat="false" ht="14.25" hidden="false" customHeight="true" outlineLevel="0" collapsed="false">
      <c r="A358" s="71"/>
      <c r="B358" s="71"/>
      <c r="C358" s="71"/>
      <c r="D358" s="147"/>
      <c r="E358" s="75"/>
      <c r="F358" s="103"/>
      <c r="G358" s="23"/>
      <c r="H358" s="23"/>
      <c r="I358" s="23"/>
      <c r="J358" s="23"/>
      <c r="N358" s="23"/>
      <c r="O358" s="23"/>
      <c r="P358" s="23"/>
      <c r="Q358" s="23"/>
      <c r="R358" s="23"/>
      <c r="S358" s="23"/>
      <c r="T358" s="23"/>
      <c r="U358" s="23"/>
      <c r="AD358" s="23"/>
    </row>
    <row r="359" customFormat="false" ht="12" hidden="false" customHeight="true" outlineLevel="0" collapsed="false">
      <c r="B359" s="23"/>
      <c r="C359" s="23"/>
      <c r="D359" s="137"/>
      <c r="E359" s="23"/>
      <c r="F359" s="23"/>
      <c r="G359" s="23"/>
      <c r="H359" s="23"/>
      <c r="I359" s="23"/>
      <c r="J359" s="23"/>
      <c r="K359" s="119"/>
      <c r="L359" s="23"/>
      <c r="M359" s="23"/>
      <c r="N359" s="23"/>
      <c r="O359" s="23"/>
      <c r="P359" s="23"/>
      <c r="Q359" s="23"/>
      <c r="R359" s="23"/>
      <c r="S359" s="23"/>
      <c r="T359" s="23"/>
      <c r="U359" s="23"/>
      <c r="V359" s="23"/>
      <c r="W359" s="23"/>
      <c r="X359" s="23"/>
      <c r="Y359" s="23"/>
    </row>
    <row r="360" customFormat="false" ht="12" hidden="false" customHeight="true" outlineLevel="0" collapsed="false">
      <c r="B360" s="158"/>
      <c r="C360" s="23"/>
      <c r="D360" s="137"/>
      <c r="E360" s="112"/>
      <c r="F360" s="23"/>
      <c r="G360" s="23"/>
      <c r="H360" s="23"/>
      <c r="I360" s="23"/>
      <c r="J360" s="23"/>
      <c r="K360" s="119"/>
      <c r="L360" s="23"/>
      <c r="M360" s="23"/>
      <c r="N360" s="23"/>
      <c r="O360" s="23"/>
      <c r="P360" s="23"/>
      <c r="Q360" s="23"/>
      <c r="R360" s="23"/>
      <c r="S360" s="23"/>
      <c r="T360" s="23"/>
      <c r="U360" s="23"/>
      <c r="V360" s="23"/>
      <c r="W360" s="23"/>
      <c r="X360" s="23"/>
      <c r="Y360" s="23"/>
    </row>
    <row r="361" customFormat="false" ht="30" hidden="false" customHeight="true" outlineLevel="0" collapsed="false">
      <c r="A361" s="105" t="s">
        <v>119</v>
      </c>
      <c r="B361" s="106" t="s">
        <v>105</v>
      </c>
      <c r="C361" s="107" t="s">
        <v>236</v>
      </c>
      <c r="D361" s="139" t="s">
        <v>125</v>
      </c>
      <c r="E361" s="124"/>
      <c r="K361" s="119"/>
      <c r="L361" s="23"/>
      <c r="M361" s="23"/>
      <c r="N361" s="23"/>
      <c r="O361" s="23"/>
      <c r="P361" s="23"/>
      <c r="Q361" s="23"/>
      <c r="R361" s="23"/>
      <c r="S361" s="23"/>
      <c r="T361" s="23"/>
      <c r="U361" s="23"/>
      <c r="V361" s="23"/>
      <c r="W361" s="23"/>
      <c r="X361" s="23"/>
      <c r="Y361" s="23"/>
    </row>
    <row r="362" customFormat="false" ht="13.5" hidden="false" customHeight="true" outlineLevel="0" collapsed="false">
      <c r="A362" s="110" t="str">
        <f aca="false" t="array" ref="A362:A362">IFERROR(INDEX('03.Muestra'!$B$8:$B$17,SMALL(IF("Documento no web"='03.Muestra'!$D$8:$D$17,ROW('03.Muestra'!$B$8:$B$17)-MIN(ROW('03.Muestra'!$D$8:$D$17))+1,""),ROW()-361)),"")</f>
        <v/>
      </c>
      <c r="B362" s="141" t="str">
        <f aca="false" t="array" ref="B362:B362">IFERROR(INDEX('03.Muestra'!$C$8:$C$17,SMALL(IF("Documento no web"='03.Muestra'!$D$8:$D$17,ROW('03.Muestra'!$C$8:$C$17)-MIN(ROW('03.Muestra'!$D$8:$D$17))+1,""),ROW()-361)),"")</f>
        <v/>
      </c>
      <c r="C362" s="141" t="str">
        <f aca="false" t="array" ref="C362:C362">IFERROR(INDEX('03.Muestra'!$F$8:$F$17,SMALL(IF("Documento no web"='03.Muestra'!$D$8:$D$17,ROW('03.Muestra'!$F$8:$F$17)-MIN(ROW('03.Muestra'!$D$8:$D$17))+1,""),ROW()-361)),"")</f>
        <v/>
      </c>
      <c r="D362" s="114"/>
      <c r="E362" s="75" t="str">
        <f aca="false">IF(D362&lt;&gt;"",IF(AND(B362&lt;&gt;"",C362&lt;&gt;""),"","ERR"),"")</f>
        <v/>
      </c>
      <c r="F362" s="115" t="s">
        <v>108</v>
      </c>
      <c r="G362" s="100" t="s">
        <v>117</v>
      </c>
      <c r="H362" s="95" t="s">
        <v>112</v>
      </c>
      <c r="I362" s="116" t="s">
        <v>110</v>
      </c>
      <c r="J362" s="117" t="s">
        <v>106</v>
      </c>
      <c r="K362" s="142" t="s">
        <v>116</v>
      </c>
      <c r="L362" s="23"/>
      <c r="M362" s="23"/>
      <c r="N362" s="23"/>
      <c r="O362" s="23"/>
      <c r="P362" s="23"/>
      <c r="Q362" s="23"/>
      <c r="R362" s="23"/>
      <c r="S362" s="23"/>
      <c r="T362" s="23"/>
      <c r="U362" s="23"/>
      <c r="V362" s="23"/>
      <c r="W362" s="23"/>
      <c r="X362" s="23"/>
      <c r="Y362" s="23"/>
    </row>
    <row r="363" customFormat="false" ht="13.5" hidden="false" customHeight="true" outlineLevel="0" collapsed="false">
      <c r="A363" s="110" t="str">
        <f aca="false" t="array" ref="A363:A363">IFERROR(INDEX('03.Muestra'!$B$8:$B$17,SMALL(IF("Documento no web"='03.Muestra'!$D$8:$D$17,ROW('03.Muestra'!$B$8:$B$17)-MIN(ROW('03.Muestra'!$D$8:$D$17))+1,""),ROW()-361)),"")</f>
        <v/>
      </c>
      <c r="B363" s="141" t="str">
        <f aca="false" t="array" ref="B363:B363">IFERROR(INDEX('03.Muestra'!$C$8:$C$17,SMALL(IF("Documento no web"='03.Muestra'!$D$8:$D$17,ROW('03.Muestra'!$C$8:$C$17)-MIN(ROW('03.Muestra'!$D$8:$D$17))+1,""),ROW()-361)),"")</f>
        <v/>
      </c>
      <c r="C363" s="141" t="str">
        <f aca="false" t="array" ref="C363:C363">IFERROR(INDEX('03.Muestra'!$F$8:$F$17,SMALL(IF("Documento no web"='03.Muestra'!$D$8:$D$17,ROW('03.Muestra'!$F$8:$F$17)-MIN(ROW('03.Muestra'!$D$8:$D$17))+1,""),ROW()-361)),"")</f>
        <v/>
      </c>
      <c r="D363" s="114"/>
      <c r="E363" s="75" t="str">
        <f aca="false">IF(D363&lt;&gt;"",IF(AND(B363&lt;&gt;"",C363&lt;&gt;""),"","ERR"),"")</f>
        <v/>
      </c>
      <c r="F363" s="118" t="n">
        <f aca="true">COUNTIF($D362:INDIRECT("$D" &amp;  SUM(ROW()-1,'03.Muestra'!$D$20)-1),F362)</f>
        <v>0</v>
      </c>
      <c r="G363" s="118" t="n">
        <f aca="true">COUNTIF($D362:INDIRECT("$D" &amp;  SUM(ROW()-1,'03.Muestra'!$D$20)-1),G362)</f>
        <v>0</v>
      </c>
      <c r="H363" s="118" t="n">
        <f aca="true">COUNTIF($D362:INDIRECT("$D" &amp;  SUM(ROW()-1,'03.Muestra'!$D$20)-1),H362)</f>
        <v>0</v>
      </c>
      <c r="I363" s="118" t="n">
        <f aca="true">COUNTIF($D362:INDIRECT("$D" &amp;  SUM(ROW()-1,'03.Muestra'!$D$20)-1),I362)</f>
        <v>0</v>
      </c>
      <c r="J363" s="118" t="n">
        <f aca="true">COUNTIF($D362:INDIRECT("$D" &amp;  SUM(ROW()-1,'03.Muestra'!$D$20)-1),J362)</f>
        <v>0</v>
      </c>
      <c r="K363" s="143" t="n">
        <f aca="true">IF(COUNTIF('03.Muestra'!$D$8:$D$17,"Documento no web")=0,0,COUNTBLANK($D362:INDIRECT("$D" &amp;  SUM(ROW()-1,COUNTIF('03.Muestra'!$D$8:$D$17,"Documento no web"))-1)))</f>
        <v>0</v>
      </c>
      <c r="L363" s="23"/>
      <c r="M363" s="23"/>
      <c r="N363" s="23"/>
      <c r="O363" s="23"/>
      <c r="P363" s="23"/>
      <c r="Q363" s="23"/>
      <c r="R363" s="23"/>
      <c r="S363" s="23"/>
      <c r="T363" s="23"/>
      <c r="U363" s="23"/>
      <c r="V363" s="23"/>
      <c r="W363" s="23"/>
      <c r="X363" s="23"/>
      <c r="Y363" s="23"/>
    </row>
    <row r="364" customFormat="false" ht="13.5" hidden="false" customHeight="true" outlineLevel="0" collapsed="false">
      <c r="A364" s="110" t="str">
        <f aca="false" t="array" ref="A364:A364">IFERROR(INDEX('03.Muestra'!$B$8:$B$17,SMALL(IF("Documento no web"='03.Muestra'!$D$8:$D$17,ROW('03.Muestra'!$B$8:$B$17)-MIN(ROW('03.Muestra'!$D$8:$D$17))+1,""),ROW()-361)),"")</f>
        <v/>
      </c>
      <c r="B364" s="141" t="str">
        <f aca="false" t="array" ref="B364:B364">IFERROR(INDEX('03.Muestra'!$C$8:$C$17,SMALL(IF("Documento no web"='03.Muestra'!$D$8:$D$17,ROW('03.Muestra'!$C$8:$C$17)-MIN(ROW('03.Muestra'!$D$8:$D$17))+1,""),ROW()-361)),"")</f>
        <v/>
      </c>
      <c r="C364" s="141" t="str">
        <f aca="false" t="array" ref="C364:C364">IFERROR(INDEX('03.Muestra'!$F$8:$F$17,SMALL(IF("Documento no web"='03.Muestra'!$D$8:$D$17,ROW('03.Muestra'!$F$8:$F$17)-MIN(ROW('03.Muestra'!$D$8:$D$17))+1,""),ROW()-361)),"")</f>
        <v/>
      </c>
      <c r="D364" s="114"/>
      <c r="E364" s="75" t="str">
        <f aca="false">IF(D364&lt;&gt;"",IF(AND(B364&lt;&gt;"",C364&lt;&gt;""),"","ERR"),"")</f>
        <v/>
      </c>
      <c r="G364" s="23"/>
      <c r="H364" s="23"/>
      <c r="I364" s="23"/>
      <c r="J364" s="23"/>
      <c r="K364" s="119"/>
      <c r="L364" s="23"/>
      <c r="M364" s="23"/>
      <c r="N364" s="23"/>
      <c r="O364" s="23"/>
      <c r="P364" s="23"/>
      <c r="Q364" s="23"/>
      <c r="R364" s="23"/>
      <c r="S364" s="23"/>
      <c r="T364" s="23"/>
      <c r="U364" s="23"/>
      <c r="V364" s="23"/>
      <c r="W364" s="23"/>
      <c r="X364" s="23"/>
      <c r="Y364" s="23"/>
    </row>
    <row r="365" customFormat="false" ht="13.5" hidden="false" customHeight="true" outlineLevel="0" collapsed="false">
      <c r="A365" s="110" t="str">
        <f aca="false" t="array" ref="A365:A365">IFERROR(INDEX('03.Muestra'!$B$8:$B$17,SMALL(IF("Documento no web"='03.Muestra'!$D$8:$D$17,ROW('03.Muestra'!$B$8:$B$17)-MIN(ROW('03.Muestra'!$D$8:$D$17))+1,""),ROW()-361)),"")</f>
        <v/>
      </c>
      <c r="B365" s="141" t="str">
        <f aca="false" t="array" ref="B365:B365">IFERROR(INDEX('03.Muestra'!$C$8:$C$17,SMALL(IF("Documento no web"='03.Muestra'!$D$8:$D$17,ROW('03.Muestra'!$C$8:$C$17)-MIN(ROW('03.Muestra'!$D$8:$D$17))+1,""),ROW()-361)),"")</f>
        <v/>
      </c>
      <c r="C365" s="141" t="str">
        <f aca="false" t="array" ref="C365:C365">IFERROR(INDEX('03.Muestra'!$F$8:$F$17,SMALL(IF("Documento no web"='03.Muestra'!$D$8:$D$17,ROW('03.Muestra'!$F$8:$F$17)-MIN(ROW('03.Muestra'!$D$8:$D$17))+1,""),ROW()-361)),"")</f>
        <v/>
      </c>
      <c r="D365" s="114"/>
      <c r="E365" s="75" t="str">
        <f aca="false">IF(D365&lt;&gt;"",IF(AND(B365&lt;&gt;"",C365&lt;&gt;""),"","ERR"),"")</f>
        <v/>
      </c>
      <c r="G365" s="23"/>
      <c r="H365" s="23"/>
      <c r="I365" s="23"/>
      <c r="J365" s="23"/>
      <c r="K365" s="119"/>
      <c r="L365" s="23"/>
      <c r="M365" s="23"/>
      <c r="N365" s="23"/>
      <c r="O365" s="23"/>
      <c r="P365" s="23"/>
      <c r="Q365" s="23"/>
      <c r="R365" s="23"/>
      <c r="S365" s="23"/>
      <c r="T365" s="23"/>
      <c r="U365" s="23"/>
      <c r="V365" s="23"/>
      <c r="W365" s="23"/>
      <c r="X365" s="23"/>
      <c r="Y365" s="23"/>
    </row>
    <row r="366" customFormat="false" ht="13.5" hidden="false" customHeight="true" outlineLevel="0" collapsed="false">
      <c r="A366" s="110" t="str">
        <f aca="false" t="array" ref="A366:A366">IFERROR(INDEX('03.Muestra'!$B$8:$B$17,SMALL(IF("Documento no web"='03.Muestra'!$D$8:$D$17,ROW('03.Muestra'!$B$8:$B$17)-MIN(ROW('03.Muestra'!$D$8:$D$17))+1,""),ROW()-361)),"")</f>
        <v/>
      </c>
      <c r="B366" s="141" t="str">
        <f aca="false" t="array" ref="B366:B366">IFERROR(INDEX('03.Muestra'!$C$8:$C$17,SMALL(IF("Documento no web"='03.Muestra'!$D$8:$D$17,ROW('03.Muestra'!$C$8:$C$17)-MIN(ROW('03.Muestra'!$D$8:$D$17))+1,""),ROW()-361)),"")</f>
        <v/>
      </c>
      <c r="C366" s="141" t="str">
        <f aca="false" t="array" ref="C366:C366">IFERROR(INDEX('03.Muestra'!$F$8:$F$17,SMALL(IF("Documento no web"='03.Muestra'!$D$8:$D$17,ROW('03.Muestra'!$F$8:$F$17)-MIN(ROW('03.Muestra'!$D$8:$D$17))+1,""),ROW()-361)),"")</f>
        <v/>
      </c>
      <c r="D366" s="114"/>
      <c r="E366" s="75" t="str">
        <f aca="false">IF(D366&lt;&gt;"",IF(AND(B366&lt;&gt;"",C366&lt;&gt;""),"","ERR"),"")</f>
        <v/>
      </c>
      <c r="G366" s="23"/>
      <c r="H366" s="23"/>
      <c r="I366" s="23"/>
      <c r="J366" s="23"/>
      <c r="K366" s="119"/>
      <c r="L366" s="23"/>
      <c r="M366" s="23"/>
      <c r="N366" s="23"/>
      <c r="O366" s="23"/>
      <c r="P366" s="23"/>
      <c r="Q366" s="23"/>
      <c r="R366" s="23"/>
      <c r="S366" s="23"/>
      <c r="T366" s="23"/>
      <c r="U366" s="23"/>
      <c r="V366" s="23"/>
      <c r="W366" s="23"/>
      <c r="X366" s="23"/>
      <c r="Y366" s="23"/>
    </row>
    <row r="367" customFormat="false" ht="13.5" hidden="false" customHeight="true" outlineLevel="0" collapsed="false">
      <c r="A367" s="110" t="str">
        <f aca="false" t="array" ref="A367:A367">IFERROR(INDEX('03.Muestra'!$B$8:$B$17,SMALL(IF("Documento no web"='03.Muestra'!$D$8:$D$17,ROW('03.Muestra'!$B$8:$B$17)-MIN(ROW('03.Muestra'!$D$8:$D$17))+1,""),ROW()-361)),"")</f>
        <v/>
      </c>
      <c r="B367" s="141" t="str">
        <f aca="false" t="array" ref="B367:B367">IFERROR(INDEX('03.Muestra'!$C$8:$C$17,SMALL(IF("Documento no web"='03.Muestra'!$D$8:$D$17,ROW('03.Muestra'!$C$8:$C$17)-MIN(ROW('03.Muestra'!$D$8:$D$17))+1,""),ROW()-361)),"")</f>
        <v/>
      </c>
      <c r="C367" s="141" t="str">
        <f aca="false" t="array" ref="C367:C367">IFERROR(INDEX('03.Muestra'!$F$8:$F$17,SMALL(IF("Documento no web"='03.Muestra'!$D$8:$D$17,ROW('03.Muestra'!$F$8:$F$17)-MIN(ROW('03.Muestra'!$D$8:$D$17))+1,""),ROW()-361)),"")</f>
        <v/>
      </c>
      <c r="D367" s="114"/>
      <c r="E367" s="75" t="str">
        <f aca="false">IF(D367&lt;&gt;"",IF(AND(B367&lt;&gt;"",C367&lt;&gt;""),"","ERR"),"")</f>
        <v/>
      </c>
      <c r="G367" s="23"/>
      <c r="H367" s="23"/>
      <c r="I367" s="23"/>
      <c r="J367" s="23"/>
      <c r="K367" s="119"/>
      <c r="L367" s="23"/>
      <c r="M367" s="23"/>
      <c r="N367" s="23"/>
      <c r="O367" s="23"/>
      <c r="P367" s="23"/>
      <c r="Q367" s="23"/>
      <c r="R367" s="23"/>
      <c r="S367" s="23"/>
      <c r="T367" s="23"/>
      <c r="U367" s="23"/>
      <c r="V367" s="23"/>
      <c r="W367" s="23"/>
      <c r="X367" s="23"/>
      <c r="Y367" s="23"/>
    </row>
    <row r="368" customFormat="false" ht="13.5" hidden="false" customHeight="true" outlineLevel="0" collapsed="false">
      <c r="A368" s="110" t="str">
        <f aca="false" t="array" ref="A368:A368">IFERROR(INDEX('03.Muestra'!$B$8:$B$17,SMALL(IF("Documento no web"='03.Muestra'!$D$8:$D$17,ROW('03.Muestra'!$B$8:$B$17)-MIN(ROW('03.Muestra'!$D$8:$D$17))+1,""),ROW()-361)),"")</f>
        <v/>
      </c>
      <c r="B368" s="141" t="str">
        <f aca="false" t="array" ref="B368:B368">IFERROR(INDEX('03.Muestra'!$C$8:$C$17,SMALL(IF("Documento no web"='03.Muestra'!$D$8:$D$17,ROW('03.Muestra'!$C$8:$C$17)-MIN(ROW('03.Muestra'!$D$8:$D$17))+1,""),ROW()-361)),"")</f>
        <v/>
      </c>
      <c r="C368" s="141" t="str">
        <f aca="false" t="array" ref="C368:C368">IFERROR(INDEX('03.Muestra'!$F$8:$F$17,SMALL(IF("Documento no web"='03.Muestra'!$D$8:$D$17,ROW('03.Muestra'!$F$8:$F$17)-MIN(ROW('03.Muestra'!$D$8:$D$17))+1,""),ROW()-361)),"")</f>
        <v/>
      </c>
      <c r="D368" s="114"/>
      <c r="E368" s="75" t="str">
        <f aca="false">IF(D368&lt;&gt;"",IF(AND(B368&lt;&gt;"",C368&lt;&gt;""),"","ERR"),"")</f>
        <v/>
      </c>
      <c r="F368" s="23"/>
      <c r="G368" s="23"/>
      <c r="H368" s="23"/>
      <c r="I368" s="23"/>
      <c r="J368" s="23"/>
      <c r="K368" s="119"/>
      <c r="L368" s="23"/>
      <c r="M368" s="23"/>
      <c r="N368" s="23"/>
      <c r="O368" s="23"/>
      <c r="P368" s="23"/>
      <c r="Q368" s="23"/>
      <c r="R368" s="23"/>
      <c r="S368" s="23"/>
      <c r="T368" s="23"/>
      <c r="U368" s="23"/>
      <c r="V368" s="23"/>
      <c r="W368" s="23"/>
      <c r="X368" s="23"/>
      <c r="Y368" s="23"/>
    </row>
    <row r="369" customFormat="false" ht="13.5" hidden="false" customHeight="true" outlineLevel="0" collapsed="false">
      <c r="A369" s="110" t="str">
        <f aca="false" t="array" ref="A369:A369">IFERROR(INDEX('03.Muestra'!$B$8:$B$17,SMALL(IF("Documento no web"='03.Muestra'!$D$8:$D$17,ROW('03.Muestra'!$B$8:$B$17)-MIN(ROW('03.Muestra'!$D$8:$D$17))+1,""),ROW()-361)),"")</f>
        <v/>
      </c>
      <c r="B369" s="141" t="str">
        <f aca="false" t="array" ref="B369:B369">IFERROR(INDEX('03.Muestra'!$C$8:$C$17,SMALL(IF("Documento no web"='03.Muestra'!$D$8:$D$17,ROW('03.Muestra'!$C$8:$C$17)-MIN(ROW('03.Muestra'!$D$8:$D$17))+1,""),ROW()-361)),"")</f>
        <v/>
      </c>
      <c r="C369" s="141" t="str">
        <f aca="false" t="array" ref="C369:C369">IFERROR(INDEX('03.Muestra'!$F$8:$F$17,SMALL(IF("Documento no web"='03.Muestra'!$D$8:$D$17,ROW('03.Muestra'!$F$8:$F$17)-MIN(ROW('03.Muestra'!$D$8:$D$17))+1,""),ROW()-361)),"")</f>
        <v/>
      </c>
      <c r="D369" s="114"/>
      <c r="E369" s="75" t="str">
        <f aca="false">IF(D369&lt;&gt;"",IF(AND(B369&lt;&gt;"",C369&lt;&gt;""),"","ERR"),"")</f>
        <v/>
      </c>
      <c r="F369" s="23"/>
      <c r="G369" s="23"/>
      <c r="H369" s="23"/>
      <c r="I369" s="23"/>
      <c r="J369" s="23"/>
      <c r="K369" s="119"/>
      <c r="L369" s="23"/>
      <c r="M369" s="23"/>
      <c r="N369" s="23"/>
      <c r="O369" s="23"/>
      <c r="P369" s="23"/>
      <c r="Q369" s="23"/>
      <c r="R369" s="23"/>
      <c r="S369" s="23"/>
      <c r="T369" s="23"/>
      <c r="U369" s="23"/>
      <c r="V369" s="23"/>
      <c r="W369" s="23"/>
      <c r="X369" s="23"/>
      <c r="Y369" s="23"/>
    </row>
    <row r="370" customFormat="false" ht="13.5" hidden="false" customHeight="true" outlineLevel="0" collapsed="false">
      <c r="A370" s="110" t="str">
        <f aca="false" t="array" ref="A370:A370">IFERROR(INDEX('03.Muestra'!$B$8:$B$17,SMALL(IF("Documento no web"='03.Muestra'!$D$8:$D$17,ROW('03.Muestra'!$B$8:$B$17)-MIN(ROW('03.Muestra'!$D$8:$D$17))+1,""),ROW()-361)),"")</f>
        <v/>
      </c>
      <c r="B370" s="141" t="str">
        <f aca="false" t="array" ref="B370:B370">IFERROR(INDEX('03.Muestra'!$C$8:$C$17,SMALL(IF("Documento no web"='03.Muestra'!$D$8:$D$17,ROW('03.Muestra'!$C$8:$C$17)-MIN(ROW('03.Muestra'!$D$8:$D$17))+1,""),ROW()-361)),"")</f>
        <v/>
      </c>
      <c r="C370" s="141" t="str">
        <f aca="false" t="array" ref="C370:C370">IFERROR(INDEX('03.Muestra'!$F$8:$F$17,SMALL(IF("Documento no web"='03.Muestra'!$D$8:$D$17,ROW('03.Muestra'!$F$8:$F$17)-MIN(ROW('03.Muestra'!$D$8:$D$17))+1,""),ROW()-361)),"")</f>
        <v/>
      </c>
      <c r="D370" s="114"/>
      <c r="E370" s="75" t="str">
        <f aca="false">IF(D370&lt;&gt;"",IF(AND(B370&lt;&gt;"",C370&lt;&gt;""),"","ERR"),"")</f>
        <v/>
      </c>
      <c r="F370" s="23"/>
      <c r="G370" s="23"/>
      <c r="H370" s="23"/>
      <c r="I370" s="23"/>
      <c r="J370" s="23"/>
      <c r="K370" s="119"/>
      <c r="L370" s="23"/>
      <c r="M370" s="23"/>
      <c r="N370" s="23"/>
      <c r="O370" s="23"/>
      <c r="P370" s="23"/>
      <c r="Q370" s="23"/>
      <c r="R370" s="23"/>
      <c r="S370" s="23"/>
      <c r="T370" s="23"/>
      <c r="U370" s="23"/>
      <c r="V370" s="23"/>
      <c r="W370" s="23"/>
      <c r="X370" s="23"/>
      <c r="Y370" s="23"/>
    </row>
    <row r="371" customFormat="false" ht="13.5" hidden="false" customHeight="true" outlineLevel="0" collapsed="false">
      <c r="A371" s="110" t="str">
        <f aca="false" t="array" ref="A371:A371">IFERROR(INDEX('03.Muestra'!$B$8:$B$17,SMALL(IF("Documento no web"='03.Muestra'!$D$8:$D$17,ROW('03.Muestra'!$B$8:$B$17)-MIN(ROW('03.Muestra'!$D$8:$D$17))+1,""),ROW()-361)),"")</f>
        <v/>
      </c>
      <c r="B371" s="141" t="str">
        <f aca="false" t="array" ref="B371:B371">IFERROR(INDEX('03.Muestra'!$C$8:$C$17,SMALL(IF("Documento no web"='03.Muestra'!$D$8:$D$17,ROW('03.Muestra'!$C$8:$C$17)-MIN(ROW('03.Muestra'!$D$8:$D$17))+1,""),ROW()-361)),"")</f>
        <v/>
      </c>
      <c r="C371" s="141" t="str">
        <f aca="false" t="array" ref="C371:C371">IFERROR(INDEX('03.Muestra'!$F$8:$F$17,SMALL(IF("Documento no web"='03.Muestra'!$D$8:$D$17,ROW('03.Muestra'!$F$8:$F$17)-MIN(ROW('03.Muestra'!$D$8:$D$17))+1,""),ROW()-361)),"")</f>
        <v/>
      </c>
      <c r="D371" s="114"/>
      <c r="E371" s="75" t="str">
        <f aca="false">IF(D371&lt;&gt;"",IF(AND(B371&lt;&gt;"",C371&lt;&gt;""),"","ERR"),"")</f>
        <v/>
      </c>
      <c r="F371" s="23"/>
      <c r="G371" s="23"/>
      <c r="H371" s="23"/>
      <c r="I371" s="23"/>
      <c r="J371" s="23"/>
      <c r="K371" s="119"/>
      <c r="L371" s="23"/>
      <c r="M371" s="23"/>
      <c r="N371" s="23"/>
      <c r="O371" s="23"/>
      <c r="P371" s="23"/>
      <c r="Q371" s="23"/>
      <c r="R371" s="23"/>
      <c r="S371" s="23"/>
      <c r="T371" s="23"/>
      <c r="U371" s="23"/>
      <c r="V371" s="23"/>
      <c r="W371" s="23"/>
      <c r="X371" s="23"/>
      <c r="Y371" s="23"/>
    </row>
    <row r="372" customFormat="false" ht="12" hidden="false" customHeight="true" outlineLevel="0" collapsed="false">
      <c r="A372" s="71"/>
      <c r="B372" s="144"/>
      <c r="C372" s="144"/>
      <c r="D372" s="145"/>
      <c r="E372" s="75"/>
      <c r="F372" s="23"/>
      <c r="G372" s="23"/>
      <c r="H372" s="23"/>
      <c r="I372" s="23"/>
      <c r="J372" s="23"/>
      <c r="N372" s="23"/>
      <c r="O372" s="23"/>
      <c r="P372" s="23"/>
      <c r="Q372" s="23"/>
      <c r="R372" s="23"/>
      <c r="S372" s="23"/>
      <c r="T372" s="23"/>
      <c r="U372" s="23"/>
      <c r="AD372" s="23"/>
    </row>
    <row r="373" customFormat="false" ht="12" hidden="false" customHeight="true" outlineLevel="0" collapsed="false">
      <c r="A373" s="71"/>
      <c r="B373" s="144"/>
      <c r="C373" s="144"/>
      <c r="D373" s="145"/>
      <c r="E373" s="75"/>
      <c r="F373" s="23"/>
      <c r="G373" s="23"/>
      <c r="H373" s="23"/>
      <c r="I373" s="23"/>
      <c r="J373" s="23"/>
      <c r="N373" s="23"/>
      <c r="O373" s="23"/>
      <c r="P373" s="23"/>
      <c r="Q373" s="23"/>
      <c r="R373" s="23"/>
      <c r="S373" s="23"/>
      <c r="T373" s="23"/>
      <c r="U373" s="23"/>
      <c r="AD373" s="23"/>
    </row>
    <row r="374" customFormat="false" ht="31.5" hidden="false" customHeight="true" outlineLevel="0" collapsed="false">
      <c r="A374" s="122"/>
      <c r="B374" s="123"/>
      <c r="C374" s="122"/>
      <c r="D374" s="146"/>
      <c r="E374" s="75"/>
      <c r="F374" s="23"/>
      <c r="G374" s="23"/>
      <c r="H374" s="23"/>
      <c r="I374" s="23"/>
      <c r="J374" s="23"/>
      <c r="N374" s="23"/>
      <c r="O374" s="23"/>
      <c r="P374" s="23"/>
      <c r="Q374" s="23"/>
      <c r="R374" s="23"/>
      <c r="S374" s="23"/>
      <c r="T374" s="23"/>
      <c r="U374" s="23"/>
      <c r="AD374" s="23"/>
    </row>
    <row r="375" customFormat="false" ht="14.25" hidden="false" customHeight="true" outlineLevel="0" collapsed="false">
      <c r="A375" s="71"/>
      <c r="B375" s="71"/>
      <c r="C375" s="71"/>
      <c r="D375" s="147"/>
      <c r="E375" s="75"/>
      <c r="F375" s="103"/>
      <c r="G375" s="23"/>
      <c r="H375" s="23"/>
      <c r="I375" s="23"/>
      <c r="J375" s="23"/>
      <c r="N375" s="23"/>
      <c r="O375" s="23"/>
      <c r="P375" s="23"/>
      <c r="Q375" s="23"/>
      <c r="R375" s="23"/>
      <c r="S375" s="23"/>
      <c r="T375" s="23"/>
      <c r="U375" s="23"/>
      <c r="AD375" s="23"/>
    </row>
    <row r="376" customFormat="false" ht="13.5" hidden="false" customHeight="true" outlineLevel="0" collapsed="false">
      <c r="B376" s="23"/>
      <c r="C376" s="23"/>
      <c r="D376" s="136"/>
      <c r="E376" s="23"/>
      <c r="F376" s="23"/>
      <c r="G376" s="23"/>
      <c r="H376" s="23"/>
      <c r="I376" s="23"/>
      <c r="J376" s="23"/>
      <c r="K376" s="119"/>
      <c r="L376" s="23"/>
      <c r="M376" s="23"/>
      <c r="N376" s="23"/>
      <c r="O376" s="23"/>
      <c r="P376" s="23"/>
      <c r="Q376" s="23"/>
      <c r="R376" s="23"/>
      <c r="S376" s="23"/>
      <c r="T376" s="23"/>
      <c r="U376" s="23"/>
      <c r="V376" s="23"/>
      <c r="W376" s="23"/>
      <c r="X376" s="23"/>
      <c r="Y376" s="23"/>
    </row>
    <row r="377" customFormat="false" ht="13.5" hidden="false" customHeight="true" outlineLevel="0" collapsed="false">
      <c r="B377" s="158"/>
      <c r="C377" s="23"/>
      <c r="D377" s="136"/>
      <c r="E377" s="112"/>
      <c r="F377" s="23"/>
      <c r="G377" s="23"/>
      <c r="H377" s="23"/>
      <c r="I377" s="23"/>
      <c r="J377" s="23"/>
      <c r="K377" s="119"/>
      <c r="L377" s="23"/>
      <c r="M377" s="23"/>
      <c r="N377" s="23"/>
      <c r="O377" s="23"/>
      <c r="P377" s="23"/>
      <c r="Q377" s="23"/>
      <c r="R377" s="23"/>
      <c r="S377" s="23"/>
      <c r="T377" s="23"/>
      <c r="U377" s="23"/>
      <c r="V377" s="23"/>
      <c r="W377" s="23"/>
      <c r="X377" s="23"/>
      <c r="Y377" s="23"/>
    </row>
    <row r="378" customFormat="false" ht="30" hidden="false" customHeight="true" outlineLevel="0" collapsed="false">
      <c r="A378" s="105" t="s">
        <v>119</v>
      </c>
      <c r="B378" s="106" t="s">
        <v>105</v>
      </c>
      <c r="C378" s="107" t="s">
        <v>237</v>
      </c>
      <c r="D378" s="139" t="s">
        <v>125</v>
      </c>
      <c r="E378" s="124"/>
      <c r="K378" s="119"/>
      <c r="L378" s="23"/>
      <c r="M378" s="23"/>
      <c r="N378" s="23"/>
      <c r="O378" s="23"/>
      <c r="P378" s="23"/>
      <c r="Q378" s="23"/>
      <c r="R378" s="23"/>
      <c r="S378" s="23"/>
      <c r="T378" s="23"/>
      <c r="U378" s="23"/>
      <c r="V378" s="23"/>
      <c r="W378" s="23"/>
      <c r="X378" s="23"/>
      <c r="Y378" s="23"/>
    </row>
    <row r="379" customFormat="false" ht="13.5" hidden="false" customHeight="true" outlineLevel="0" collapsed="false">
      <c r="A379" s="110" t="str">
        <f aca="false" t="array" ref="A379:A379">IFERROR(INDEX('03.Muestra'!$B$8:$B$17,SMALL(IF("Documento no web"='03.Muestra'!$D$8:$D$17,ROW('03.Muestra'!$B$8:$B$17)-MIN(ROW('03.Muestra'!$D$8:$D$17))+1,""),ROW()-378)),"")</f>
        <v/>
      </c>
      <c r="B379" s="141" t="str">
        <f aca="false" t="array" ref="B379:B379">IFERROR(INDEX('03.Muestra'!$C$8:$C$17,SMALL(IF("Documento no web"='03.Muestra'!$D$8:$D$17,ROW('03.Muestra'!$C$8:$C$17)-MIN(ROW('03.Muestra'!$D$8:$D$17))+1,""),ROW()-378)),"")</f>
        <v/>
      </c>
      <c r="C379" s="141" t="str">
        <f aca="false" t="array" ref="C379:C379">IFERROR(INDEX('03.Muestra'!$F$8:$F$17,SMALL(IF("Documento no web"='03.Muestra'!$D$8:$D$17,ROW('03.Muestra'!$F$8:$F$17)-MIN(ROW('03.Muestra'!$D$8:$D$17))+1,""),ROW()-378)),"")</f>
        <v/>
      </c>
      <c r="D379" s="114"/>
      <c r="E379" s="75" t="str">
        <f aca="false">IF(D379&lt;&gt;"",IF(AND(B379&lt;&gt;"",C379&lt;&gt;""),"","ERR"),"")</f>
        <v/>
      </c>
      <c r="F379" s="115" t="s">
        <v>108</v>
      </c>
      <c r="G379" s="100" t="s">
        <v>117</v>
      </c>
      <c r="H379" s="95" t="s">
        <v>112</v>
      </c>
      <c r="I379" s="116" t="s">
        <v>110</v>
      </c>
      <c r="J379" s="117" t="s">
        <v>106</v>
      </c>
      <c r="K379" s="142" t="s">
        <v>116</v>
      </c>
      <c r="L379" s="23"/>
      <c r="M379" s="23"/>
      <c r="N379" s="23"/>
      <c r="O379" s="23"/>
      <c r="P379" s="23"/>
      <c r="Q379" s="23"/>
      <c r="R379" s="23"/>
      <c r="S379" s="23"/>
      <c r="T379" s="23"/>
      <c r="U379" s="23"/>
      <c r="V379" s="23"/>
      <c r="W379" s="23"/>
      <c r="X379" s="23"/>
      <c r="Y379" s="23"/>
    </row>
    <row r="380" customFormat="false" ht="13.5" hidden="false" customHeight="true" outlineLevel="0" collapsed="false">
      <c r="A380" s="110" t="str">
        <f aca="false" t="array" ref="A380:A380">IFERROR(INDEX('03.Muestra'!$B$8:$B$17,SMALL(IF("Documento no web"='03.Muestra'!$D$8:$D$17,ROW('03.Muestra'!$B$8:$B$17)-MIN(ROW('03.Muestra'!$D$8:$D$17))+1,""),ROW()-378)),"")</f>
        <v/>
      </c>
      <c r="B380" s="141" t="str">
        <f aca="false" t="array" ref="B380:B380">IFERROR(INDEX('03.Muestra'!$C$8:$C$17,SMALL(IF("Documento no web"='03.Muestra'!$D$8:$D$17,ROW('03.Muestra'!$C$8:$C$17)-MIN(ROW('03.Muestra'!$D$8:$D$17))+1,""),ROW()-378)),"")</f>
        <v/>
      </c>
      <c r="C380" s="141" t="str">
        <f aca="false" t="array" ref="C380:C380">IFERROR(INDEX('03.Muestra'!$F$8:$F$17,SMALL(IF("Documento no web"='03.Muestra'!$D$8:$D$17,ROW('03.Muestra'!$F$8:$F$17)-MIN(ROW('03.Muestra'!$D$8:$D$17))+1,""),ROW()-378)),"")</f>
        <v/>
      </c>
      <c r="D380" s="114"/>
      <c r="E380" s="75" t="str">
        <f aca="false">IF(D380&lt;&gt;"",IF(AND(B380&lt;&gt;"",C380&lt;&gt;""),"","ERR"),"")</f>
        <v/>
      </c>
      <c r="F380" s="118" t="n">
        <f aca="true">COUNTIF($D379:INDIRECT("$D" &amp;  SUM(ROW()-1,'03.Muestra'!$D$20)-1),F379)</f>
        <v>0</v>
      </c>
      <c r="G380" s="118" t="n">
        <f aca="true">COUNTIF($D379:INDIRECT("$D" &amp;  SUM(ROW()-1,'03.Muestra'!$D$20)-1),G379)</f>
        <v>0</v>
      </c>
      <c r="H380" s="118" t="n">
        <f aca="true">COUNTIF($D379:INDIRECT("$D" &amp;  SUM(ROW()-1,'03.Muestra'!$D$20)-1),H379)</f>
        <v>0</v>
      </c>
      <c r="I380" s="118" t="n">
        <f aca="true">COUNTIF($D379:INDIRECT("$D" &amp;  SUM(ROW()-1,'03.Muestra'!$D$20)-1),I379)</f>
        <v>0</v>
      </c>
      <c r="J380" s="118" t="n">
        <f aca="true">COUNTIF($D379:INDIRECT("$D" &amp;  SUM(ROW()-1,'03.Muestra'!$D$20)-1),J379)</f>
        <v>0</v>
      </c>
      <c r="K380" s="143" t="n">
        <f aca="true">IF(COUNTIF('03.Muestra'!$D$8:$D$17,"Documento no web")=0,0,COUNTBLANK($D379:INDIRECT("$D" &amp;  SUM(ROW()-1,COUNTIF('03.Muestra'!$D$8:$D$17,"Documento no web"))-1)))</f>
        <v>0</v>
      </c>
      <c r="L380" s="23"/>
      <c r="M380" s="23"/>
      <c r="N380" s="23"/>
      <c r="O380" s="23"/>
      <c r="P380" s="23"/>
      <c r="Q380" s="23"/>
      <c r="R380" s="23"/>
      <c r="S380" s="23"/>
      <c r="T380" s="23"/>
      <c r="U380" s="23"/>
      <c r="V380" s="23"/>
      <c r="W380" s="23"/>
      <c r="X380" s="23"/>
      <c r="Y380" s="23"/>
    </row>
    <row r="381" customFormat="false" ht="13.5" hidden="false" customHeight="true" outlineLevel="0" collapsed="false">
      <c r="A381" s="110" t="str">
        <f aca="false" t="array" ref="A381:A381">IFERROR(INDEX('03.Muestra'!$B$8:$B$17,SMALL(IF("Documento no web"='03.Muestra'!$D$8:$D$17,ROW('03.Muestra'!$B$8:$B$17)-MIN(ROW('03.Muestra'!$D$8:$D$17))+1,""),ROW()-378)),"")</f>
        <v/>
      </c>
      <c r="B381" s="141" t="str">
        <f aca="false" t="array" ref="B381:B381">IFERROR(INDEX('03.Muestra'!$C$8:$C$17,SMALL(IF("Documento no web"='03.Muestra'!$D$8:$D$17,ROW('03.Muestra'!$C$8:$C$17)-MIN(ROW('03.Muestra'!$D$8:$D$17))+1,""),ROW()-378)),"")</f>
        <v/>
      </c>
      <c r="C381" s="141" t="str">
        <f aca="false" t="array" ref="C381:C381">IFERROR(INDEX('03.Muestra'!$F$8:$F$17,SMALL(IF("Documento no web"='03.Muestra'!$D$8:$D$17,ROW('03.Muestra'!$F$8:$F$17)-MIN(ROW('03.Muestra'!$D$8:$D$17))+1,""),ROW()-378)),"")</f>
        <v/>
      </c>
      <c r="D381" s="114"/>
      <c r="E381" s="75" t="str">
        <f aca="false">IF(D381&lt;&gt;"",IF(AND(B381&lt;&gt;"",C381&lt;&gt;""),"","ERR"),"")</f>
        <v/>
      </c>
      <c r="G381" s="23"/>
      <c r="H381" s="23"/>
      <c r="I381" s="23"/>
      <c r="J381" s="23"/>
      <c r="K381" s="119"/>
      <c r="L381" s="23"/>
      <c r="M381" s="23"/>
      <c r="N381" s="23"/>
      <c r="O381" s="23"/>
      <c r="P381" s="23"/>
      <c r="Q381" s="23"/>
      <c r="R381" s="23"/>
      <c r="S381" s="23"/>
      <c r="T381" s="23"/>
      <c r="U381" s="23"/>
      <c r="V381" s="23"/>
      <c r="W381" s="23"/>
      <c r="X381" s="23"/>
      <c r="Y381" s="23"/>
    </row>
    <row r="382" customFormat="false" ht="13.5" hidden="false" customHeight="true" outlineLevel="0" collapsed="false">
      <c r="A382" s="110" t="str">
        <f aca="false" t="array" ref="A382:A382">IFERROR(INDEX('03.Muestra'!$B$8:$B$17,SMALL(IF("Documento no web"='03.Muestra'!$D$8:$D$17,ROW('03.Muestra'!$B$8:$B$17)-MIN(ROW('03.Muestra'!$D$8:$D$17))+1,""),ROW()-378)),"")</f>
        <v/>
      </c>
      <c r="B382" s="141" t="str">
        <f aca="false" t="array" ref="B382:B382">IFERROR(INDEX('03.Muestra'!$C$8:$C$17,SMALL(IF("Documento no web"='03.Muestra'!$D$8:$D$17,ROW('03.Muestra'!$C$8:$C$17)-MIN(ROW('03.Muestra'!$D$8:$D$17))+1,""),ROW()-378)),"")</f>
        <v/>
      </c>
      <c r="C382" s="141" t="str">
        <f aca="false" t="array" ref="C382:C382">IFERROR(INDEX('03.Muestra'!$F$8:$F$17,SMALL(IF("Documento no web"='03.Muestra'!$D$8:$D$17,ROW('03.Muestra'!$F$8:$F$17)-MIN(ROW('03.Muestra'!$D$8:$D$17))+1,""),ROW()-378)),"")</f>
        <v/>
      </c>
      <c r="D382" s="114"/>
      <c r="E382" s="75" t="str">
        <f aca="false">IF(D382&lt;&gt;"",IF(AND(B382&lt;&gt;"",C382&lt;&gt;""),"","ERR"),"")</f>
        <v/>
      </c>
      <c r="G382" s="23"/>
      <c r="H382" s="23"/>
      <c r="I382" s="23"/>
      <c r="J382" s="23"/>
      <c r="K382" s="119"/>
      <c r="L382" s="23"/>
      <c r="M382" s="23"/>
      <c r="N382" s="23"/>
      <c r="O382" s="23"/>
      <c r="P382" s="23"/>
      <c r="Q382" s="23"/>
      <c r="R382" s="23"/>
      <c r="S382" s="23"/>
      <c r="T382" s="23"/>
      <c r="U382" s="23"/>
      <c r="V382" s="23"/>
      <c r="W382" s="23"/>
      <c r="X382" s="23"/>
      <c r="Y382" s="23"/>
    </row>
    <row r="383" customFormat="false" ht="13.5" hidden="false" customHeight="true" outlineLevel="0" collapsed="false">
      <c r="A383" s="110" t="str">
        <f aca="false" t="array" ref="A383:A383">IFERROR(INDEX('03.Muestra'!$B$8:$B$17,SMALL(IF("Documento no web"='03.Muestra'!$D$8:$D$17,ROW('03.Muestra'!$B$8:$B$17)-MIN(ROW('03.Muestra'!$D$8:$D$17))+1,""),ROW()-378)),"")</f>
        <v/>
      </c>
      <c r="B383" s="141" t="str">
        <f aca="false" t="array" ref="B383:B383">IFERROR(INDEX('03.Muestra'!$C$8:$C$17,SMALL(IF("Documento no web"='03.Muestra'!$D$8:$D$17,ROW('03.Muestra'!$C$8:$C$17)-MIN(ROW('03.Muestra'!$D$8:$D$17))+1,""),ROW()-378)),"")</f>
        <v/>
      </c>
      <c r="C383" s="141" t="str">
        <f aca="false" t="array" ref="C383:C383">IFERROR(INDEX('03.Muestra'!$F$8:$F$17,SMALL(IF("Documento no web"='03.Muestra'!$D$8:$D$17,ROW('03.Muestra'!$F$8:$F$17)-MIN(ROW('03.Muestra'!$D$8:$D$17))+1,""),ROW()-378)),"")</f>
        <v/>
      </c>
      <c r="D383" s="114"/>
      <c r="E383" s="75" t="str">
        <f aca="false">IF(D383&lt;&gt;"",IF(AND(B383&lt;&gt;"",C383&lt;&gt;""),"","ERR"),"")</f>
        <v/>
      </c>
      <c r="G383" s="23"/>
      <c r="H383" s="23"/>
      <c r="I383" s="23"/>
      <c r="J383" s="23"/>
      <c r="K383" s="119"/>
      <c r="L383" s="23"/>
      <c r="M383" s="23"/>
      <c r="N383" s="23"/>
      <c r="O383" s="23"/>
      <c r="P383" s="23"/>
      <c r="Q383" s="23"/>
      <c r="R383" s="23"/>
      <c r="S383" s="23"/>
      <c r="T383" s="23"/>
      <c r="U383" s="23"/>
      <c r="V383" s="23"/>
      <c r="W383" s="23"/>
      <c r="X383" s="23"/>
      <c r="Y383" s="23"/>
    </row>
    <row r="384" customFormat="false" ht="13.5" hidden="false" customHeight="true" outlineLevel="0" collapsed="false">
      <c r="A384" s="110" t="str">
        <f aca="false" t="array" ref="A384:A384">IFERROR(INDEX('03.Muestra'!$B$8:$B$17,SMALL(IF("Documento no web"='03.Muestra'!$D$8:$D$17,ROW('03.Muestra'!$B$8:$B$17)-MIN(ROW('03.Muestra'!$D$8:$D$17))+1,""),ROW()-378)),"")</f>
        <v/>
      </c>
      <c r="B384" s="141" t="str">
        <f aca="false" t="array" ref="B384:B384">IFERROR(INDEX('03.Muestra'!$C$8:$C$17,SMALL(IF("Documento no web"='03.Muestra'!$D$8:$D$17,ROW('03.Muestra'!$C$8:$C$17)-MIN(ROW('03.Muestra'!$D$8:$D$17))+1,""),ROW()-378)),"")</f>
        <v/>
      </c>
      <c r="C384" s="141" t="str">
        <f aca="false" t="array" ref="C384:C384">IFERROR(INDEX('03.Muestra'!$F$8:$F$17,SMALL(IF("Documento no web"='03.Muestra'!$D$8:$D$17,ROW('03.Muestra'!$F$8:$F$17)-MIN(ROW('03.Muestra'!$D$8:$D$17))+1,""),ROW()-378)),"")</f>
        <v/>
      </c>
      <c r="D384" s="114"/>
      <c r="E384" s="75" t="str">
        <f aca="false">IF(D384&lt;&gt;"",IF(AND(B384&lt;&gt;"",C384&lt;&gt;""),"","ERR"),"")</f>
        <v/>
      </c>
      <c r="G384" s="23"/>
      <c r="H384" s="23"/>
      <c r="I384" s="23"/>
      <c r="J384" s="23"/>
      <c r="K384" s="119"/>
      <c r="L384" s="23"/>
      <c r="M384" s="23"/>
      <c r="N384" s="23"/>
      <c r="O384" s="23"/>
      <c r="P384" s="23"/>
      <c r="Q384" s="23"/>
      <c r="R384" s="23"/>
      <c r="S384" s="23"/>
      <c r="T384" s="23"/>
      <c r="U384" s="23"/>
      <c r="V384" s="23"/>
      <c r="W384" s="23"/>
      <c r="X384" s="23"/>
      <c r="Y384" s="23"/>
    </row>
    <row r="385" customFormat="false" ht="13.5" hidden="false" customHeight="true" outlineLevel="0" collapsed="false">
      <c r="A385" s="110" t="str">
        <f aca="false" t="array" ref="A385:A385">IFERROR(INDEX('03.Muestra'!$B$8:$B$17,SMALL(IF("Documento no web"='03.Muestra'!$D$8:$D$17,ROW('03.Muestra'!$B$8:$B$17)-MIN(ROW('03.Muestra'!$D$8:$D$17))+1,""),ROW()-378)),"")</f>
        <v/>
      </c>
      <c r="B385" s="141" t="str">
        <f aca="false" t="array" ref="B385:B385">IFERROR(INDEX('03.Muestra'!$C$8:$C$17,SMALL(IF("Documento no web"='03.Muestra'!$D$8:$D$17,ROW('03.Muestra'!$C$8:$C$17)-MIN(ROW('03.Muestra'!$D$8:$D$17))+1,""),ROW()-378)),"")</f>
        <v/>
      </c>
      <c r="C385" s="141" t="str">
        <f aca="false" t="array" ref="C385:C385">IFERROR(INDEX('03.Muestra'!$F$8:$F$17,SMALL(IF("Documento no web"='03.Muestra'!$D$8:$D$17,ROW('03.Muestra'!$F$8:$F$17)-MIN(ROW('03.Muestra'!$D$8:$D$17))+1,""),ROW()-378)),"")</f>
        <v/>
      </c>
      <c r="D385" s="114"/>
      <c r="E385" s="75" t="str">
        <f aca="false">IF(D385&lt;&gt;"",IF(AND(B385&lt;&gt;"",C385&lt;&gt;""),"","ERR"),"")</f>
        <v/>
      </c>
      <c r="F385" s="23"/>
      <c r="G385" s="23"/>
      <c r="H385" s="23"/>
      <c r="I385" s="23"/>
      <c r="J385" s="23"/>
      <c r="K385" s="119"/>
      <c r="L385" s="23"/>
      <c r="M385" s="23"/>
      <c r="N385" s="23"/>
      <c r="O385" s="23"/>
      <c r="P385" s="23"/>
      <c r="Q385" s="23"/>
      <c r="R385" s="23"/>
      <c r="S385" s="23"/>
      <c r="T385" s="23"/>
      <c r="U385" s="23"/>
      <c r="V385" s="23"/>
      <c r="W385" s="23"/>
      <c r="X385" s="23"/>
      <c r="Y385" s="23"/>
    </row>
    <row r="386" customFormat="false" ht="13.5" hidden="false" customHeight="true" outlineLevel="0" collapsed="false">
      <c r="A386" s="110" t="str">
        <f aca="false" t="array" ref="A386:A386">IFERROR(INDEX('03.Muestra'!$B$8:$B$17,SMALL(IF("Documento no web"='03.Muestra'!$D$8:$D$17,ROW('03.Muestra'!$B$8:$B$17)-MIN(ROW('03.Muestra'!$D$8:$D$17))+1,""),ROW()-378)),"")</f>
        <v/>
      </c>
      <c r="B386" s="141" t="str">
        <f aca="false" t="array" ref="B386:B386">IFERROR(INDEX('03.Muestra'!$C$8:$C$17,SMALL(IF("Documento no web"='03.Muestra'!$D$8:$D$17,ROW('03.Muestra'!$C$8:$C$17)-MIN(ROW('03.Muestra'!$D$8:$D$17))+1,""),ROW()-378)),"")</f>
        <v/>
      </c>
      <c r="C386" s="141" t="str">
        <f aca="false" t="array" ref="C386:C386">IFERROR(INDEX('03.Muestra'!$F$8:$F$17,SMALL(IF("Documento no web"='03.Muestra'!$D$8:$D$17,ROW('03.Muestra'!$F$8:$F$17)-MIN(ROW('03.Muestra'!$D$8:$D$17))+1,""),ROW()-378)),"")</f>
        <v/>
      </c>
      <c r="D386" s="114"/>
      <c r="E386" s="75" t="str">
        <f aca="false">IF(D386&lt;&gt;"",IF(AND(B386&lt;&gt;"",C386&lt;&gt;""),"","ERR"),"")</f>
        <v/>
      </c>
      <c r="F386" s="23"/>
      <c r="G386" s="23"/>
      <c r="H386" s="23"/>
      <c r="I386" s="23"/>
      <c r="J386" s="23"/>
      <c r="K386" s="119"/>
      <c r="L386" s="23"/>
      <c r="M386" s="23"/>
      <c r="N386" s="23"/>
      <c r="O386" s="23"/>
      <c r="P386" s="23"/>
      <c r="Q386" s="23"/>
      <c r="R386" s="23"/>
      <c r="S386" s="23"/>
      <c r="T386" s="23"/>
      <c r="U386" s="23"/>
      <c r="V386" s="23"/>
      <c r="W386" s="23"/>
      <c r="X386" s="23"/>
      <c r="Y386" s="23"/>
    </row>
    <row r="387" customFormat="false" ht="13.5" hidden="false" customHeight="true" outlineLevel="0" collapsed="false">
      <c r="A387" s="110" t="str">
        <f aca="false" t="array" ref="A387:A387">IFERROR(INDEX('03.Muestra'!$B$8:$B$17,SMALL(IF("Documento no web"='03.Muestra'!$D$8:$D$17,ROW('03.Muestra'!$B$8:$B$17)-MIN(ROW('03.Muestra'!$D$8:$D$17))+1,""),ROW()-378)),"")</f>
        <v/>
      </c>
      <c r="B387" s="141" t="str">
        <f aca="false" t="array" ref="B387:B387">IFERROR(INDEX('03.Muestra'!$C$8:$C$17,SMALL(IF("Documento no web"='03.Muestra'!$D$8:$D$17,ROW('03.Muestra'!$C$8:$C$17)-MIN(ROW('03.Muestra'!$D$8:$D$17))+1,""),ROW()-378)),"")</f>
        <v/>
      </c>
      <c r="C387" s="141" t="str">
        <f aca="false" t="array" ref="C387:C387">IFERROR(INDEX('03.Muestra'!$F$8:$F$17,SMALL(IF("Documento no web"='03.Muestra'!$D$8:$D$17,ROW('03.Muestra'!$F$8:$F$17)-MIN(ROW('03.Muestra'!$D$8:$D$17))+1,""),ROW()-378)),"")</f>
        <v/>
      </c>
      <c r="D387" s="114"/>
      <c r="E387" s="75" t="str">
        <f aca="false">IF(D387&lt;&gt;"",IF(AND(B387&lt;&gt;"",C387&lt;&gt;""),"","ERR"),"")</f>
        <v/>
      </c>
      <c r="F387" s="23"/>
      <c r="G387" s="23"/>
      <c r="H387" s="23"/>
      <c r="I387" s="23"/>
      <c r="J387" s="23"/>
      <c r="K387" s="119"/>
      <c r="L387" s="23"/>
      <c r="M387" s="23"/>
      <c r="N387" s="23"/>
      <c r="O387" s="23"/>
      <c r="P387" s="23"/>
      <c r="Q387" s="23"/>
      <c r="R387" s="23"/>
      <c r="S387" s="23"/>
      <c r="T387" s="23"/>
      <c r="U387" s="23"/>
      <c r="V387" s="23"/>
      <c r="W387" s="23"/>
      <c r="X387" s="23"/>
      <c r="Y387" s="23"/>
    </row>
    <row r="388" customFormat="false" ht="13.5" hidden="false" customHeight="true" outlineLevel="0" collapsed="false">
      <c r="A388" s="110" t="str">
        <f aca="false" t="array" ref="A388:A388">IFERROR(INDEX('03.Muestra'!$B$8:$B$17,SMALL(IF("Documento no web"='03.Muestra'!$D$8:$D$17,ROW('03.Muestra'!$B$8:$B$17)-MIN(ROW('03.Muestra'!$D$8:$D$17))+1,""),ROW()-378)),"")</f>
        <v/>
      </c>
      <c r="B388" s="141" t="str">
        <f aca="false" t="array" ref="B388:B388">IFERROR(INDEX('03.Muestra'!$C$8:$C$17,SMALL(IF("Documento no web"='03.Muestra'!$D$8:$D$17,ROW('03.Muestra'!$C$8:$C$17)-MIN(ROW('03.Muestra'!$D$8:$D$17))+1,""),ROW()-378)),"")</f>
        <v/>
      </c>
      <c r="C388" s="141" t="str">
        <f aca="false" t="array" ref="C388:C388">IFERROR(INDEX('03.Muestra'!$F$8:$F$17,SMALL(IF("Documento no web"='03.Muestra'!$D$8:$D$17,ROW('03.Muestra'!$F$8:$F$17)-MIN(ROW('03.Muestra'!$D$8:$D$17))+1,""),ROW()-378)),"")</f>
        <v/>
      </c>
      <c r="D388" s="114"/>
      <c r="E388" s="75" t="str">
        <f aca="false">IF(D388&lt;&gt;"",IF(AND(B388&lt;&gt;"",C388&lt;&gt;""),"","ERR"),"")</f>
        <v/>
      </c>
      <c r="F388" s="23"/>
      <c r="G388" s="23"/>
      <c r="H388" s="23"/>
      <c r="I388" s="23"/>
      <c r="J388" s="23"/>
      <c r="K388" s="119"/>
      <c r="L388" s="23"/>
      <c r="M388" s="23"/>
      <c r="N388" s="23"/>
      <c r="O388" s="23"/>
      <c r="P388" s="23"/>
      <c r="Q388" s="23"/>
      <c r="R388" s="23"/>
      <c r="S388" s="23"/>
      <c r="T388" s="23"/>
      <c r="U388" s="23"/>
      <c r="V388" s="23"/>
      <c r="W388" s="23"/>
      <c r="X388" s="23"/>
      <c r="Y388" s="23"/>
    </row>
    <row r="389" customFormat="false" ht="12" hidden="false" customHeight="true" outlineLevel="0" collapsed="false">
      <c r="A389" s="71"/>
      <c r="B389" s="144"/>
      <c r="C389" s="144"/>
      <c r="D389" s="145"/>
      <c r="E389" s="75"/>
      <c r="F389" s="23"/>
      <c r="G389" s="23"/>
      <c r="H389" s="23"/>
      <c r="I389" s="23"/>
      <c r="J389" s="23"/>
      <c r="N389" s="23"/>
      <c r="O389" s="23"/>
      <c r="P389" s="23"/>
      <c r="Q389" s="23"/>
      <c r="R389" s="23"/>
      <c r="S389" s="23"/>
      <c r="T389" s="23"/>
      <c r="U389" s="23"/>
      <c r="AD389" s="23"/>
    </row>
    <row r="390" customFormat="false" ht="12" hidden="false" customHeight="true" outlineLevel="0" collapsed="false">
      <c r="A390" s="71"/>
      <c r="B390" s="144"/>
      <c r="C390" s="144"/>
      <c r="D390" s="145"/>
      <c r="E390" s="75"/>
      <c r="F390" s="23"/>
      <c r="G390" s="23"/>
      <c r="H390" s="23"/>
      <c r="I390" s="23"/>
      <c r="J390" s="23"/>
      <c r="N390" s="23"/>
      <c r="O390" s="23"/>
      <c r="P390" s="23"/>
      <c r="Q390" s="23"/>
      <c r="R390" s="23"/>
      <c r="S390" s="23"/>
      <c r="T390" s="23"/>
      <c r="U390" s="23"/>
      <c r="AD390" s="23"/>
    </row>
    <row r="391" customFormat="false" ht="31.5" hidden="false" customHeight="true" outlineLevel="0" collapsed="false">
      <c r="A391" s="122"/>
      <c r="B391" s="123"/>
      <c r="C391" s="122"/>
      <c r="D391" s="146"/>
      <c r="E391" s="75"/>
      <c r="F391" s="23"/>
      <c r="G391" s="23"/>
      <c r="H391" s="23"/>
      <c r="I391" s="23"/>
      <c r="J391" s="23"/>
      <c r="N391" s="23"/>
      <c r="O391" s="23"/>
      <c r="P391" s="23"/>
      <c r="Q391" s="23"/>
      <c r="R391" s="23"/>
      <c r="S391" s="23"/>
      <c r="T391" s="23"/>
      <c r="U391" s="23"/>
      <c r="AD391" s="23"/>
    </row>
    <row r="392" customFormat="false" ht="14.25" hidden="false" customHeight="true" outlineLevel="0" collapsed="false">
      <c r="A392" s="71"/>
      <c r="B392" s="71"/>
      <c r="C392" s="71"/>
      <c r="D392" s="147"/>
      <c r="E392" s="75"/>
      <c r="F392" s="103"/>
      <c r="G392" s="23"/>
      <c r="H392" s="23"/>
      <c r="I392" s="23"/>
      <c r="J392" s="23"/>
      <c r="N392" s="23"/>
      <c r="O392" s="23"/>
      <c r="P392" s="23"/>
      <c r="Q392" s="23"/>
      <c r="R392" s="23"/>
      <c r="S392" s="23"/>
      <c r="T392" s="23"/>
      <c r="U392" s="23"/>
      <c r="AD392" s="23"/>
    </row>
    <row r="393" customFormat="false" ht="13.5" hidden="false" customHeight="true" outlineLevel="0" collapsed="false">
      <c r="B393" s="23"/>
      <c r="C393" s="23"/>
      <c r="D393" s="137"/>
      <c r="E393" s="23"/>
      <c r="F393" s="23"/>
      <c r="G393" s="23"/>
      <c r="H393" s="23"/>
      <c r="I393" s="23"/>
      <c r="J393" s="23"/>
      <c r="K393" s="119"/>
      <c r="L393" s="23"/>
      <c r="M393" s="23"/>
      <c r="N393" s="23"/>
      <c r="O393" s="23"/>
      <c r="P393" s="23"/>
      <c r="Q393" s="23"/>
      <c r="R393" s="23"/>
      <c r="S393" s="23"/>
      <c r="T393" s="23"/>
      <c r="U393" s="23"/>
      <c r="V393" s="23"/>
      <c r="W393" s="23"/>
      <c r="X393" s="23"/>
      <c r="Y393" s="23"/>
    </row>
    <row r="394" customFormat="false" ht="13.5" hidden="false" customHeight="true" outlineLevel="0" collapsed="false">
      <c r="B394" s="158"/>
      <c r="C394" s="23"/>
      <c r="D394" s="137"/>
      <c r="E394" s="112"/>
      <c r="F394" s="23"/>
      <c r="G394" s="23"/>
      <c r="H394" s="23"/>
      <c r="I394" s="23"/>
      <c r="J394" s="23"/>
      <c r="K394" s="119"/>
      <c r="L394" s="23"/>
      <c r="M394" s="23"/>
      <c r="N394" s="23"/>
      <c r="O394" s="23"/>
      <c r="P394" s="23"/>
      <c r="Q394" s="23"/>
      <c r="R394" s="23"/>
      <c r="S394" s="23"/>
      <c r="T394" s="23"/>
      <c r="U394" s="23"/>
      <c r="V394" s="23"/>
      <c r="W394" s="23"/>
      <c r="X394" s="23"/>
      <c r="Y394" s="23"/>
    </row>
    <row r="395" customFormat="false" ht="30" hidden="false" customHeight="true" outlineLevel="0" collapsed="false">
      <c r="A395" s="105" t="s">
        <v>119</v>
      </c>
      <c r="B395" s="106" t="s">
        <v>105</v>
      </c>
      <c r="C395" s="107" t="s">
        <v>238</v>
      </c>
      <c r="D395" s="139" t="s">
        <v>125</v>
      </c>
      <c r="E395" s="124"/>
      <c r="K395" s="119"/>
      <c r="L395" s="23"/>
      <c r="M395" s="23"/>
      <c r="N395" s="23"/>
      <c r="O395" s="23"/>
      <c r="P395" s="23"/>
      <c r="Q395" s="23"/>
      <c r="R395" s="23"/>
      <c r="S395" s="23"/>
      <c r="T395" s="23"/>
      <c r="U395" s="23"/>
      <c r="V395" s="23"/>
      <c r="W395" s="23"/>
      <c r="X395" s="23"/>
      <c r="Y395" s="23"/>
    </row>
    <row r="396" customFormat="false" ht="13.5" hidden="false" customHeight="true" outlineLevel="0" collapsed="false">
      <c r="A396" s="110" t="str">
        <f aca="false" t="array" ref="A396:A396">IFERROR(INDEX('03.Muestra'!$B$8:$B$17,SMALL(IF("Documento no web"='03.Muestra'!$D$8:$D$17,ROW('03.Muestra'!$B$8:$B$17)-MIN(ROW('03.Muestra'!$D$8:$D$17))+1,""),ROW()-395)),"")</f>
        <v/>
      </c>
      <c r="B396" s="141" t="str">
        <f aca="false" t="array" ref="B396:B396">IFERROR(INDEX('03.Muestra'!$C$8:$C$17,SMALL(IF("Documento no web"='03.Muestra'!$D$8:$D$17,ROW('03.Muestra'!$C$8:$C$17)-MIN(ROW('03.Muestra'!$D$8:$D$17))+1,""),ROW()-395)),"")</f>
        <v/>
      </c>
      <c r="C396" s="141" t="str">
        <f aca="false" t="array" ref="C396:C396">IFERROR(INDEX('03.Muestra'!$F$8:$F$17,SMALL(IF("Documento no web"='03.Muestra'!$D$8:$D$17,ROW('03.Muestra'!$F$8:$F$17)-MIN(ROW('03.Muestra'!$D$8:$D$17))+1,""),ROW()-395)),"")</f>
        <v/>
      </c>
      <c r="D396" s="114"/>
      <c r="E396" s="75" t="str">
        <f aca="false">IF(D396&lt;&gt;"",IF(AND(B396&lt;&gt;"",C396&lt;&gt;""),"","ERR"),"")</f>
        <v/>
      </c>
      <c r="F396" s="115" t="s">
        <v>108</v>
      </c>
      <c r="G396" s="100" t="s">
        <v>117</v>
      </c>
      <c r="H396" s="95" t="s">
        <v>112</v>
      </c>
      <c r="I396" s="116" t="s">
        <v>110</v>
      </c>
      <c r="J396" s="117" t="s">
        <v>106</v>
      </c>
      <c r="K396" s="142" t="s">
        <v>116</v>
      </c>
      <c r="L396" s="23"/>
      <c r="M396" s="23"/>
      <c r="N396" s="23"/>
      <c r="O396" s="23"/>
      <c r="P396" s="23"/>
      <c r="Q396" s="23"/>
      <c r="R396" s="23"/>
      <c r="S396" s="23"/>
      <c r="T396" s="23"/>
      <c r="U396" s="23"/>
      <c r="V396" s="23"/>
      <c r="W396" s="23"/>
      <c r="X396" s="23"/>
      <c r="Y396" s="23"/>
    </row>
    <row r="397" customFormat="false" ht="13.5" hidden="false" customHeight="true" outlineLevel="0" collapsed="false">
      <c r="A397" s="110" t="str">
        <f aca="false" t="array" ref="A397:A397">IFERROR(INDEX('03.Muestra'!$B$8:$B$17,SMALL(IF("Documento no web"='03.Muestra'!$D$8:$D$17,ROW('03.Muestra'!$B$8:$B$17)-MIN(ROW('03.Muestra'!$D$8:$D$17))+1,""),ROW()-395)),"")</f>
        <v/>
      </c>
      <c r="B397" s="141" t="str">
        <f aca="false" t="array" ref="B397:B397">IFERROR(INDEX('03.Muestra'!$C$8:$C$17,SMALL(IF("Documento no web"='03.Muestra'!$D$8:$D$17,ROW('03.Muestra'!$C$8:$C$17)-MIN(ROW('03.Muestra'!$D$8:$D$17))+1,""),ROW()-395)),"")</f>
        <v/>
      </c>
      <c r="C397" s="141" t="str">
        <f aca="false" t="array" ref="C397:C397">IFERROR(INDEX('03.Muestra'!$F$8:$F$17,SMALL(IF("Documento no web"='03.Muestra'!$D$8:$D$17,ROW('03.Muestra'!$F$8:$F$17)-MIN(ROW('03.Muestra'!$D$8:$D$17))+1,""),ROW()-395)),"")</f>
        <v/>
      </c>
      <c r="D397" s="114"/>
      <c r="E397" s="75" t="str">
        <f aca="false">IF(D397&lt;&gt;"",IF(AND(B397&lt;&gt;"",C397&lt;&gt;""),"","ERR"),"")</f>
        <v/>
      </c>
      <c r="F397" s="118" t="n">
        <f aca="true">COUNTIF($D396:INDIRECT("$D" &amp;  SUM(ROW()-1,'03.Muestra'!$D$20)-1),F396)</f>
        <v>0</v>
      </c>
      <c r="G397" s="118" t="n">
        <f aca="true">COUNTIF($D396:INDIRECT("$D" &amp;  SUM(ROW()-1,'03.Muestra'!$D$20)-1),G396)</f>
        <v>0</v>
      </c>
      <c r="H397" s="118" t="n">
        <f aca="true">COUNTIF($D396:INDIRECT("$D" &amp;  SUM(ROW()-1,'03.Muestra'!$D$20)-1),H396)</f>
        <v>0</v>
      </c>
      <c r="I397" s="118" t="n">
        <f aca="true">COUNTIF($D396:INDIRECT("$D" &amp;  SUM(ROW()-1,'03.Muestra'!$D$20)-1),I396)</f>
        <v>0</v>
      </c>
      <c r="J397" s="118" t="n">
        <f aca="true">COUNTIF($D396:INDIRECT("$D" &amp;  SUM(ROW()-1,'03.Muestra'!$D$20)-1),J396)</f>
        <v>0</v>
      </c>
      <c r="K397" s="143" t="n">
        <f aca="true">IF(COUNTIF('03.Muestra'!$D$8:$D$17,"Documento no web")=0,0,COUNTBLANK($D396:INDIRECT("$D" &amp;  SUM(ROW()-1,COUNTIF('03.Muestra'!$D$8:$D$17,"Documento no web"))-1)))</f>
        <v>0</v>
      </c>
      <c r="L397" s="23"/>
      <c r="M397" s="23"/>
      <c r="N397" s="23"/>
      <c r="O397" s="23"/>
      <c r="P397" s="23"/>
      <c r="Q397" s="23"/>
      <c r="R397" s="23"/>
      <c r="S397" s="23"/>
      <c r="T397" s="23"/>
      <c r="U397" s="23"/>
      <c r="V397" s="23"/>
      <c r="W397" s="23"/>
      <c r="X397" s="23"/>
      <c r="Y397" s="23"/>
    </row>
    <row r="398" customFormat="false" ht="13.5" hidden="false" customHeight="true" outlineLevel="0" collapsed="false">
      <c r="A398" s="110" t="str">
        <f aca="false" t="array" ref="A398:A398">IFERROR(INDEX('03.Muestra'!$B$8:$B$17,SMALL(IF("Documento no web"='03.Muestra'!$D$8:$D$17,ROW('03.Muestra'!$B$8:$B$17)-MIN(ROW('03.Muestra'!$D$8:$D$17))+1,""),ROW()-395)),"")</f>
        <v/>
      </c>
      <c r="B398" s="141" t="str">
        <f aca="false" t="array" ref="B398:B398">IFERROR(INDEX('03.Muestra'!$C$8:$C$17,SMALL(IF("Documento no web"='03.Muestra'!$D$8:$D$17,ROW('03.Muestra'!$C$8:$C$17)-MIN(ROW('03.Muestra'!$D$8:$D$17))+1,""),ROW()-395)),"")</f>
        <v/>
      </c>
      <c r="C398" s="141" t="str">
        <f aca="false" t="array" ref="C398:C398">IFERROR(INDEX('03.Muestra'!$F$8:$F$17,SMALL(IF("Documento no web"='03.Muestra'!$D$8:$D$17,ROW('03.Muestra'!$F$8:$F$17)-MIN(ROW('03.Muestra'!$D$8:$D$17))+1,""),ROW()-395)),"")</f>
        <v/>
      </c>
      <c r="D398" s="114"/>
      <c r="E398" s="75" t="str">
        <f aca="false">IF(D398&lt;&gt;"",IF(AND(B398&lt;&gt;"",C398&lt;&gt;""),"","ERR"),"")</f>
        <v/>
      </c>
      <c r="G398" s="23"/>
      <c r="H398" s="23"/>
      <c r="I398" s="23"/>
      <c r="J398" s="23"/>
      <c r="K398" s="119"/>
      <c r="L398" s="23"/>
      <c r="M398" s="23"/>
      <c r="N398" s="23"/>
      <c r="O398" s="23"/>
      <c r="P398" s="23"/>
      <c r="Q398" s="23"/>
      <c r="R398" s="23"/>
      <c r="S398" s="23"/>
      <c r="T398" s="23"/>
      <c r="U398" s="23"/>
      <c r="V398" s="23"/>
      <c r="W398" s="23"/>
      <c r="X398" s="23"/>
      <c r="Y398" s="23"/>
    </row>
    <row r="399" customFormat="false" ht="13.5" hidden="false" customHeight="true" outlineLevel="0" collapsed="false">
      <c r="A399" s="110" t="str">
        <f aca="false" t="array" ref="A399:A399">IFERROR(INDEX('03.Muestra'!$B$8:$B$17,SMALL(IF("Documento no web"='03.Muestra'!$D$8:$D$17,ROW('03.Muestra'!$B$8:$B$17)-MIN(ROW('03.Muestra'!$D$8:$D$17))+1,""),ROW()-395)),"")</f>
        <v/>
      </c>
      <c r="B399" s="141" t="str">
        <f aca="false" t="array" ref="B399:B399">IFERROR(INDEX('03.Muestra'!$C$8:$C$17,SMALL(IF("Documento no web"='03.Muestra'!$D$8:$D$17,ROW('03.Muestra'!$C$8:$C$17)-MIN(ROW('03.Muestra'!$D$8:$D$17))+1,""),ROW()-395)),"")</f>
        <v/>
      </c>
      <c r="C399" s="141" t="str">
        <f aca="false" t="array" ref="C399:C399">IFERROR(INDEX('03.Muestra'!$F$8:$F$17,SMALL(IF("Documento no web"='03.Muestra'!$D$8:$D$17,ROW('03.Muestra'!$F$8:$F$17)-MIN(ROW('03.Muestra'!$D$8:$D$17))+1,""),ROW()-395)),"")</f>
        <v/>
      </c>
      <c r="D399" s="114"/>
      <c r="E399" s="75" t="str">
        <f aca="false">IF(D399&lt;&gt;"",IF(AND(B399&lt;&gt;"",C399&lt;&gt;""),"","ERR"),"")</f>
        <v/>
      </c>
      <c r="G399" s="23"/>
      <c r="H399" s="23"/>
      <c r="I399" s="23"/>
      <c r="J399" s="23"/>
      <c r="K399" s="119"/>
      <c r="L399" s="23"/>
      <c r="M399" s="23"/>
      <c r="N399" s="23"/>
      <c r="O399" s="23"/>
      <c r="P399" s="23"/>
      <c r="Q399" s="23"/>
      <c r="R399" s="23"/>
      <c r="S399" s="23"/>
      <c r="T399" s="23"/>
      <c r="U399" s="23"/>
      <c r="V399" s="23"/>
      <c r="W399" s="23"/>
      <c r="X399" s="23"/>
      <c r="Y399" s="23"/>
    </row>
    <row r="400" customFormat="false" ht="13.5" hidden="false" customHeight="true" outlineLevel="0" collapsed="false">
      <c r="A400" s="110" t="str">
        <f aca="false" t="array" ref="A400:A400">IFERROR(INDEX('03.Muestra'!$B$8:$B$17,SMALL(IF("Documento no web"='03.Muestra'!$D$8:$D$17,ROW('03.Muestra'!$B$8:$B$17)-MIN(ROW('03.Muestra'!$D$8:$D$17))+1,""),ROW()-395)),"")</f>
        <v/>
      </c>
      <c r="B400" s="141" t="str">
        <f aca="false" t="array" ref="B400:B400">IFERROR(INDEX('03.Muestra'!$C$8:$C$17,SMALL(IF("Documento no web"='03.Muestra'!$D$8:$D$17,ROW('03.Muestra'!$C$8:$C$17)-MIN(ROW('03.Muestra'!$D$8:$D$17))+1,""),ROW()-395)),"")</f>
        <v/>
      </c>
      <c r="C400" s="141" t="str">
        <f aca="false" t="array" ref="C400:C400">IFERROR(INDEX('03.Muestra'!$F$8:$F$17,SMALL(IF("Documento no web"='03.Muestra'!$D$8:$D$17,ROW('03.Muestra'!$F$8:$F$17)-MIN(ROW('03.Muestra'!$D$8:$D$17))+1,""),ROW()-395)),"")</f>
        <v/>
      </c>
      <c r="D400" s="114"/>
      <c r="E400" s="75" t="str">
        <f aca="false">IF(D400&lt;&gt;"",IF(AND(B400&lt;&gt;"",C400&lt;&gt;""),"","ERR"),"")</f>
        <v/>
      </c>
      <c r="G400" s="23"/>
      <c r="H400" s="23"/>
      <c r="I400" s="23"/>
      <c r="J400" s="23"/>
      <c r="K400" s="119"/>
      <c r="L400" s="23"/>
      <c r="M400" s="23"/>
      <c r="N400" s="23"/>
      <c r="O400" s="23"/>
      <c r="P400" s="23"/>
      <c r="Q400" s="23"/>
      <c r="R400" s="23"/>
      <c r="S400" s="23"/>
      <c r="T400" s="23"/>
      <c r="U400" s="23"/>
      <c r="V400" s="23"/>
      <c r="W400" s="23"/>
      <c r="X400" s="23"/>
      <c r="Y400" s="23"/>
    </row>
    <row r="401" customFormat="false" ht="13.5" hidden="false" customHeight="true" outlineLevel="0" collapsed="false">
      <c r="A401" s="110" t="str">
        <f aca="false" t="array" ref="A401:A401">IFERROR(INDEX('03.Muestra'!$B$8:$B$17,SMALL(IF("Documento no web"='03.Muestra'!$D$8:$D$17,ROW('03.Muestra'!$B$8:$B$17)-MIN(ROW('03.Muestra'!$D$8:$D$17))+1,""),ROW()-395)),"")</f>
        <v/>
      </c>
      <c r="B401" s="141" t="str">
        <f aca="false" t="array" ref="B401:B401">IFERROR(INDEX('03.Muestra'!$C$8:$C$17,SMALL(IF("Documento no web"='03.Muestra'!$D$8:$D$17,ROW('03.Muestra'!$C$8:$C$17)-MIN(ROW('03.Muestra'!$D$8:$D$17))+1,""),ROW()-395)),"")</f>
        <v/>
      </c>
      <c r="C401" s="141" t="str">
        <f aca="false" t="array" ref="C401:C401">IFERROR(INDEX('03.Muestra'!$F$8:$F$17,SMALL(IF("Documento no web"='03.Muestra'!$D$8:$D$17,ROW('03.Muestra'!$F$8:$F$17)-MIN(ROW('03.Muestra'!$D$8:$D$17))+1,""),ROW()-395)),"")</f>
        <v/>
      </c>
      <c r="D401" s="114"/>
      <c r="E401" s="75" t="str">
        <f aca="false">IF(D401&lt;&gt;"",IF(AND(B401&lt;&gt;"",C401&lt;&gt;""),"","ERR"),"")</f>
        <v/>
      </c>
      <c r="G401" s="23"/>
      <c r="H401" s="23"/>
      <c r="I401" s="23"/>
      <c r="J401" s="23"/>
      <c r="K401" s="119"/>
      <c r="L401" s="23"/>
      <c r="M401" s="23"/>
      <c r="N401" s="23"/>
      <c r="O401" s="23"/>
      <c r="P401" s="23"/>
      <c r="Q401" s="23"/>
      <c r="R401" s="23"/>
      <c r="S401" s="23"/>
      <c r="T401" s="23"/>
      <c r="U401" s="23"/>
      <c r="V401" s="23"/>
      <c r="W401" s="23"/>
      <c r="X401" s="23"/>
      <c r="Y401" s="23"/>
    </row>
    <row r="402" customFormat="false" ht="13.5" hidden="false" customHeight="true" outlineLevel="0" collapsed="false">
      <c r="A402" s="110" t="str">
        <f aca="false" t="array" ref="A402:A402">IFERROR(INDEX('03.Muestra'!$B$8:$B$17,SMALL(IF("Documento no web"='03.Muestra'!$D$8:$D$17,ROW('03.Muestra'!$B$8:$B$17)-MIN(ROW('03.Muestra'!$D$8:$D$17))+1,""),ROW()-395)),"")</f>
        <v/>
      </c>
      <c r="B402" s="141" t="str">
        <f aca="false" t="array" ref="B402:B402">IFERROR(INDEX('03.Muestra'!$C$8:$C$17,SMALL(IF("Documento no web"='03.Muestra'!$D$8:$D$17,ROW('03.Muestra'!$C$8:$C$17)-MIN(ROW('03.Muestra'!$D$8:$D$17))+1,""),ROW()-395)),"")</f>
        <v/>
      </c>
      <c r="C402" s="141" t="str">
        <f aca="false" t="array" ref="C402:C402">IFERROR(INDEX('03.Muestra'!$F$8:$F$17,SMALL(IF("Documento no web"='03.Muestra'!$D$8:$D$17,ROW('03.Muestra'!$F$8:$F$17)-MIN(ROW('03.Muestra'!$D$8:$D$17))+1,""),ROW()-395)),"")</f>
        <v/>
      </c>
      <c r="D402" s="114"/>
      <c r="E402" s="75" t="str">
        <f aca="false">IF(D402&lt;&gt;"",IF(AND(B402&lt;&gt;"",C402&lt;&gt;""),"","ERR"),"")</f>
        <v/>
      </c>
      <c r="F402" s="23"/>
      <c r="G402" s="23"/>
      <c r="H402" s="23"/>
      <c r="I402" s="23"/>
      <c r="J402" s="23"/>
      <c r="K402" s="119"/>
      <c r="L402" s="23"/>
      <c r="M402" s="23"/>
      <c r="N402" s="23"/>
      <c r="O402" s="23"/>
      <c r="P402" s="23"/>
      <c r="Q402" s="23"/>
      <c r="R402" s="23"/>
      <c r="S402" s="23"/>
      <c r="T402" s="23"/>
      <c r="U402" s="23"/>
      <c r="V402" s="23"/>
      <c r="W402" s="23"/>
      <c r="X402" s="23"/>
      <c r="Y402" s="23"/>
    </row>
    <row r="403" customFormat="false" ht="13.5" hidden="false" customHeight="true" outlineLevel="0" collapsed="false">
      <c r="A403" s="110" t="str">
        <f aca="false" t="array" ref="A403:A403">IFERROR(INDEX('03.Muestra'!$B$8:$B$17,SMALL(IF("Documento no web"='03.Muestra'!$D$8:$D$17,ROW('03.Muestra'!$B$8:$B$17)-MIN(ROW('03.Muestra'!$D$8:$D$17))+1,""),ROW()-395)),"")</f>
        <v/>
      </c>
      <c r="B403" s="141" t="str">
        <f aca="false" t="array" ref="B403:B403">IFERROR(INDEX('03.Muestra'!$C$8:$C$17,SMALL(IF("Documento no web"='03.Muestra'!$D$8:$D$17,ROW('03.Muestra'!$C$8:$C$17)-MIN(ROW('03.Muestra'!$D$8:$D$17))+1,""),ROW()-395)),"")</f>
        <v/>
      </c>
      <c r="C403" s="141" t="str">
        <f aca="false" t="array" ref="C403:C403">IFERROR(INDEX('03.Muestra'!$F$8:$F$17,SMALL(IF("Documento no web"='03.Muestra'!$D$8:$D$17,ROW('03.Muestra'!$F$8:$F$17)-MIN(ROW('03.Muestra'!$D$8:$D$17))+1,""),ROW()-395)),"")</f>
        <v/>
      </c>
      <c r="D403" s="114"/>
      <c r="E403" s="75" t="str">
        <f aca="false">IF(D403&lt;&gt;"",IF(AND(B403&lt;&gt;"",C403&lt;&gt;""),"","ERR"),"")</f>
        <v/>
      </c>
      <c r="F403" s="23"/>
      <c r="G403" s="23"/>
      <c r="H403" s="23"/>
      <c r="I403" s="23"/>
      <c r="J403" s="23"/>
      <c r="K403" s="119"/>
      <c r="L403" s="23"/>
      <c r="M403" s="23"/>
      <c r="N403" s="23"/>
      <c r="O403" s="23"/>
      <c r="P403" s="23"/>
      <c r="Q403" s="23"/>
      <c r="R403" s="23"/>
      <c r="S403" s="23"/>
      <c r="T403" s="23"/>
      <c r="U403" s="23"/>
      <c r="V403" s="23"/>
      <c r="W403" s="23"/>
      <c r="X403" s="23"/>
      <c r="Y403" s="23"/>
    </row>
    <row r="404" customFormat="false" ht="13.5" hidden="false" customHeight="true" outlineLevel="0" collapsed="false">
      <c r="A404" s="110" t="str">
        <f aca="false" t="array" ref="A404:A404">IFERROR(INDEX('03.Muestra'!$B$8:$B$17,SMALL(IF("Documento no web"='03.Muestra'!$D$8:$D$17,ROW('03.Muestra'!$B$8:$B$17)-MIN(ROW('03.Muestra'!$D$8:$D$17))+1,""),ROW()-395)),"")</f>
        <v/>
      </c>
      <c r="B404" s="141" t="str">
        <f aca="false" t="array" ref="B404:B404">IFERROR(INDEX('03.Muestra'!$C$8:$C$17,SMALL(IF("Documento no web"='03.Muestra'!$D$8:$D$17,ROW('03.Muestra'!$C$8:$C$17)-MIN(ROW('03.Muestra'!$D$8:$D$17))+1,""),ROW()-395)),"")</f>
        <v/>
      </c>
      <c r="C404" s="141" t="str">
        <f aca="false" t="array" ref="C404:C404">IFERROR(INDEX('03.Muestra'!$F$8:$F$17,SMALL(IF("Documento no web"='03.Muestra'!$D$8:$D$17,ROW('03.Muestra'!$F$8:$F$17)-MIN(ROW('03.Muestra'!$D$8:$D$17))+1,""),ROW()-395)),"")</f>
        <v/>
      </c>
      <c r="D404" s="114"/>
      <c r="E404" s="75" t="str">
        <f aca="false">IF(D404&lt;&gt;"",IF(AND(B404&lt;&gt;"",C404&lt;&gt;""),"","ERR"),"")</f>
        <v/>
      </c>
      <c r="F404" s="23"/>
      <c r="G404" s="23"/>
      <c r="H404" s="23"/>
      <c r="I404" s="23"/>
      <c r="J404" s="23"/>
      <c r="K404" s="119"/>
      <c r="L404" s="23"/>
      <c r="M404" s="23"/>
      <c r="N404" s="23"/>
      <c r="O404" s="23"/>
      <c r="P404" s="23"/>
      <c r="Q404" s="23"/>
      <c r="R404" s="23"/>
      <c r="S404" s="23"/>
      <c r="T404" s="23"/>
      <c r="U404" s="23"/>
      <c r="V404" s="23"/>
      <c r="W404" s="23"/>
      <c r="X404" s="23"/>
      <c r="Y404" s="23"/>
    </row>
    <row r="405" customFormat="false" ht="13.5" hidden="false" customHeight="true" outlineLevel="0" collapsed="false">
      <c r="A405" s="110" t="str">
        <f aca="false" t="array" ref="A405:A405">IFERROR(INDEX('03.Muestra'!$B$8:$B$17,SMALL(IF("Documento no web"='03.Muestra'!$D$8:$D$17,ROW('03.Muestra'!$B$8:$B$17)-MIN(ROW('03.Muestra'!$D$8:$D$17))+1,""),ROW()-395)),"")</f>
        <v/>
      </c>
      <c r="B405" s="141" t="str">
        <f aca="false" t="array" ref="B405:B405">IFERROR(INDEX('03.Muestra'!$C$8:$C$17,SMALL(IF("Documento no web"='03.Muestra'!$D$8:$D$17,ROW('03.Muestra'!$C$8:$C$17)-MIN(ROW('03.Muestra'!$D$8:$D$17))+1,""),ROW()-395)),"")</f>
        <v/>
      </c>
      <c r="C405" s="141" t="str">
        <f aca="false" t="array" ref="C405:C405">IFERROR(INDEX('03.Muestra'!$F$8:$F$17,SMALL(IF("Documento no web"='03.Muestra'!$D$8:$D$17,ROW('03.Muestra'!$F$8:$F$17)-MIN(ROW('03.Muestra'!$D$8:$D$17))+1,""),ROW()-395)),"")</f>
        <v/>
      </c>
      <c r="D405" s="114"/>
      <c r="E405" s="75" t="str">
        <f aca="false">IF(D405&lt;&gt;"",IF(AND(B405&lt;&gt;"",C405&lt;&gt;""),"","ERR"),"")</f>
        <v/>
      </c>
      <c r="F405" s="23"/>
      <c r="G405" s="23"/>
      <c r="H405" s="23"/>
      <c r="I405" s="23"/>
      <c r="J405" s="23"/>
      <c r="K405" s="119"/>
      <c r="L405" s="23"/>
      <c r="M405" s="23"/>
      <c r="N405" s="23"/>
      <c r="O405" s="23"/>
      <c r="P405" s="23"/>
      <c r="Q405" s="23"/>
      <c r="R405" s="23"/>
      <c r="S405" s="23"/>
      <c r="T405" s="23"/>
      <c r="U405" s="23"/>
      <c r="V405" s="23"/>
      <c r="W405" s="23"/>
      <c r="X405" s="23"/>
      <c r="Y405" s="23"/>
    </row>
    <row r="406" customFormat="false" ht="12" hidden="false" customHeight="true" outlineLevel="0" collapsed="false">
      <c r="A406" s="71"/>
      <c r="B406" s="144"/>
      <c r="C406" s="144"/>
      <c r="D406" s="145"/>
      <c r="E406" s="75"/>
      <c r="F406" s="23"/>
      <c r="G406" s="23"/>
      <c r="H406" s="23"/>
      <c r="I406" s="23"/>
      <c r="J406" s="23"/>
      <c r="N406" s="23"/>
      <c r="O406" s="23"/>
      <c r="P406" s="23"/>
      <c r="Q406" s="23"/>
      <c r="R406" s="23"/>
      <c r="S406" s="23"/>
      <c r="T406" s="23"/>
      <c r="U406" s="23"/>
      <c r="AD406" s="23"/>
    </row>
    <row r="407" customFormat="false" ht="12" hidden="false" customHeight="true" outlineLevel="0" collapsed="false">
      <c r="A407" s="71"/>
      <c r="B407" s="144"/>
      <c r="C407" s="144"/>
      <c r="D407" s="145"/>
      <c r="E407" s="75"/>
      <c r="F407" s="23"/>
      <c r="G407" s="23"/>
      <c r="H407" s="23"/>
      <c r="I407" s="23"/>
      <c r="J407" s="23"/>
      <c r="N407" s="23"/>
      <c r="O407" s="23"/>
      <c r="P407" s="23"/>
      <c r="Q407" s="23"/>
      <c r="R407" s="23"/>
      <c r="S407" s="23"/>
      <c r="T407" s="23"/>
      <c r="U407" s="23"/>
      <c r="AD407" s="23"/>
    </row>
    <row r="408" customFormat="false" ht="31.5" hidden="false" customHeight="true" outlineLevel="0" collapsed="false">
      <c r="A408" s="122"/>
      <c r="B408" s="123"/>
      <c r="C408" s="122"/>
      <c r="D408" s="146"/>
      <c r="E408" s="75"/>
      <c r="F408" s="23"/>
      <c r="G408" s="23"/>
      <c r="H408" s="23"/>
      <c r="I408" s="23"/>
      <c r="J408" s="23"/>
      <c r="N408" s="23"/>
      <c r="O408" s="23"/>
      <c r="P408" s="23"/>
      <c r="Q408" s="23"/>
      <c r="R408" s="23"/>
      <c r="S408" s="23"/>
      <c r="T408" s="23"/>
      <c r="U408" s="23"/>
      <c r="AD408" s="23"/>
    </row>
    <row r="409" customFormat="false" ht="14.25" hidden="false" customHeight="true" outlineLevel="0" collapsed="false">
      <c r="A409" s="71"/>
      <c r="B409" s="71"/>
      <c r="C409" s="71"/>
      <c r="D409" s="147"/>
      <c r="E409" s="75"/>
      <c r="F409" s="103"/>
      <c r="G409" s="23"/>
      <c r="H409" s="23"/>
      <c r="I409" s="23"/>
      <c r="J409" s="23"/>
      <c r="N409" s="23"/>
      <c r="O409" s="23"/>
      <c r="P409" s="23"/>
      <c r="Q409" s="23"/>
      <c r="R409" s="23"/>
      <c r="S409" s="23"/>
      <c r="T409" s="23"/>
      <c r="U409" s="23"/>
      <c r="AD409" s="23"/>
    </row>
    <row r="410" customFormat="false" ht="13.5" hidden="false" customHeight="true" outlineLevel="0" collapsed="false">
      <c r="B410" s="23"/>
      <c r="C410" s="23"/>
      <c r="D410" s="136"/>
      <c r="E410" s="23"/>
      <c r="F410" s="23"/>
      <c r="G410" s="23"/>
      <c r="H410" s="23"/>
      <c r="I410" s="23"/>
      <c r="J410" s="23"/>
      <c r="K410" s="119"/>
      <c r="L410" s="23"/>
      <c r="M410" s="23"/>
      <c r="N410" s="23"/>
      <c r="O410" s="23"/>
      <c r="P410" s="23"/>
      <c r="Q410" s="23"/>
      <c r="R410" s="23"/>
      <c r="S410" s="23"/>
      <c r="T410" s="23"/>
      <c r="U410" s="23"/>
      <c r="V410" s="23"/>
      <c r="W410" s="23"/>
      <c r="X410" s="23"/>
      <c r="Y410" s="23"/>
    </row>
    <row r="411" customFormat="false" ht="13.5" hidden="false" customHeight="true" outlineLevel="0" collapsed="false">
      <c r="B411" s="158"/>
      <c r="C411" s="23"/>
      <c r="D411" s="137"/>
      <c r="E411" s="112"/>
      <c r="F411" s="23"/>
      <c r="G411" s="23"/>
      <c r="H411" s="23"/>
      <c r="I411" s="23"/>
      <c r="J411" s="23"/>
      <c r="K411" s="119"/>
      <c r="L411" s="23"/>
      <c r="M411" s="23"/>
      <c r="N411" s="23"/>
      <c r="O411" s="23"/>
      <c r="P411" s="23"/>
      <c r="Q411" s="23"/>
      <c r="R411" s="23"/>
      <c r="S411" s="23"/>
      <c r="T411" s="23"/>
      <c r="U411" s="23"/>
      <c r="V411" s="23"/>
      <c r="W411" s="23"/>
      <c r="X411" s="23"/>
      <c r="Y411" s="23"/>
    </row>
    <row r="412" customFormat="false" ht="30" hidden="false" customHeight="true" outlineLevel="0" collapsed="false">
      <c r="A412" s="105" t="s">
        <v>119</v>
      </c>
      <c r="B412" s="106" t="s">
        <v>105</v>
      </c>
      <c r="C412" s="107" t="s">
        <v>239</v>
      </c>
      <c r="D412" s="139" t="s">
        <v>125</v>
      </c>
      <c r="E412" s="124"/>
      <c r="K412" s="119"/>
      <c r="L412" s="23"/>
      <c r="M412" s="23"/>
      <c r="N412" s="23"/>
      <c r="O412" s="23"/>
      <c r="P412" s="23"/>
      <c r="Q412" s="23"/>
      <c r="R412" s="23"/>
      <c r="S412" s="23"/>
      <c r="T412" s="23"/>
      <c r="U412" s="23"/>
      <c r="V412" s="23"/>
      <c r="W412" s="23"/>
      <c r="X412" s="23"/>
      <c r="Y412" s="23"/>
    </row>
    <row r="413" customFormat="false" ht="13.5" hidden="false" customHeight="true" outlineLevel="0" collapsed="false">
      <c r="A413" s="110" t="str">
        <f aca="false" t="array" ref="A413:A413">IFERROR(INDEX('03.Muestra'!$B$8:$B$17,SMALL(IF("Documento no web"='03.Muestra'!$D$8:$D$17,ROW('03.Muestra'!$B$8:$B$17)-MIN(ROW('03.Muestra'!$D$8:$D$17))+1,""),ROW()-412)),"")</f>
        <v/>
      </c>
      <c r="B413" s="141" t="str">
        <f aca="false" t="array" ref="B413:B413">IFERROR(INDEX('03.Muestra'!$C$8:$C$17,SMALL(IF("Documento no web"='03.Muestra'!$D$8:$D$17,ROW('03.Muestra'!$C$8:$C$17)-MIN(ROW('03.Muestra'!$D$8:$D$17))+1,""),ROW()-412)),"")</f>
        <v/>
      </c>
      <c r="C413" s="141" t="str">
        <f aca="false" t="array" ref="C413:C413">IFERROR(INDEX('03.Muestra'!$F$8:$F$17,SMALL(IF("Documento no web"='03.Muestra'!$D$8:$D$17,ROW('03.Muestra'!$F$8:$F$17)-MIN(ROW('03.Muestra'!$D$8:$D$17))+1,""),ROW()-412)),"")</f>
        <v/>
      </c>
      <c r="D413" s="114"/>
      <c r="E413" s="75" t="str">
        <f aca="false">IF(D413&lt;&gt;"",IF(AND(B413&lt;&gt;"",C413&lt;&gt;""),"","ERR"),"")</f>
        <v/>
      </c>
      <c r="F413" s="115" t="s">
        <v>108</v>
      </c>
      <c r="G413" s="100" t="s">
        <v>117</v>
      </c>
      <c r="H413" s="95" t="s">
        <v>112</v>
      </c>
      <c r="I413" s="116" t="s">
        <v>110</v>
      </c>
      <c r="J413" s="117" t="s">
        <v>106</v>
      </c>
      <c r="K413" s="142" t="s">
        <v>116</v>
      </c>
      <c r="L413" s="23"/>
      <c r="M413" s="23"/>
      <c r="N413" s="23"/>
      <c r="O413" s="23"/>
      <c r="P413" s="23"/>
      <c r="Q413" s="23"/>
      <c r="R413" s="23"/>
      <c r="S413" s="23"/>
      <c r="T413" s="23"/>
      <c r="U413" s="23"/>
      <c r="V413" s="23"/>
      <c r="W413" s="23"/>
      <c r="X413" s="23"/>
      <c r="Y413" s="23"/>
    </row>
    <row r="414" customFormat="false" ht="13.5" hidden="false" customHeight="true" outlineLevel="0" collapsed="false">
      <c r="A414" s="110" t="str">
        <f aca="false" t="array" ref="A414:A414">IFERROR(INDEX('03.Muestra'!$B$8:$B$17,SMALL(IF("Documento no web"='03.Muestra'!$D$8:$D$17,ROW('03.Muestra'!$B$8:$B$17)-MIN(ROW('03.Muestra'!$D$8:$D$17))+1,""),ROW()-412)),"")</f>
        <v/>
      </c>
      <c r="B414" s="141" t="str">
        <f aca="false" t="array" ref="B414:B414">IFERROR(INDEX('03.Muestra'!$C$8:$C$17,SMALL(IF("Documento no web"='03.Muestra'!$D$8:$D$17,ROW('03.Muestra'!$C$8:$C$17)-MIN(ROW('03.Muestra'!$D$8:$D$17))+1,""),ROW()-412)),"")</f>
        <v/>
      </c>
      <c r="C414" s="141" t="str">
        <f aca="false" t="array" ref="C414:C414">IFERROR(INDEX('03.Muestra'!$F$8:$F$17,SMALL(IF("Documento no web"='03.Muestra'!$D$8:$D$17,ROW('03.Muestra'!$F$8:$F$17)-MIN(ROW('03.Muestra'!$D$8:$D$17))+1,""),ROW()-412)),"")</f>
        <v/>
      </c>
      <c r="D414" s="114"/>
      <c r="E414" s="75" t="str">
        <f aca="false">IF(D414&lt;&gt;"",IF(AND(B414&lt;&gt;"",C414&lt;&gt;""),"","ERR"),"")</f>
        <v/>
      </c>
      <c r="F414" s="118" t="n">
        <f aca="true">COUNTIF($D413:INDIRECT("$D" &amp;  SUM(ROW()-1,'03.Muestra'!$D$20)-1),F413)</f>
        <v>0</v>
      </c>
      <c r="G414" s="118" t="n">
        <f aca="true">COUNTIF($D413:INDIRECT("$D" &amp;  SUM(ROW()-1,'03.Muestra'!$D$20)-1),G413)</f>
        <v>0</v>
      </c>
      <c r="H414" s="118" t="n">
        <f aca="true">COUNTIF($D413:INDIRECT("$D" &amp;  SUM(ROW()-1,'03.Muestra'!$D$20)-1),H413)</f>
        <v>0</v>
      </c>
      <c r="I414" s="118" t="n">
        <f aca="true">COUNTIF($D413:INDIRECT("$D" &amp;  SUM(ROW()-1,'03.Muestra'!$D$20)-1),I413)</f>
        <v>0</v>
      </c>
      <c r="J414" s="118" t="n">
        <f aca="true">COUNTIF($D413:INDIRECT("$D" &amp;  SUM(ROW()-1,'03.Muestra'!$D$20)-1),J413)</f>
        <v>0</v>
      </c>
      <c r="K414" s="143" t="n">
        <f aca="true">IF(COUNTIF('03.Muestra'!$D$8:$D$17,"Documento no web")=0,0,COUNTBLANK($D413:INDIRECT("$D" &amp;  SUM(ROW()-1,COUNTIF('03.Muestra'!$D$8:$D$17,"Documento no web"))-1)))</f>
        <v>0</v>
      </c>
      <c r="L414" s="23"/>
      <c r="M414" s="23"/>
      <c r="N414" s="23"/>
      <c r="O414" s="23"/>
      <c r="P414" s="23"/>
      <c r="Q414" s="23"/>
      <c r="R414" s="23"/>
      <c r="S414" s="23"/>
      <c r="T414" s="23"/>
      <c r="U414" s="23"/>
      <c r="V414" s="23"/>
      <c r="W414" s="23"/>
      <c r="X414" s="23"/>
      <c r="Y414" s="23"/>
    </row>
    <row r="415" customFormat="false" ht="13.5" hidden="false" customHeight="true" outlineLevel="0" collapsed="false">
      <c r="A415" s="110" t="str">
        <f aca="false" t="array" ref="A415:A415">IFERROR(INDEX('03.Muestra'!$B$8:$B$17,SMALL(IF("Documento no web"='03.Muestra'!$D$8:$D$17,ROW('03.Muestra'!$B$8:$B$17)-MIN(ROW('03.Muestra'!$D$8:$D$17))+1,""),ROW()-412)),"")</f>
        <v/>
      </c>
      <c r="B415" s="141" t="str">
        <f aca="false" t="array" ref="B415:B415">IFERROR(INDEX('03.Muestra'!$C$8:$C$17,SMALL(IF("Documento no web"='03.Muestra'!$D$8:$D$17,ROW('03.Muestra'!$C$8:$C$17)-MIN(ROW('03.Muestra'!$D$8:$D$17))+1,""),ROW()-412)),"")</f>
        <v/>
      </c>
      <c r="C415" s="141" t="str">
        <f aca="false" t="array" ref="C415:C415">IFERROR(INDEX('03.Muestra'!$F$8:$F$17,SMALL(IF("Documento no web"='03.Muestra'!$D$8:$D$17,ROW('03.Muestra'!$F$8:$F$17)-MIN(ROW('03.Muestra'!$D$8:$D$17))+1,""),ROW()-412)),"")</f>
        <v/>
      </c>
      <c r="D415" s="114"/>
      <c r="E415" s="75" t="str">
        <f aca="false">IF(D415&lt;&gt;"",IF(AND(B415&lt;&gt;"",C415&lt;&gt;""),"","ERR"),"")</f>
        <v/>
      </c>
      <c r="G415" s="23"/>
      <c r="H415" s="23"/>
      <c r="I415" s="23"/>
      <c r="J415" s="23"/>
      <c r="K415" s="119"/>
      <c r="L415" s="23"/>
      <c r="M415" s="23"/>
      <c r="N415" s="23"/>
      <c r="O415" s="23"/>
      <c r="P415" s="23"/>
      <c r="Q415" s="23"/>
      <c r="R415" s="23"/>
      <c r="S415" s="23"/>
      <c r="T415" s="23"/>
      <c r="U415" s="23"/>
      <c r="V415" s="23"/>
      <c r="W415" s="23"/>
      <c r="X415" s="23"/>
      <c r="Y415" s="23"/>
    </row>
    <row r="416" customFormat="false" ht="13.5" hidden="false" customHeight="true" outlineLevel="0" collapsed="false">
      <c r="A416" s="110" t="str">
        <f aca="false" t="array" ref="A416:A416">IFERROR(INDEX('03.Muestra'!$B$8:$B$17,SMALL(IF("Documento no web"='03.Muestra'!$D$8:$D$17,ROW('03.Muestra'!$B$8:$B$17)-MIN(ROW('03.Muestra'!$D$8:$D$17))+1,""),ROW()-412)),"")</f>
        <v/>
      </c>
      <c r="B416" s="141" t="str">
        <f aca="false" t="array" ref="B416:B416">IFERROR(INDEX('03.Muestra'!$C$8:$C$17,SMALL(IF("Documento no web"='03.Muestra'!$D$8:$D$17,ROW('03.Muestra'!$C$8:$C$17)-MIN(ROW('03.Muestra'!$D$8:$D$17))+1,""),ROW()-412)),"")</f>
        <v/>
      </c>
      <c r="C416" s="141" t="str">
        <f aca="false" t="array" ref="C416:C416">IFERROR(INDEX('03.Muestra'!$F$8:$F$17,SMALL(IF("Documento no web"='03.Muestra'!$D$8:$D$17,ROW('03.Muestra'!$F$8:$F$17)-MIN(ROW('03.Muestra'!$D$8:$D$17))+1,""),ROW()-412)),"")</f>
        <v/>
      </c>
      <c r="D416" s="114"/>
      <c r="E416" s="75" t="str">
        <f aca="false">IF(D416&lt;&gt;"",IF(AND(B416&lt;&gt;"",C416&lt;&gt;""),"","ERR"),"")</f>
        <v/>
      </c>
      <c r="G416" s="23"/>
      <c r="H416" s="23"/>
      <c r="I416" s="23"/>
      <c r="J416" s="23"/>
      <c r="K416" s="119"/>
      <c r="L416" s="23"/>
      <c r="M416" s="23"/>
      <c r="N416" s="23"/>
      <c r="O416" s="23"/>
      <c r="P416" s="23"/>
      <c r="Q416" s="23"/>
      <c r="R416" s="23"/>
      <c r="S416" s="23"/>
      <c r="T416" s="23"/>
      <c r="U416" s="23"/>
      <c r="V416" s="23"/>
      <c r="W416" s="23"/>
      <c r="X416" s="23"/>
      <c r="Y416" s="23"/>
    </row>
    <row r="417" customFormat="false" ht="13.5" hidden="false" customHeight="true" outlineLevel="0" collapsed="false">
      <c r="A417" s="110" t="str">
        <f aca="false" t="array" ref="A417:A417">IFERROR(INDEX('03.Muestra'!$B$8:$B$17,SMALL(IF("Documento no web"='03.Muestra'!$D$8:$D$17,ROW('03.Muestra'!$B$8:$B$17)-MIN(ROW('03.Muestra'!$D$8:$D$17))+1,""),ROW()-412)),"")</f>
        <v/>
      </c>
      <c r="B417" s="141" t="str">
        <f aca="false" t="array" ref="B417:B417">IFERROR(INDEX('03.Muestra'!$C$8:$C$17,SMALL(IF("Documento no web"='03.Muestra'!$D$8:$D$17,ROW('03.Muestra'!$C$8:$C$17)-MIN(ROW('03.Muestra'!$D$8:$D$17))+1,""),ROW()-412)),"")</f>
        <v/>
      </c>
      <c r="C417" s="141" t="str">
        <f aca="false" t="array" ref="C417:C417">IFERROR(INDEX('03.Muestra'!$F$8:$F$17,SMALL(IF("Documento no web"='03.Muestra'!$D$8:$D$17,ROW('03.Muestra'!$F$8:$F$17)-MIN(ROW('03.Muestra'!$D$8:$D$17))+1,""),ROW()-412)),"")</f>
        <v/>
      </c>
      <c r="D417" s="114"/>
      <c r="E417" s="75" t="str">
        <f aca="false">IF(D417&lt;&gt;"",IF(AND(B417&lt;&gt;"",C417&lt;&gt;""),"","ERR"),"")</f>
        <v/>
      </c>
      <c r="G417" s="23"/>
      <c r="H417" s="23"/>
      <c r="I417" s="23"/>
      <c r="J417" s="23"/>
      <c r="K417" s="119"/>
      <c r="L417" s="23"/>
      <c r="M417" s="23"/>
      <c r="N417" s="23"/>
      <c r="O417" s="23"/>
      <c r="P417" s="23"/>
      <c r="Q417" s="23"/>
      <c r="R417" s="23"/>
      <c r="S417" s="23"/>
      <c r="T417" s="23"/>
      <c r="U417" s="23"/>
      <c r="V417" s="23"/>
      <c r="W417" s="23"/>
      <c r="X417" s="23"/>
      <c r="Y417" s="23"/>
    </row>
    <row r="418" customFormat="false" ht="13.5" hidden="false" customHeight="true" outlineLevel="0" collapsed="false">
      <c r="A418" s="110" t="str">
        <f aca="false" t="array" ref="A418:A418">IFERROR(INDEX('03.Muestra'!$B$8:$B$17,SMALL(IF("Documento no web"='03.Muestra'!$D$8:$D$17,ROW('03.Muestra'!$B$8:$B$17)-MIN(ROW('03.Muestra'!$D$8:$D$17))+1,""),ROW()-412)),"")</f>
        <v/>
      </c>
      <c r="B418" s="141" t="str">
        <f aca="false" t="array" ref="B418:B418">IFERROR(INDEX('03.Muestra'!$C$8:$C$17,SMALL(IF("Documento no web"='03.Muestra'!$D$8:$D$17,ROW('03.Muestra'!$C$8:$C$17)-MIN(ROW('03.Muestra'!$D$8:$D$17))+1,""),ROW()-412)),"")</f>
        <v/>
      </c>
      <c r="C418" s="141" t="str">
        <f aca="false" t="array" ref="C418:C418">IFERROR(INDEX('03.Muestra'!$F$8:$F$17,SMALL(IF("Documento no web"='03.Muestra'!$D$8:$D$17,ROW('03.Muestra'!$F$8:$F$17)-MIN(ROW('03.Muestra'!$D$8:$D$17))+1,""),ROW()-412)),"")</f>
        <v/>
      </c>
      <c r="D418" s="114"/>
      <c r="E418" s="75" t="str">
        <f aca="false">IF(D418&lt;&gt;"",IF(AND(B418&lt;&gt;"",C418&lt;&gt;""),"","ERR"),"")</f>
        <v/>
      </c>
      <c r="G418" s="23"/>
      <c r="H418" s="23"/>
      <c r="I418" s="23"/>
      <c r="J418" s="23"/>
      <c r="K418" s="119"/>
      <c r="L418" s="23"/>
      <c r="M418" s="23"/>
      <c r="N418" s="23"/>
      <c r="O418" s="23"/>
      <c r="P418" s="23"/>
      <c r="Q418" s="23"/>
      <c r="R418" s="23"/>
      <c r="S418" s="23"/>
      <c r="T418" s="23"/>
      <c r="U418" s="23"/>
      <c r="V418" s="23"/>
      <c r="W418" s="23"/>
      <c r="X418" s="23"/>
      <c r="Y418" s="23"/>
    </row>
    <row r="419" customFormat="false" ht="13.5" hidden="false" customHeight="true" outlineLevel="0" collapsed="false">
      <c r="A419" s="110" t="str">
        <f aca="false" t="array" ref="A419:A419">IFERROR(INDEX('03.Muestra'!$B$8:$B$17,SMALL(IF("Documento no web"='03.Muestra'!$D$8:$D$17,ROW('03.Muestra'!$B$8:$B$17)-MIN(ROW('03.Muestra'!$D$8:$D$17))+1,""),ROW()-412)),"")</f>
        <v/>
      </c>
      <c r="B419" s="141" t="str">
        <f aca="false" t="array" ref="B419:B419">IFERROR(INDEX('03.Muestra'!$C$8:$C$17,SMALL(IF("Documento no web"='03.Muestra'!$D$8:$D$17,ROW('03.Muestra'!$C$8:$C$17)-MIN(ROW('03.Muestra'!$D$8:$D$17))+1,""),ROW()-412)),"")</f>
        <v/>
      </c>
      <c r="C419" s="141" t="str">
        <f aca="false" t="array" ref="C419:C419">IFERROR(INDEX('03.Muestra'!$F$8:$F$17,SMALL(IF("Documento no web"='03.Muestra'!$D$8:$D$17,ROW('03.Muestra'!$F$8:$F$17)-MIN(ROW('03.Muestra'!$D$8:$D$17))+1,""),ROW()-412)),"")</f>
        <v/>
      </c>
      <c r="D419" s="114"/>
      <c r="E419" s="75" t="str">
        <f aca="false">IF(D419&lt;&gt;"",IF(AND(B419&lt;&gt;"",C419&lt;&gt;""),"","ERR"),"")</f>
        <v/>
      </c>
      <c r="F419" s="23"/>
      <c r="G419" s="23"/>
      <c r="H419" s="23"/>
      <c r="I419" s="23"/>
      <c r="J419" s="23"/>
      <c r="K419" s="119"/>
      <c r="L419" s="23"/>
      <c r="M419" s="23"/>
      <c r="N419" s="23"/>
      <c r="O419" s="23"/>
      <c r="P419" s="23"/>
      <c r="Q419" s="23"/>
      <c r="R419" s="23"/>
      <c r="S419" s="23"/>
      <c r="T419" s="23"/>
      <c r="U419" s="23"/>
      <c r="V419" s="23"/>
      <c r="W419" s="23"/>
      <c r="X419" s="23"/>
      <c r="Y419" s="23"/>
    </row>
    <row r="420" customFormat="false" ht="13.5" hidden="false" customHeight="true" outlineLevel="0" collapsed="false">
      <c r="A420" s="110" t="str">
        <f aca="false" t="array" ref="A420:A420">IFERROR(INDEX('03.Muestra'!$B$8:$B$17,SMALL(IF("Documento no web"='03.Muestra'!$D$8:$D$17,ROW('03.Muestra'!$B$8:$B$17)-MIN(ROW('03.Muestra'!$D$8:$D$17))+1,""),ROW()-412)),"")</f>
        <v/>
      </c>
      <c r="B420" s="141" t="str">
        <f aca="false" t="array" ref="B420:B420">IFERROR(INDEX('03.Muestra'!$C$8:$C$17,SMALL(IF("Documento no web"='03.Muestra'!$D$8:$D$17,ROW('03.Muestra'!$C$8:$C$17)-MIN(ROW('03.Muestra'!$D$8:$D$17))+1,""),ROW()-412)),"")</f>
        <v/>
      </c>
      <c r="C420" s="141" t="str">
        <f aca="false" t="array" ref="C420:C420">IFERROR(INDEX('03.Muestra'!$F$8:$F$17,SMALL(IF("Documento no web"='03.Muestra'!$D$8:$D$17,ROW('03.Muestra'!$F$8:$F$17)-MIN(ROW('03.Muestra'!$D$8:$D$17))+1,""),ROW()-412)),"")</f>
        <v/>
      </c>
      <c r="D420" s="114"/>
      <c r="E420" s="75" t="str">
        <f aca="false">IF(D420&lt;&gt;"",IF(AND(B420&lt;&gt;"",C420&lt;&gt;""),"","ERR"),"")</f>
        <v/>
      </c>
      <c r="F420" s="23"/>
      <c r="G420" s="23"/>
      <c r="H420" s="23"/>
      <c r="I420" s="23"/>
      <c r="J420" s="23"/>
      <c r="K420" s="119"/>
      <c r="L420" s="23"/>
      <c r="M420" s="23"/>
      <c r="N420" s="23"/>
      <c r="O420" s="23"/>
      <c r="P420" s="23"/>
      <c r="Q420" s="23"/>
      <c r="R420" s="23"/>
      <c r="S420" s="23"/>
      <c r="T420" s="23"/>
      <c r="U420" s="23"/>
      <c r="V420" s="23"/>
      <c r="W420" s="23"/>
      <c r="X420" s="23"/>
      <c r="Y420" s="23"/>
    </row>
    <row r="421" customFormat="false" ht="13.5" hidden="false" customHeight="true" outlineLevel="0" collapsed="false">
      <c r="A421" s="110" t="str">
        <f aca="false" t="array" ref="A421:A421">IFERROR(INDEX('03.Muestra'!$B$8:$B$17,SMALL(IF("Documento no web"='03.Muestra'!$D$8:$D$17,ROW('03.Muestra'!$B$8:$B$17)-MIN(ROW('03.Muestra'!$D$8:$D$17))+1,""),ROW()-412)),"")</f>
        <v/>
      </c>
      <c r="B421" s="141" t="str">
        <f aca="false" t="array" ref="B421:B421">IFERROR(INDEX('03.Muestra'!$C$8:$C$17,SMALL(IF("Documento no web"='03.Muestra'!$D$8:$D$17,ROW('03.Muestra'!$C$8:$C$17)-MIN(ROW('03.Muestra'!$D$8:$D$17))+1,""),ROW()-412)),"")</f>
        <v/>
      </c>
      <c r="C421" s="141" t="str">
        <f aca="false" t="array" ref="C421:C421">IFERROR(INDEX('03.Muestra'!$F$8:$F$17,SMALL(IF("Documento no web"='03.Muestra'!$D$8:$D$17,ROW('03.Muestra'!$F$8:$F$17)-MIN(ROW('03.Muestra'!$D$8:$D$17))+1,""),ROW()-412)),"")</f>
        <v/>
      </c>
      <c r="D421" s="114"/>
      <c r="E421" s="75" t="str">
        <f aca="false">IF(D421&lt;&gt;"",IF(AND(B421&lt;&gt;"",C421&lt;&gt;""),"","ERR"),"")</f>
        <v/>
      </c>
      <c r="F421" s="23"/>
      <c r="G421" s="23"/>
      <c r="H421" s="23"/>
      <c r="I421" s="23"/>
      <c r="J421" s="23"/>
      <c r="K421" s="119"/>
      <c r="L421" s="23"/>
      <c r="M421" s="23"/>
      <c r="N421" s="23"/>
      <c r="O421" s="23"/>
      <c r="P421" s="23"/>
      <c r="Q421" s="23"/>
      <c r="R421" s="23"/>
      <c r="S421" s="23"/>
      <c r="T421" s="23"/>
      <c r="U421" s="23"/>
      <c r="V421" s="23"/>
      <c r="W421" s="23"/>
      <c r="X421" s="23"/>
      <c r="Y421" s="23"/>
    </row>
    <row r="422" customFormat="false" ht="13.5" hidden="false" customHeight="true" outlineLevel="0" collapsed="false">
      <c r="A422" s="110" t="str">
        <f aca="false" t="array" ref="A422:A422">IFERROR(INDEX('03.Muestra'!$B$8:$B$17,SMALL(IF("Documento no web"='03.Muestra'!$D$8:$D$17,ROW('03.Muestra'!$B$8:$B$17)-MIN(ROW('03.Muestra'!$D$8:$D$17))+1,""),ROW()-412)),"")</f>
        <v/>
      </c>
      <c r="B422" s="141" t="str">
        <f aca="false" t="array" ref="B422:B422">IFERROR(INDEX('03.Muestra'!$C$8:$C$17,SMALL(IF("Documento no web"='03.Muestra'!$D$8:$D$17,ROW('03.Muestra'!$C$8:$C$17)-MIN(ROW('03.Muestra'!$D$8:$D$17))+1,""),ROW()-412)),"")</f>
        <v/>
      </c>
      <c r="C422" s="141" t="str">
        <f aca="false" t="array" ref="C422:C422">IFERROR(INDEX('03.Muestra'!$F$8:$F$17,SMALL(IF("Documento no web"='03.Muestra'!$D$8:$D$17,ROW('03.Muestra'!$F$8:$F$17)-MIN(ROW('03.Muestra'!$D$8:$D$17))+1,""),ROW()-412)),"")</f>
        <v/>
      </c>
      <c r="D422" s="114"/>
      <c r="E422" s="75" t="str">
        <f aca="false">IF(D422&lt;&gt;"",IF(AND(B422&lt;&gt;"",C422&lt;&gt;""),"","ERR"),"")</f>
        <v/>
      </c>
      <c r="F422" s="23"/>
      <c r="G422" s="23"/>
      <c r="H422" s="23"/>
      <c r="I422" s="23"/>
      <c r="J422" s="23"/>
      <c r="K422" s="119"/>
      <c r="L422" s="23"/>
      <c r="M422" s="23"/>
      <c r="N422" s="23"/>
      <c r="O422" s="23"/>
      <c r="P422" s="23"/>
      <c r="Q422" s="23"/>
      <c r="R422" s="23"/>
      <c r="S422" s="23"/>
      <c r="T422" s="23"/>
      <c r="U422" s="23"/>
      <c r="V422" s="23"/>
      <c r="W422" s="23"/>
      <c r="X422" s="23"/>
      <c r="Y422" s="23"/>
    </row>
    <row r="423" customFormat="false" ht="12" hidden="false" customHeight="true" outlineLevel="0" collapsed="false">
      <c r="A423" s="71"/>
      <c r="B423" s="144"/>
      <c r="C423" s="144"/>
      <c r="D423" s="145"/>
      <c r="E423" s="75"/>
      <c r="F423" s="23"/>
      <c r="G423" s="23"/>
      <c r="H423" s="23"/>
      <c r="I423" s="23"/>
      <c r="J423" s="23"/>
      <c r="N423" s="23"/>
      <c r="O423" s="23"/>
      <c r="P423" s="23"/>
      <c r="Q423" s="23"/>
      <c r="R423" s="23"/>
      <c r="S423" s="23"/>
      <c r="T423" s="23"/>
      <c r="U423" s="23"/>
      <c r="AD423" s="23"/>
    </row>
    <row r="424" customFormat="false" ht="12" hidden="false" customHeight="true" outlineLevel="0" collapsed="false">
      <c r="A424" s="71"/>
      <c r="B424" s="144"/>
      <c r="C424" s="144"/>
      <c r="D424" s="145"/>
      <c r="E424" s="75"/>
      <c r="F424" s="23"/>
      <c r="G424" s="23"/>
      <c r="H424" s="23"/>
      <c r="I424" s="23"/>
      <c r="J424" s="23"/>
      <c r="N424" s="23"/>
      <c r="O424" s="23"/>
      <c r="P424" s="23"/>
      <c r="Q424" s="23"/>
      <c r="R424" s="23"/>
      <c r="S424" s="23"/>
      <c r="T424" s="23"/>
      <c r="U424" s="23"/>
      <c r="AD424" s="23"/>
    </row>
    <row r="425" customFormat="false" ht="31.5" hidden="false" customHeight="true" outlineLevel="0" collapsed="false">
      <c r="A425" s="122"/>
      <c r="B425" s="123"/>
      <c r="C425" s="122"/>
      <c r="D425" s="146"/>
      <c r="E425" s="75"/>
      <c r="F425" s="23"/>
      <c r="G425" s="23"/>
      <c r="H425" s="23"/>
      <c r="I425" s="23"/>
      <c r="J425" s="23"/>
      <c r="N425" s="23"/>
      <c r="O425" s="23"/>
      <c r="P425" s="23"/>
      <c r="Q425" s="23"/>
      <c r="R425" s="23"/>
      <c r="S425" s="23"/>
      <c r="T425" s="23"/>
      <c r="U425" s="23"/>
      <c r="AD425" s="23"/>
    </row>
    <row r="426" customFormat="false" ht="14.25" hidden="false" customHeight="true" outlineLevel="0" collapsed="false">
      <c r="A426" s="71"/>
      <c r="B426" s="71"/>
      <c r="C426" s="71"/>
      <c r="D426" s="147"/>
      <c r="E426" s="75"/>
      <c r="F426" s="103"/>
      <c r="G426" s="23"/>
      <c r="H426" s="23"/>
      <c r="I426" s="23"/>
      <c r="J426" s="23"/>
      <c r="N426" s="23"/>
      <c r="O426" s="23"/>
      <c r="P426" s="23"/>
      <c r="Q426" s="23"/>
      <c r="R426" s="23"/>
      <c r="S426" s="23"/>
      <c r="T426" s="23"/>
      <c r="U426" s="23"/>
      <c r="AD426" s="23"/>
    </row>
    <row r="427" customFormat="false" ht="13.5" hidden="false" customHeight="true" outlineLevel="0" collapsed="false">
      <c r="B427" s="23"/>
      <c r="C427" s="23"/>
      <c r="D427" s="137"/>
      <c r="E427" s="23"/>
      <c r="F427" s="23"/>
      <c r="G427" s="23"/>
      <c r="H427" s="23"/>
      <c r="I427" s="23"/>
      <c r="J427" s="23"/>
      <c r="K427" s="119"/>
      <c r="L427" s="23"/>
      <c r="M427" s="23"/>
      <c r="N427" s="23"/>
      <c r="O427" s="23"/>
      <c r="P427" s="23"/>
      <c r="Q427" s="23"/>
      <c r="R427" s="23"/>
      <c r="S427" s="23"/>
      <c r="T427" s="23"/>
      <c r="U427" s="23"/>
      <c r="V427" s="23"/>
      <c r="W427" s="23"/>
      <c r="X427" s="23"/>
      <c r="Y427" s="23"/>
    </row>
    <row r="428" customFormat="false" ht="13.5" hidden="false" customHeight="true" outlineLevel="0" collapsed="false">
      <c r="B428" s="158"/>
      <c r="C428" s="23"/>
      <c r="D428" s="137"/>
      <c r="E428" s="112"/>
      <c r="F428" s="23"/>
      <c r="G428" s="23"/>
      <c r="H428" s="23"/>
      <c r="I428" s="23"/>
      <c r="J428" s="23"/>
      <c r="K428" s="119"/>
      <c r="L428" s="23"/>
      <c r="M428" s="23"/>
      <c r="N428" s="23"/>
      <c r="O428" s="23"/>
      <c r="P428" s="23"/>
      <c r="Q428" s="23"/>
      <c r="R428" s="23"/>
      <c r="S428" s="23"/>
      <c r="T428" s="23"/>
      <c r="U428" s="23"/>
      <c r="V428" s="23"/>
      <c r="W428" s="23"/>
      <c r="X428" s="23"/>
      <c r="Y428" s="23"/>
    </row>
    <row r="429" customFormat="false" ht="30" hidden="false" customHeight="true" outlineLevel="0" collapsed="false">
      <c r="A429" s="105" t="s">
        <v>119</v>
      </c>
      <c r="B429" s="106" t="s">
        <v>105</v>
      </c>
      <c r="C429" s="107" t="s">
        <v>240</v>
      </c>
      <c r="D429" s="139" t="s">
        <v>125</v>
      </c>
      <c r="E429" s="124"/>
      <c r="K429" s="119"/>
      <c r="L429" s="23"/>
      <c r="M429" s="23"/>
      <c r="N429" s="23"/>
      <c r="O429" s="23"/>
      <c r="P429" s="23"/>
      <c r="Q429" s="23"/>
      <c r="R429" s="23"/>
      <c r="S429" s="23"/>
      <c r="T429" s="23"/>
      <c r="U429" s="23"/>
      <c r="V429" s="23"/>
      <c r="W429" s="23"/>
      <c r="X429" s="23"/>
      <c r="Y429" s="23"/>
    </row>
    <row r="430" customFormat="false" ht="13.5" hidden="false" customHeight="true" outlineLevel="0" collapsed="false">
      <c r="A430" s="110" t="str">
        <f aca="false" t="array" ref="A430:A430">IFERROR(INDEX('03.Muestra'!$B$8:$B$17,SMALL(IF("Documento no web"='03.Muestra'!$D$8:$D$17,ROW('03.Muestra'!$B$8:$B$17)-MIN(ROW('03.Muestra'!$D$8:$D$17))+1,""),ROW()-429)),"")</f>
        <v/>
      </c>
      <c r="B430" s="141" t="str">
        <f aca="false" t="array" ref="B430:B430">IFERROR(INDEX('03.Muestra'!$C$8:$C$17,SMALL(IF("Documento no web"='03.Muestra'!$D$8:$D$17,ROW('03.Muestra'!$C$8:$C$17)-MIN(ROW('03.Muestra'!$D$8:$D$17))+1,""),ROW()-429)),"")</f>
        <v/>
      </c>
      <c r="C430" s="141" t="str">
        <f aca="false" t="array" ref="C430:C430">IFERROR(INDEX('03.Muestra'!$F$8:$F$17,SMALL(IF("Documento no web"='03.Muestra'!$D$8:$D$17,ROW('03.Muestra'!$F$8:$F$17)-MIN(ROW('03.Muestra'!$D$8:$D$17))+1,""),ROW()-429)),"")</f>
        <v/>
      </c>
      <c r="D430" s="114"/>
      <c r="E430" s="75" t="str">
        <f aca="false">IF(D430&lt;&gt;"",IF(AND(B430&lt;&gt;"",C430&lt;&gt;""),"","ERR"),"")</f>
        <v/>
      </c>
      <c r="F430" s="115" t="s">
        <v>108</v>
      </c>
      <c r="G430" s="100" t="s">
        <v>117</v>
      </c>
      <c r="H430" s="95" t="s">
        <v>112</v>
      </c>
      <c r="I430" s="116" t="s">
        <v>110</v>
      </c>
      <c r="J430" s="117" t="s">
        <v>106</v>
      </c>
      <c r="K430" s="142" t="s">
        <v>116</v>
      </c>
      <c r="L430" s="23"/>
      <c r="M430" s="23"/>
      <c r="N430" s="23"/>
      <c r="O430" s="23"/>
      <c r="P430" s="23"/>
      <c r="Q430" s="23"/>
      <c r="R430" s="23"/>
      <c r="S430" s="23"/>
      <c r="T430" s="23"/>
      <c r="U430" s="23"/>
      <c r="V430" s="23"/>
      <c r="W430" s="23"/>
      <c r="X430" s="23"/>
      <c r="Y430" s="23"/>
    </row>
    <row r="431" customFormat="false" ht="13.5" hidden="false" customHeight="true" outlineLevel="0" collapsed="false">
      <c r="A431" s="110" t="str">
        <f aca="false" t="array" ref="A431:A431">IFERROR(INDEX('03.Muestra'!$B$8:$B$17,SMALL(IF("Documento no web"='03.Muestra'!$D$8:$D$17,ROW('03.Muestra'!$B$8:$B$17)-MIN(ROW('03.Muestra'!$D$8:$D$17))+1,""),ROW()-429)),"")</f>
        <v/>
      </c>
      <c r="B431" s="141" t="str">
        <f aca="false" t="array" ref="B431:B431">IFERROR(INDEX('03.Muestra'!$C$8:$C$17,SMALL(IF("Documento no web"='03.Muestra'!$D$8:$D$17,ROW('03.Muestra'!$C$8:$C$17)-MIN(ROW('03.Muestra'!$D$8:$D$17))+1,""),ROW()-429)),"")</f>
        <v/>
      </c>
      <c r="C431" s="141" t="str">
        <f aca="false" t="array" ref="C431:C431">IFERROR(INDEX('03.Muestra'!$F$8:$F$17,SMALL(IF("Documento no web"='03.Muestra'!$D$8:$D$17,ROW('03.Muestra'!$F$8:$F$17)-MIN(ROW('03.Muestra'!$D$8:$D$17))+1,""),ROW()-429)),"")</f>
        <v/>
      </c>
      <c r="D431" s="114"/>
      <c r="E431" s="75" t="str">
        <f aca="false">IF(D431&lt;&gt;"",IF(AND(B431&lt;&gt;"",C431&lt;&gt;""),"","ERR"),"")</f>
        <v/>
      </c>
      <c r="F431" s="118" t="n">
        <f aca="true">COUNTIF($D430:INDIRECT("$D" &amp;  SUM(ROW()-1,'03.Muestra'!$D$20)-1),F430)</f>
        <v>0</v>
      </c>
      <c r="G431" s="118" t="n">
        <f aca="true">COUNTIF($D430:INDIRECT("$D" &amp;  SUM(ROW()-1,'03.Muestra'!$D$20)-1),G430)</f>
        <v>0</v>
      </c>
      <c r="H431" s="118" t="n">
        <f aca="true">COUNTIF($D430:INDIRECT("$D" &amp;  SUM(ROW()-1,'03.Muestra'!$D$20)-1),H430)</f>
        <v>0</v>
      </c>
      <c r="I431" s="118" t="n">
        <f aca="true">COUNTIF($D430:INDIRECT("$D" &amp;  SUM(ROW()-1,'03.Muestra'!$D$20)-1),I430)</f>
        <v>0</v>
      </c>
      <c r="J431" s="118" t="n">
        <f aca="true">COUNTIF($D430:INDIRECT("$D" &amp;  SUM(ROW()-1,'03.Muestra'!$D$20)-1),J430)</f>
        <v>0</v>
      </c>
      <c r="K431" s="143" t="n">
        <f aca="true">IF(COUNTIF('03.Muestra'!$D$8:$D$17,"Documento no web")=0,0,COUNTBLANK($D430:INDIRECT("$D" &amp;  SUM(ROW()-1,COUNTIF('03.Muestra'!$D$8:$D$17,"Documento no web"))-1)))</f>
        <v>0</v>
      </c>
      <c r="L431" s="23"/>
      <c r="M431" s="23"/>
      <c r="N431" s="23"/>
      <c r="O431" s="23"/>
      <c r="P431" s="23"/>
      <c r="Q431" s="23"/>
      <c r="R431" s="23"/>
      <c r="S431" s="23"/>
      <c r="T431" s="23"/>
      <c r="U431" s="23"/>
      <c r="V431" s="23"/>
      <c r="W431" s="23"/>
      <c r="X431" s="23"/>
      <c r="Y431" s="23"/>
    </row>
    <row r="432" customFormat="false" ht="13.5" hidden="false" customHeight="true" outlineLevel="0" collapsed="false">
      <c r="A432" s="110" t="str">
        <f aca="false" t="array" ref="A432:A432">IFERROR(INDEX('03.Muestra'!$B$8:$B$17,SMALL(IF("Documento no web"='03.Muestra'!$D$8:$D$17,ROW('03.Muestra'!$B$8:$B$17)-MIN(ROW('03.Muestra'!$D$8:$D$17))+1,""),ROW()-429)),"")</f>
        <v/>
      </c>
      <c r="B432" s="141" t="str">
        <f aca="false" t="array" ref="B432:B432">IFERROR(INDEX('03.Muestra'!$C$8:$C$17,SMALL(IF("Documento no web"='03.Muestra'!$D$8:$D$17,ROW('03.Muestra'!$C$8:$C$17)-MIN(ROW('03.Muestra'!$D$8:$D$17))+1,""),ROW()-429)),"")</f>
        <v/>
      </c>
      <c r="C432" s="141" t="str">
        <f aca="false" t="array" ref="C432:C432">IFERROR(INDEX('03.Muestra'!$F$8:$F$17,SMALL(IF("Documento no web"='03.Muestra'!$D$8:$D$17,ROW('03.Muestra'!$F$8:$F$17)-MIN(ROW('03.Muestra'!$D$8:$D$17))+1,""),ROW()-429)),"")</f>
        <v/>
      </c>
      <c r="D432" s="114"/>
      <c r="E432" s="75" t="str">
        <f aca="false">IF(D432&lt;&gt;"",IF(AND(B432&lt;&gt;"",C432&lt;&gt;""),"","ERR"),"")</f>
        <v/>
      </c>
      <c r="G432" s="23"/>
      <c r="H432" s="23"/>
      <c r="I432" s="23"/>
      <c r="J432" s="23"/>
      <c r="K432" s="119"/>
      <c r="L432" s="23"/>
      <c r="M432" s="23"/>
      <c r="N432" s="23"/>
      <c r="O432" s="23"/>
      <c r="P432" s="23"/>
      <c r="Q432" s="23"/>
      <c r="R432" s="23"/>
      <c r="S432" s="23"/>
      <c r="T432" s="23"/>
      <c r="U432" s="23"/>
      <c r="V432" s="23"/>
      <c r="W432" s="23"/>
      <c r="X432" s="23"/>
      <c r="Y432" s="23"/>
    </row>
    <row r="433" customFormat="false" ht="13.5" hidden="false" customHeight="true" outlineLevel="0" collapsed="false">
      <c r="A433" s="110" t="str">
        <f aca="false" t="array" ref="A433:A433">IFERROR(INDEX('03.Muestra'!$B$8:$B$17,SMALL(IF("Documento no web"='03.Muestra'!$D$8:$D$17,ROW('03.Muestra'!$B$8:$B$17)-MIN(ROW('03.Muestra'!$D$8:$D$17))+1,""),ROW()-429)),"")</f>
        <v/>
      </c>
      <c r="B433" s="141" t="str">
        <f aca="false" t="array" ref="B433:B433">IFERROR(INDEX('03.Muestra'!$C$8:$C$17,SMALL(IF("Documento no web"='03.Muestra'!$D$8:$D$17,ROW('03.Muestra'!$C$8:$C$17)-MIN(ROW('03.Muestra'!$D$8:$D$17))+1,""),ROW()-429)),"")</f>
        <v/>
      </c>
      <c r="C433" s="141" t="str">
        <f aca="false" t="array" ref="C433:C433">IFERROR(INDEX('03.Muestra'!$F$8:$F$17,SMALL(IF("Documento no web"='03.Muestra'!$D$8:$D$17,ROW('03.Muestra'!$F$8:$F$17)-MIN(ROW('03.Muestra'!$D$8:$D$17))+1,""),ROW()-429)),"")</f>
        <v/>
      </c>
      <c r="D433" s="114"/>
      <c r="E433" s="75" t="str">
        <f aca="false">IF(D433&lt;&gt;"",IF(AND(B433&lt;&gt;"",C433&lt;&gt;""),"","ERR"),"")</f>
        <v/>
      </c>
      <c r="G433" s="23"/>
      <c r="H433" s="23"/>
      <c r="I433" s="23"/>
      <c r="J433" s="23"/>
      <c r="K433" s="119"/>
      <c r="L433" s="23"/>
      <c r="M433" s="23"/>
      <c r="N433" s="23"/>
      <c r="O433" s="23"/>
      <c r="P433" s="23"/>
      <c r="Q433" s="23"/>
      <c r="R433" s="23"/>
      <c r="S433" s="23"/>
      <c r="T433" s="23"/>
      <c r="U433" s="23"/>
      <c r="V433" s="23"/>
      <c r="W433" s="23"/>
      <c r="X433" s="23"/>
      <c r="Y433" s="23"/>
    </row>
    <row r="434" customFormat="false" ht="13.5" hidden="false" customHeight="true" outlineLevel="0" collapsed="false">
      <c r="A434" s="110" t="str">
        <f aca="false" t="array" ref="A434:A434">IFERROR(INDEX('03.Muestra'!$B$8:$B$17,SMALL(IF("Documento no web"='03.Muestra'!$D$8:$D$17,ROW('03.Muestra'!$B$8:$B$17)-MIN(ROW('03.Muestra'!$D$8:$D$17))+1,""),ROW()-429)),"")</f>
        <v/>
      </c>
      <c r="B434" s="141" t="str">
        <f aca="false" t="array" ref="B434:B434">IFERROR(INDEX('03.Muestra'!$C$8:$C$17,SMALL(IF("Documento no web"='03.Muestra'!$D$8:$D$17,ROW('03.Muestra'!$C$8:$C$17)-MIN(ROW('03.Muestra'!$D$8:$D$17))+1,""),ROW()-429)),"")</f>
        <v/>
      </c>
      <c r="C434" s="141" t="str">
        <f aca="false" t="array" ref="C434:C434">IFERROR(INDEX('03.Muestra'!$F$8:$F$17,SMALL(IF("Documento no web"='03.Muestra'!$D$8:$D$17,ROW('03.Muestra'!$F$8:$F$17)-MIN(ROW('03.Muestra'!$D$8:$D$17))+1,""),ROW()-429)),"")</f>
        <v/>
      </c>
      <c r="D434" s="114"/>
      <c r="E434" s="75" t="str">
        <f aca="false">IF(D434&lt;&gt;"",IF(AND(B434&lt;&gt;"",C434&lt;&gt;""),"","ERR"),"")</f>
        <v/>
      </c>
      <c r="G434" s="23"/>
      <c r="H434" s="23"/>
      <c r="I434" s="23"/>
      <c r="J434" s="23"/>
      <c r="K434" s="119"/>
      <c r="L434" s="23"/>
      <c r="M434" s="23"/>
      <c r="N434" s="23"/>
      <c r="O434" s="23"/>
      <c r="P434" s="23"/>
      <c r="Q434" s="23"/>
      <c r="R434" s="23"/>
      <c r="S434" s="23"/>
      <c r="T434" s="23"/>
      <c r="U434" s="23"/>
      <c r="V434" s="23"/>
      <c r="W434" s="23"/>
      <c r="X434" s="23"/>
      <c r="Y434" s="23"/>
    </row>
    <row r="435" customFormat="false" ht="13.5" hidden="false" customHeight="true" outlineLevel="0" collapsed="false">
      <c r="A435" s="110" t="str">
        <f aca="false" t="array" ref="A435:A435">IFERROR(INDEX('03.Muestra'!$B$8:$B$17,SMALL(IF("Documento no web"='03.Muestra'!$D$8:$D$17,ROW('03.Muestra'!$B$8:$B$17)-MIN(ROW('03.Muestra'!$D$8:$D$17))+1,""),ROW()-429)),"")</f>
        <v/>
      </c>
      <c r="B435" s="141" t="str">
        <f aca="false" t="array" ref="B435:B435">IFERROR(INDEX('03.Muestra'!$C$8:$C$17,SMALL(IF("Documento no web"='03.Muestra'!$D$8:$D$17,ROW('03.Muestra'!$C$8:$C$17)-MIN(ROW('03.Muestra'!$D$8:$D$17))+1,""),ROW()-429)),"")</f>
        <v/>
      </c>
      <c r="C435" s="141" t="str">
        <f aca="false" t="array" ref="C435:C435">IFERROR(INDEX('03.Muestra'!$F$8:$F$17,SMALL(IF("Documento no web"='03.Muestra'!$D$8:$D$17,ROW('03.Muestra'!$F$8:$F$17)-MIN(ROW('03.Muestra'!$D$8:$D$17))+1,""),ROW()-429)),"")</f>
        <v/>
      </c>
      <c r="D435" s="114"/>
      <c r="E435" s="75" t="str">
        <f aca="false">IF(D435&lt;&gt;"",IF(AND(B435&lt;&gt;"",C435&lt;&gt;""),"","ERR"),"")</f>
        <v/>
      </c>
      <c r="G435" s="23"/>
      <c r="H435" s="23"/>
      <c r="I435" s="23"/>
      <c r="J435" s="23"/>
      <c r="K435" s="119"/>
      <c r="L435" s="23"/>
      <c r="M435" s="23"/>
      <c r="N435" s="23"/>
      <c r="O435" s="23"/>
      <c r="P435" s="23"/>
      <c r="Q435" s="23"/>
      <c r="R435" s="23"/>
      <c r="S435" s="23"/>
      <c r="T435" s="23"/>
      <c r="U435" s="23"/>
      <c r="V435" s="23"/>
      <c r="W435" s="23"/>
      <c r="X435" s="23"/>
      <c r="Y435" s="23"/>
    </row>
    <row r="436" customFormat="false" ht="13.5" hidden="false" customHeight="true" outlineLevel="0" collapsed="false">
      <c r="A436" s="110" t="str">
        <f aca="false" t="array" ref="A436:A436">IFERROR(INDEX('03.Muestra'!$B$8:$B$17,SMALL(IF("Documento no web"='03.Muestra'!$D$8:$D$17,ROW('03.Muestra'!$B$8:$B$17)-MIN(ROW('03.Muestra'!$D$8:$D$17))+1,""),ROW()-429)),"")</f>
        <v/>
      </c>
      <c r="B436" s="141" t="str">
        <f aca="false" t="array" ref="B436:B436">IFERROR(INDEX('03.Muestra'!$C$8:$C$17,SMALL(IF("Documento no web"='03.Muestra'!$D$8:$D$17,ROW('03.Muestra'!$C$8:$C$17)-MIN(ROW('03.Muestra'!$D$8:$D$17))+1,""),ROW()-429)),"")</f>
        <v/>
      </c>
      <c r="C436" s="141" t="str">
        <f aca="false" t="array" ref="C436:C436">IFERROR(INDEX('03.Muestra'!$F$8:$F$17,SMALL(IF("Documento no web"='03.Muestra'!$D$8:$D$17,ROW('03.Muestra'!$F$8:$F$17)-MIN(ROW('03.Muestra'!$D$8:$D$17))+1,""),ROW()-429)),"")</f>
        <v/>
      </c>
      <c r="D436" s="114"/>
      <c r="E436" s="75" t="str">
        <f aca="false">IF(D436&lt;&gt;"",IF(AND(B436&lt;&gt;"",C436&lt;&gt;""),"","ERR"),"")</f>
        <v/>
      </c>
      <c r="F436" s="23"/>
      <c r="G436" s="23"/>
      <c r="H436" s="23"/>
      <c r="I436" s="23"/>
      <c r="J436" s="23"/>
      <c r="K436" s="119"/>
      <c r="L436" s="23"/>
      <c r="M436" s="23"/>
      <c r="N436" s="23"/>
      <c r="O436" s="23"/>
      <c r="P436" s="23"/>
      <c r="Q436" s="23"/>
      <c r="R436" s="23"/>
      <c r="S436" s="23"/>
      <c r="T436" s="23"/>
      <c r="U436" s="23"/>
      <c r="V436" s="23"/>
      <c r="W436" s="23"/>
      <c r="X436" s="23"/>
      <c r="Y436" s="23"/>
    </row>
    <row r="437" customFormat="false" ht="13.5" hidden="false" customHeight="true" outlineLevel="0" collapsed="false">
      <c r="A437" s="110" t="str">
        <f aca="false" t="array" ref="A437:A437">IFERROR(INDEX('03.Muestra'!$B$8:$B$17,SMALL(IF("Documento no web"='03.Muestra'!$D$8:$D$17,ROW('03.Muestra'!$B$8:$B$17)-MIN(ROW('03.Muestra'!$D$8:$D$17))+1,""),ROW()-429)),"")</f>
        <v/>
      </c>
      <c r="B437" s="141" t="str">
        <f aca="false" t="array" ref="B437:B437">IFERROR(INDEX('03.Muestra'!$C$8:$C$17,SMALL(IF("Documento no web"='03.Muestra'!$D$8:$D$17,ROW('03.Muestra'!$C$8:$C$17)-MIN(ROW('03.Muestra'!$D$8:$D$17))+1,""),ROW()-429)),"")</f>
        <v/>
      </c>
      <c r="C437" s="141" t="str">
        <f aca="false" t="array" ref="C437:C437">IFERROR(INDEX('03.Muestra'!$F$8:$F$17,SMALL(IF("Documento no web"='03.Muestra'!$D$8:$D$17,ROW('03.Muestra'!$F$8:$F$17)-MIN(ROW('03.Muestra'!$D$8:$D$17))+1,""),ROW()-429)),"")</f>
        <v/>
      </c>
      <c r="D437" s="114"/>
      <c r="E437" s="75" t="str">
        <f aca="false">IF(D437&lt;&gt;"",IF(AND(B437&lt;&gt;"",C437&lt;&gt;""),"","ERR"),"")</f>
        <v/>
      </c>
      <c r="F437" s="23"/>
      <c r="G437" s="23"/>
      <c r="H437" s="23"/>
      <c r="I437" s="23"/>
      <c r="J437" s="23"/>
      <c r="K437" s="119"/>
      <c r="L437" s="23"/>
      <c r="M437" s="23"/>
      <c r="N437" s="23"/>
      <c r="O437" s="23"/>
      <c r="P437" s="23"/>
      <c r="Q437" s="23"/>
      <c r="R437" s="23"/>
      <c r="S437" s="23"/>
      <c r="T437" s="23"/>
      <c r="U437" s="23"/>
      <c r="V437" s="23"/>
      <c r="W437" s="23"/>
      <c r="X437" s="23"/>
      <c r="Y437" s="23"/>
    </row>
    <row r="438" customFormat="false" ht="13.5" hidden="false" customHeight="true" outlineLevel="0" collapsed="false">
      <c r="A438" s="110" t="str">
        <f aca="false" t="array" ref="A438:A438">IFERROR(INDEX('03.Muestra'!$B$8:$B$17,SMALL(IF("Documento no web"='03.Muestra'!$D$8:$D$17,ROW('03.Muestra'!$B$8:$B$17)-MIN(ROW('03.Muestra'!$D$8:$D$17))+1,""),ROW()-429)),"")</f>
        <v/>
      </c>
      <c r="B438" s="141" t="str">
        <f aca="false" t="array" ref="B438:B438">IFERROR(INDEX('03.Muestra'!$C$8:$C$17,SMALL(IF("Documento no web"='03.Muestra'!$D$8:$D$17,ROW('03.Muestra'!$C$8:$C$17)-MIN(ROW('03.Muestra'!$D$8:$D$17))+1,""),ROW()-429)),"")</f>
        <v/>
      </c>
      <c r="C438" s="141" t="str">
        <f aca="false" t="array" ref="C438:C438">IFERROR(INDEX('03.Muestra'!$F$8:$F$17,SMALL(IF("Documento no web"='03.Muestra'!$D$8:$D$17,ROW('03.Muestra'!$F$8:$F$17)-MIN(ROW('03.Muestra'!$D$8:$D$17))+1,""),ROW()-429)),"")</f>
        <v/>
      </c>
      <c r="D438" s="114"/>
      <c r="E438" s="75" t="str">
        <f aca="false">IF(D438&lt;&gt;"",IF(AND(B438&lt;&gt;"",C438&lt;&gt;""),"","ERR"),"")</f>
        <v/>
      </c>
      <c r="F438" s="23"/>
      <c r="G438" s="23"/>
      <c r="H438" s="23"/>
      <c r="I438" s="23"/>
      <c r="J438" s="23"/>
      <c r="K438" s="119"/>
      <c r="L438" s="23"/>
      <c r="M438" s="23"/>
      <c r="N438" s="23"/>
      <c r="O438" s="23"/>
      <c r="P438" s="23"/>
      <c r="Q438" s="23"/>
      <c r="R438" s="23"/>
      <c r="S438" s="23"/>
      <c r="T438" s="23"/>
      <c r="U438" s="23"/>
      <c r="V438" s="23"/>
      <c r="W438" s="23"/>
      <c r="X438" s="23"/>
      <c r="Y438" s="23"/>
    </row>
    <row r="439" customFormat="false" ht="13.5" hidden="false" customHeight="true" outlineLevel="0" collapsed="false">
      <c r="A439" s="110" t="str">
        <f aca="false" t="array" ref="A439:A439">IFERROR(INDEX('03.Muestra'!$B$8:$B$17,SMALL(IF("Documento no web"='03.Muestra'!$D$8:$D$17,ROW('03.Muestra'!$B$8:$B$17)-MIN(ROW('03.Muestra'!$D$8:$D$17))+1,""),ROW()-429)),"")</f>
        <v/>
      </c>
      <c r="B439" s="141" t="str">
        <f aca="false" t="array" ref="B439:B439">IFERROR(INDEX('03.Muestra'!$C$8:$C$17,SMALL(IF("Documento no web"='03.Muestra'!$D$8:$D$17,ROW('03.Muestra'!$C$8:$C$17)-MIN(ROW('03.Muestra'!$D$8:$D$17))+1,""),ROW()-429)),"")</f>
        <v/>
      </c>
      <c r="C439" s="141" t="str">
        <f aca="false" t="array" ref="C439:C439">IFERROR(INDEX('03.Muestra'!$F$8:$F$17,SMALL(IF("Documento no web"='03.Muestra'!$D$8:$D$17,ROW('03.Muestra'!$F$8:$F$17)-MIN(ROW('03.Muestra'!$D$8:$D$17))+1,""),ROW()-429)),"")</f>
        <v/>
      </c>
      <c r="D439" s="114"/>
      <c r="E439" s="75" t="str">
        <f aca="false">IF(D439&lt;&gt;"",IF(AND(B439&lt;&gt;"",C439&lt;&gt;""),"","ERR"),"")</f>
        <v/>
      </c>
      <c r="F439" s="23"/>
      <c r="G439" s="23"/>
      <c r="H439" s="23"/>
      <c r="I439" s="23"/>
      <c r="J439" s="23"/>
      <c r="K439" s="119"/>
      <c r="L439" s="23"/>
      <c r="M439" s="23"/>
      <c r="N439" s="23"/>
      <c r="O439" s="23"/>
      <c r="P439" s="23"/>
      <c r="Q439" s="23"/>
      <c r="R439" s="23"/>
      <c r="S439" s="23"/>
      <c r="T439" s="23"/>
      <c r="U439" s="23"/>
      <c r="V439" s="23"/>
      <c r="W439" s="23"/>
      <c r="X439" s="23"/>
      <c r="Y439" s="23"/>
    </row>
    <row r="440" customFormat="false" ht="12" hidden="false" customHeight="true" outlineLevel="0" collapsed="false">
      <c r="A440" s="71"/>
      <c r="B440" s="144"/>
      <c r="C440" s="144"/>
      <c r="D440" s="145"/>
      <c r="E440" s="75"/>
      <c r="F440" s="23"/>
      <c r="G440" s="23"/>
      <c r="H440" s="23"/>
      <c r="I440" s="23"/>
      <c r="J440" s="23"/>
      <c r="N440" s="23"/>
      <c r="O440" s="23"/>
      <c r="P440" s="23"/>
      <c r="Q440" s="23"/>
      <c r="R440" s="23"/>
      <c r="S440" s="23"/>
      <c r="T440" s="23"/>
      <c r="U440" s="23"/>
      <c r="AD440" s="23"/>
    </row>
    <row r="441" customFormat="false" ht="12" hidden="false" customHeight="true" outlineLevel="0" collapsed="false">
      <c r="A441" s="71"/>
      <c r="B441" s="144"/>
      <c r="C441" s="144"/>
      <c r="D441" s="145"/>
      <c r="E441" s="75"/>
      <c r="F441" s="23"/>
      <c r="G441" s="23"/>
      <c r="H441" s="23"/>
      <c r="I441" s="23"/>
      <c r="J441" s="23"/>
      <c r="N441" s="23"/>
      <c r="O441" s="23"/>
      <c r="P441" s="23"/>
      <c r="Q441" s="23"/>
      <c r="R441" s="23"/>
      <c r="S441" s="23"/>
      <c r="T441" s="23"/>
      <c r="U441" s="23"/>
      <c r="AD441" s="23"/>
    </row>
    <row r="442" customFormat="false" ht="31.5" hidden="false" customHeight="true" outlineLevel="0" collapsed="false">
      <c r="A442" s="122"/>
      <c r="B442" s="123"/>
      <c r="C442" s="122"/>
      <c r="D442" s="146"/>
      <c r="E442" s="75"/>
      <c r="F442" s="23"/>
      <c r="G442" s="23"/>
      <c r="H442" s="23"/>
      <c r="I442" s="23"/>
      <c r="J442" s="23"/>
      <c r="N442" s="23"/>
      <c r="O442" s="23"/>
      <c r="P442" s="23"/>
      <c r="Q442" s="23"/>
      <c r="R442" s="23"/>
      <c r="S442" s="23"/>
      <c r="T442" s="23"/>
      <c r="U442" s="23"/>
      <c r="AD442" s="23"/>
    </row>
    <row r="443" customFormat="false" ht="14.25" hidden="false" customHeight="true" outlineLevel="0" collapsed="false">
      <c r="A443" s="71"/>
      <c r="B443" s="71"/>
      <c r="C443" s="71"/>
      <c r="D443" s="147"/>
      <c r="E443" s="75"/>
      <c r="F443" s="103"/>
      <c r="G443" s="23"/>
      <c r="H443" s="23"/>
      <c r="I443" s="23"/>
      <c r="J443" s="23"/>
      <c r="N443" s="23"/>
      <c r="O443" s="23"/>
      <c r="P443" s="23"/>
      <c r="Q443" s="23"/>
      <c r="R443" s="23"/>
      <c r="S443" s="23"/>
      <c r="T443" s="23"/>
      <c r="U443" s="23"/>
      <c r="AD443" s="23"/>
    </row>
    <row r="444" customFormat="false" ht="13.5" hidden="false" customHeight="true" outlineLevel="0" collapsed="false">
      <c r="B444" s="23"/>
      <c r="C444" s="23"/>
      <c r="D444" s="137"/>
      <c r="E444" s="23"/>
      <c r="F444" s="23"/>
      <c r="G444" s="23"/>
      <c r="H444" s="23"/>
      <c r="I444" s="23"/>
      <c r="J444" s="23"/>
      <c r="K444" s="119"/>
      <c r="L444" s="23"/>
      <c r="M444" s="23"/>
      <c r="N444" s="23"/>
      <c r="O444" s="23"/>
      <c r="P444" s="23"/>
      <c r="Q444" s="23"/>
      <c r="R444" s="23"/>
      <c r="S444" s="23"/>
      <c r="T444" s="23"/>
      <c r="U444" s="23"/>
      <c r="V444" s="23"/>
      <c r="W444" s="23"/>
      <c r="X444" s="23"/>
      <c r="Y444" s="23"/>
    </row>
    <row r="445" customFormat="false" ht="13.5" hidden="false" customHeight="true" outlineLevel="0" collapsed="false">
      <c r="B445" s="158"/>
      <c r="C445" s="23"/>
      <c r="D445" s="137"/>
      <c r="E445" s="112"/>
      <c r="F445" s="23"/>
      <c r="G445" s="23"/>
      <c r="H445" s="23"/>
      <c r="I445" s="23"/>
      <c r="J445" s="23"/>
      <c r="K445" s="119"/>
      <c r="L445" s="23"/>
      <c r="M445" s="23"/>
      <c r="N445" s="23"/>
      <c r="O445" s="23"/>
      <c r="P445" s="23"/>
      <c r="Q445" s="23"/>
      <c r="R445" s="23"/>
      <c r="S445" s="23"/>
      <c r="T445" s="23"/>
      <c r="U445" s="23"/>
      <c r="V445" s="23"/>
      <c r="W445" s="23"/>
      <c r="X445" s="23"/>
      <c r="Y445" s="23"/>
    </row>
    <row r="446" customFormat="false" ht="30" hidden="false" customHeight="true" outlineLevel="0" collapsed="false">
      <c r="A446" s="105" t="s">
        <v>119</v>
      </c>
      <c r="B446" s="106" t="s">
        <v>105</v>
      </c>
      <c r="C446" s="107" t="s">
        <v>241</v>
      </c>
      <c r="D446" s="139" t="s">
        <v>125</v>
      </c>
      <c r="E446" s="124"/>
      <c r="K446" s="119"/>
      <c r="L446" s="23"/>
      <c r="M446" s="23"/>
      <c r="N446" s="23"/>
      <c r="O446" s="23"/>
      <c r="P446" s="23"/>
      <c r="Q446" s="23"/>
      <c r="R446" s="23"/>
      <c r="S446" s="23"/>
      <c r="T446" s="23"/>
      <c r="U446" s="23"/>
      <c r="V446" s="23"/>
      <c r="W446" s="23"/>
      <c r="X446" s="23"/>
      <c r="Y446" s="23"/>
    </row>
    <row r="447" customFormat="false" ht="13.5" hidden="false" customHeight="true" outlineLevel="0" collapsed="false">
      <c r="A447" s="110" t="str">
        <f aca="false" t="array" ref="A447:A447">IFERROR(INDEX('03.Muestra'!$B$8:$B$17,SMALL(IF("Documento no web"='03.Muestra'!$D$8:$D$17,ROW('03.Muestra'!$B$8:$B$17)-MIN(ROW('03.Muestra'!$D$8:$D$17))+1,""),ROW()-446)),"")</f>
        <v/>
      </c>
      <c r="B447" s="141" t="str">
        <f aca="false" t="array" ref="B447:B447">IFERROR(INDEX('03.Muestra'!$C$8:$C$17,SMALL(IF("Documento no web"='03.Muestra'!$D$8:$D$17,ROW('03.Muestra'!$C$8:$C$17)-MIN(ROW('03.Muestra'!$D$8:$D$17))+1,""),ROW()-446)),"")</f>
        <v/>
      </c>
      <c r="C447" s="141" t="str">
        <f aca="false" t="array" ref="C447:C447">IFERROR(INDEX('03.Muestra'!$F$8:$F$17,SMALL(IF("Documento no web"='03.Muestra'!$D$8:$D$17,ROW('03.Muestra'!$F$8:$F$17)-MIN(ROW('03.Muestra'!$D$8:$D$17))+1,""),ROW()-446)),"")</f>
        <v/>
      </c>
      <c r="D447" s="114"/>
      <c r="E447" s="75" t="str">
        <f aca="false">IF(D447&lt;&gt;"",IF(AND(B447&lt;&gt;"",C447&lt;&gt;""),"","ERR"),"")</f>
        <v/>
      </c>
      <c r="F447" s="115" t="s">
        <v>108</v>
      </c>
      <c r="G447" s="100" t="s">
        <v>117</v>
      </c>
      <c r="H447" s="95" t="s">
        <v>112</v>
      </c>
      <c r="I447" s="116" t="s">
        <v>110</v>
      </c>
      <c r="J447" s="117" t="s">
        <v>106</v>
      </c>
      <c r="K447" s="142" t="s">
        <v>116</v>
      </c>
      <c r="L447" s="23"/>
      <c r="M447" s="23"/>
      <c r="N447" s="23"/>
      <c r="O447" s="23"/>
      <c r="P447" s="23"/>
      <c r="Q447" s="23"/>
      <c r="R447" s="23"/>
      <c r="S447" s="23"/>
      <c r="T447" s="23"/>
      <c r="U447" s="23"/>
      <c r="V447" s="23"/>
      <c r="W447" s="23"/>
      <c r="X447" s="23"/>
      <c r="Y447" s="23"/>
    </row>
    <row r="448" customFormat="false" ht="13.5" hidden="false" customHeight="true" outlineLevel="0" collapsed="false">
      <c r="A448" s="110" t="str">
        <f aca="false" t="array" ref="A448:A448">IFERROR(INDEX('03.Muestra'!$B$8:$B$17,SMALL(IF("Documento no web"='03.Muestra'!$D$8:$D$17,ROW('03.Muestra'!$B$8:$B$17)-MIN(ROW('03.Muestra'!$D$8:$D$17))+1,""),ROW()-446)),"")</f>
        <v/>
      </c>
      <c r="B448" s="141" t="str">
        <f aca="false" t="array" ref="B448:B448">IFERROR(INDEX('03.Muestra'!$C$8:$C$17,SMALL(IF("Documento no web"='03.Muestra'!$D$8:$D$17,ROW('03.Muestra'!$C$8:$C$17)-MIN(ROW('03.Muestra'!$D$8:$D$17))+1,""),ROW()-446)),"")</f>
        <v/>
      </c>
      <c r="C448" s="141" t="str">
        <f aca="false" t="array" ref="C448:C448">IFERROR(INDEX('03.Muestra'!$F$8:$F$17,SMALL(IF("Documento no web"='03.Muestra'!$D$8:$D$17,ROW('03.Muestra'!$F$8:$F$17)-MIN(ROW('03.Muestra'!$D$8:$D$17))+1,""),ROW()-446)),"")</f>
        <v/>
      </c>
      <c r="D448" s="114"/>
      <c r="E448" s="75" t="str">
        <f aca="false">IF(D448&lt;&gt;"",IF(AND(B448&lt;&gt;"",C448&lt;&gt;""),"","ERR"),"")</f>
        <v/>
      </c>
      <c r="F448" s="118" t="n">
        <f aca="true">COUNTIF($D447:INDIRECT("$D" &amp;  SUM(ROW()-1,'03.Muestra'!$D$20)-1),F447)</f>
        <v>0</v>
      </c>
      <c r="G448" s="118" t="n">
        <f aca="true">COUNTIF($D447:INDIRECT("$D" &amp;  SUM(ROW()-1,'03.Muestra'!$D$20)-1),G447)</f>
        <v>0</v>
      </c>
      <c r="H448" s="118" t="n">
        <f aca="true">COUNTIF($D447:INDIRECT("$D" &amp;  SUM(ROW()-1,'03.Muestra'!$D$20)-1),H447)</f>
        <v>0</v>
      </c>
      <c r="I448" s="118" t="n">
        <f aca="true">COUNTIF($D447:INDIRECT("$D" &amp;  SUM(ROW()-1,'03.Muestra'!$D$20)-1),I447)</f>
        <v>0</v>
      </c>
      <c r="J448" s="118" t="n">
        <f aca="true">COUNTIF($D447:INDIRECT("$D" &amp;  SUM(ROW()-1,'03.Muestra'!$D$20)-1),J447)</f>
        <v>0</v>
      </c>
      <c r="K448" s="143" t="n">
        <f aca="true">IF(COUNTIF('03.Muestra'!$D$8:$D$17,"Documento no web")=0,0,COUNTBLANK($D447:INDIRECT("$D" &amp;  SUM(ROW()-1,COUNTIF('03.Muestra'!$D$8:$D$17,"Documento no web"))-1)))</f>
        <v>0</v>
      </c>
      <c r="L448" s="23"/>
      <c r="M448" s="23"/>
      <c r="N448" s="23"/>
      <c r="O448" s="23"/>
      <c r="P448" s="23"/>
      <c r="Q448" s="23"/>
      <c r="R448" s="23"/>
      <c r="S448" s="23"/>
      <c r="T448" s="23"/>
      <c r="U448" s="23"/>
      <c r="V448" s="23"/>
      <c r="W448" s="23"/>
      <c r="X448" s="23"/>
      <c r="Y448" s="23"/>
    </row>
    <row r="449" customFormat="false" ht="13.5" hidden="false" customHeight="true" outlineLevel="0" collapsed="false">
      <c r="A449" s="110" t="str">
        <f aca="false" t="array" ref="A449:A449">IFERROR(INDEX('03.Muestra'!$B$8:$B$17,SMALL(IF("Documento no web"='03.Muestra'!$D$8:$D$17,ROW('03.Muestra'!$B$8:$B$17)-MIN(ROW('03.Muestra'!$D$8:$D$17))+1,""),ROW()-446)),"")</f>
        <v/>
      </c>
      <c r="B449" s="141" t="str">
        <f aca="false" t="array" ref="B449:B449">IFERROR(INDEX('03.Muestra'!$C$8:$C$17,SMALL(IF("Documento no web"='03.Muestra'!$D$8:$D$17,ROW('03.Muestra'!$C$8:$C$17)-MIN(ROW('03.Muestra'!$D$8:$D$17))+1,""),ROW()-446)),"")</f>
        <v/>
      </c>
      <c r="C449" s="141" t="str">
        <f aca="false" t="array" ref="C449:C449">IFERROR(INDEX('03.Muestra'!$F$8:$F$17,SMALL(IF("Documento no web"='03.Muestra'!$D$8:$D$17,ROW('03.Muestra'!$F$8:$F$17)-MIN(ROW('03.Muestra'!$D$8:$D$17))+1,""),ROW()-446)),"")</f>
        <v/>
      </c>
      <c r="D449" s="114"/>
      <c r="E449" s="75" t="str">
        <f aca="false">IF(D449&lt;&gt;"",IF(AND(B449&lt;&gt;"",C449&lt;&gt;""),"","ERR"),"")</f>
        <v/>
      </c>
      <c r="G449" s="23"/>
      <c r="H449" s="23"/>
      <c r="I449" s="23"/>
      <c r="J449" s="23"/>
      <c r="K449" s="119"/>
      <c r="L449" s="23"/>
      <c r="M449" s="23"/>
      <c r="N449" s="23"/>
      <c r="O449" s="23"/>
      <c r="P449" s="23"/>
      <c r="Q449" s="23"/>
      <c r="R449" s="23"/>
      <c r="S449" s="23"/>
      <c r="T449" s="23"/>
      <c r="U449" s="23"/>
      <c r="V449" s="23"/>
      <c r="W449" s="23"/>
      <c r="X449" s="23"/>
      <c r="Y449" s="23"/>
    </row>
    <row r="450" customFormat="false" ht="13.5" hidden="false" customHeight="true" outlineLevel="0" collapsed="false">
      <c r="A450" s="110" t="str">
        <f aca="false" t="array" ref="A450:A450">IFERROR(INDEX('03.Muestra'!$B$8:$B$17,SMALL(IF("Documento no web"='03.Muestra'!$D$8:$D$17,ROW('03.Muestra'!$B$8:$B$17)-MIN(ROW('03.Muestra'!$D$8:$D$17))+1,""),ROW()-446)),"")</f>
        <v/>
      </c>
      <c r="B450" s="141" t="str">
        <f aca="false" t="array" ref="B450:B450">IFERROR(INDEX('03.Muestra'!$C$8:$C$17,SMALL(IF("Documento no web"='03.Muestra'!$D$8:$D$17,ROW('03.Muestra'!$C$8:$C$17)-MIN(ROW('03.Muestra'!$D$8:$D$17))+1,""),ROW()-446)),"")</f>
        <v/>
      </c>
      <c r="C450" s="141" t="str">
        <f aca="false" t="array" ref="C450:C450">IFERROR(INDEX('03.Muestra'!$F$8:$F$17,SMALL(IF("Documento no web"='03.Muestra'!$D$8:$D$17,ROW('03.Muestra'!$F$8:$F$17)-MIN(ROW('03.Muestra'!$D$8:$D$17))+1,""),ROW()-446)),"")</f>
        <v/>
      </c>
      <c r="D450" s="114"/>
      <c r="E450" s="75" t="str">
        <f aca="false">IF(D450&lt;&gt;"",IF(AND(B450&lt;&gt;"",C450&lt;&gt;""),"","ERR"),"")</f>
        <v/>
      </c>
      <c r="G450" s="23"/>
      <c r="H450" s="23"/>
      <c r="I450" s="23"/>
      <c r="J450" s="23"/>
      <c r="K450" s="119"/>
      <c r="L450" s="23"/>
      <c r="M450" s="23"/>
      <c r="N450" s="23"/>
      <c r="O450" s="23"/>
      <c r="P450" s="23"/>
      <c r="Q450" s="23"/>
      <c r="R450" s="23"/>
      <c r="S450" s="23"/>
      <c r="T450" s="23"/>
      <c r="U450" s="23"/>
      <c r="V450" s="23"/>
      <c r="W450" s="23"/>
      <c r="X450" s="23"/>
      <c r="Y450" s="23"/>
    </row>
    <row r="451" customFormat="false" ht="13.5" hidden="false" customHeight="true" outlineLevel="0" collapsed="false">
      <c r="A451" s="110" t="str">
        <f aca="false" t="array" ref="A451:A451">IFERROR(INDEX('03.Muestra'!$B$8:$B$17,SMALL(IF("Documento no web"='03.Muestra'!$D$8:$D$17,ROW('03.Muestra'!$B$8:$B$17)-MIN(ROW('03.Muestra'!$D$8:$D$17))+1,""),ROW()-446)),"")</f>
        <v/>
      </c>
      <c r="B451" s="141" t="str">
        <f aca="false" t="array" ref="B451:B451">IFERROR(INDEX('03.Muestra'!$C$8:$C$17,SMALL(IF("Documento no web"='03.Muestra'!$D$8:$D$17,ROW('03.Muestra'!$C$8:$C$17)-MIN(ROW('03.Muestra'!$D$8:$D$17))+1,""),ROW()-446)),"")</f>
        <v/>
      </c>
      <c r="C451" s="141" t="str">
        <f aca="false" t="array" ref="C451:C451">IFERROR(INDEX('03.Muestra'!$F$8:$F$17,SMALL(IF("Documento no web"='03.Muestra'!$D$8:$D$17,ROW('03.Muestra'!$F$8:$F$17)-MIN(ROW('03.Muestra'!$D$8:$D$17))+1,""),ROW()-446)),"")</f>
        <v/>
      </c>
      <c r="D451" s="114"/>
      <c r="E451" s="75" t="str">
        <f aca="false">IF(D451&lt;&gt;"",IF(AND(B451&lt;&gt;"",C451&lt;&gt;""),"","ERR"),"")</f>
        <v/>
      </c>
      <c r="G451" s="23"/>
      <c r="H451" s="23"/>
      <c r="I451" s="23"/>
      <c r="J451" s="23"/>
      <c r="K451" s="119"/>
      <c r="L451" s="23"/>
      <c r="M451" s="23"/>
      <c r="N451" s="23"/>
      <c r="O451" s="23"/>
      <c r="P451" s="23"/>
      <c r="Q451" s="23"/>
      <c r="R451" s="23"/>
      <c r="S451" s="23"/>
      <c r="T451" s="23"/>
      <c r="U451" s="23"/>
      <c r="V451" s="23"/>
      <c r="W451" s="23"/>
      <c r="X451" s="23"/>
      <c r="Y451" s="23"/>
    </row>
    <row r="452" customFormat="false" ht="13.5" hidden="false" customHeight="true" outlineLevel="0" collapsed="false">
      <c r="A452" s="110" t="str">
        <f aca="false" t="array" ref="A452:A452">IFERROR(INDEX('03.Muestra'!$B$8:$B$17,SMALL(IF("Documento no web"='03.Muestra'!$D$8:$D$17,ROW('03.Muestra'!$B$8:$B$17)-MIN(ROW('03.Muestra'!$D$8:$D$17))+1,""),ROW()-446)),"")</f>
        <v/>
      </c>
      <c r="B452" s="141" t="str">
        <f aca="false" t="array" ref="B452:B452">IFERROR(INDEX('03.Muestra'!$C$8:$C$17,SMALL(IF("Documento no web"='03.Muestra'!$D$8:$D$17,ROW('03.Muestra'!$C$8:$C$17)-MIN(ROW('03.Muestra'!$D$8:$D$17))+1,""),ROW()-446)),"")</f>
        <v/>
      </c>
      <c r="C452" s="141" t="str">
        <f aca="false" t="array" ref="C452:C452">IFERROR(INDEX('03.Muestra'!$F$8:$F$17,SMALL(IF("Documento no web"='03.Muestra'!$D$8:$D$17,ROW('03.Muestra'!$F$8:$F$17)-MIN(ROW('03.Muestra'!$D$8:$D$17))+1,""),ROW()-446)),"")</f>
        <v/>
      </c>
      <c r="D452" s="114"/>
      <c r="E452" s="75" t="str">
        <f aca="false">IF(D452&lt;&gt;"",IF(AND(B452&lt;&gt;"",C452&lt;&gt;""),"","ERR"),"")</f>
        <v/>
      </c>
      <c r="G452" s="23"/>
      <c r="H452" s="23"/>
      <c r="I452" s="23"/>
      <c r="J452" s="23"/>
      <c r="K452" s="119"/>
      <c r="L452" s="23"/>
      <c r="M452" s="23"/>
      <c r="N452" s="23"/>
      <c r="O452" s="23"/>
      <c r="P452" s="23"/>
      <c r="Q452" s="23"/>
      <c r="R452" s="23"/>
      <c r="S452" s="23"/>
      <c r="T452" s="23"/>
      <c r="U452" s="23"/>
      <c r="V452" s="23"/>
      <c r="W452" s="23"/>
      <c r="X452" s="23"/>
      <c r="Y452" s="23"/>
    </row>
    <row r="453" customFormat="false" ht="13.5" hidden="false" customHeight="true" outlineLevel="0" collapsed="false">
      <c r="A453" s="110" t="str">
        <f aca="false" t="array" ref="A453:A453">IFERROR(INDEX('03.Muestra'!$B$8:$B$17,SMALL(IF("Documento no web"='03.Muestra'!$D$8:$D$17,ROW('03.Muestra'!$B$8:$B$17)-MIN(ROW('03.Muestra'!$D$8:$D$17))+1,""),ROW()-446)),"")</f>
        <v/>
      </c>
      <c r="B453" s="141" t="str">
        <f aca="false" t="array" ref="B453:B453">IFERROR(INDEX('03.Muestra'!$C$8:$C$17,SMALL(IF("Documento no web"='03.Muestra'!$D$8:$D$17,ROW('03.Muestra'!$C$8:$C$17)-MIN(ROW('03.Muestra'!$D$8:$D$17))+1,""),ROW()-446)),"")</f>
        <v/>
      </c>
      <c r="C453" s="141" t="str">
        <f aca="false" t="array" ref="C453:C453">IFERROR(INDEX('03.Muestra'!$F$8:$F$17,SMALL(IF("Documento no web"='03.Muestra'!$D$8:$D$17,ROW('03.Muestra'!$F$8:$F$17)-MIN(ROW('03.Muestra'!$D$8:$D$17))+1,""),ROW()-446)),"")</f>
        <v/>
      </c>
      <c r="D453" s="114"/>
      <c r="E453" s="75" t="str">
        <f aca="false">IF(D453&lt;&gt;"",IF(AND(B453&lt;&gt;"",C453&lt;&gt;""),"","ERR"),"")</f>
        <v/>
      </c>
      <c r="F453" s="23"/>
      <c r="G453" s="23"/>
      <c r="H453" s="23"/>
      <c r="I453" s="23"/>
      <c r="J453" s="23"/>
      <c r="K453" s="119"/>
      <c r="L453" s="23"/>
      <c r="M453" s="23"/>
      <c r="N453" s="23"/>
      <c r="O453" s="23"/>
      <c r="P453" s="23"/>
      <c r="Q453" s="23"/>
      <c r="R453" s="23"/>
      <c r="S453" s="23"/>
      <c r="T453" s="23"/>
      <c r="U453" s="23"/>
      <c r="V453" s="23"/>
      <c r="W453" s="23"/>
      <c r="X453" s="23"/>
      <c r="Y453" s="23"/>
    </row>
    <row r="454" customFormat="false" ht="13.5" hidden="false" customHeight="true" outlineLevel="0" collapsed="false">
      <c r="A454" s="110" t="str">
        <f aca="false" t="array" ref="A454:A454">IFERROR(INDEX('03.Muestra'!$B$8:$B$17,SMALL(IF("Documento no web"='03.Muestra'!$D$8:$D$17,ROW('03.Muestra'!$B$8:$B$17)-MIN(ROW('03.Muestra'!$D$8:$D$17))+1,""),ROW()-446)),"")</f>
        <v/>
      </c>
      <c r="B454" s="141" t="str">
        <f aca="false" t="array" ref="B454:B454">IFERROR(INDEX('03.Muestra'!$C$8:$C$17,SMALL(IF("Documento no web"='03.Muestra'!$D$8:$D$17,ROW('03.Muestra'!$C$8:$C$17)-MIN(ROW('03.Muestra'!$D$8:$D$17))+1,""),ROW()-446)),"")</f>
        <v/>
      </c>
      <c r="C454" s="141" t="str">
        <f aca="false" t="array" ref="C454:C454">IFERROR(INDEX('03.Muestra'!$F$8:$F$17,SMALL(IF("Documento no web"='03.Muestra'!$D$8:$D$17,ROW('03.Muestra'!$F$8:$F$17)-MIN(ROW('03.Muestra'!$D$8:$D$17))+1,""),ROW()-446)),"")</f>
        <v/>
      </c>
      <c r="D454" s="114"/>
      <c r="E454" s="75" t="str">
        <f aca="false">IF(D454&lt;&gt;"",IF(AND(B454&lt;&gt;"",C454&lt;&gt;""),"","ERR"),"")</f>
        <v/>
      </c>
      <c r="F454" s="23"/>
      <c r="G454" s="23"/>
      <c r="H454" s="23"/>
      <c r="I454" s="23"/>
      <c r="J454" s="23"/>
      <c r="K454" s="119"/>
      <c r="L454" s="23"/>
      <c r="M454" s="23"/>
      <c r="N454" s="23"/>
      <c r="O454" s="23"/>
      <c r="P454" s="23"/>
      <c r="Q454" s="23"/>
      <c r="R454" s="23"/>
      <c r="S454" s="23"/>
      <c r="T454" s="23"/>
      <c r="U454" s="23"/>
      <c r="V454" s="23"/>
      <c r="W454" s="23"/>
      <c r="X454" s="23"/>
      <c r="Y454" s="23"/>
    </row>
    <row r="455" customFormat="false" ht="13.5" hidden="false" customHeight="true" outlineLevel="0" collapsed="false">
      <c r="A455" s="110" t="str">
        <f aca="false" t="array" ref="A455:A455">IFERROR(INDEX('03.Muestra'!$B$8:$B$17,SMALL(IF("Documento no web"='03.Muestra'!$D$8:$D$17,ROW('03.Muestra'!$B$8:$B$17)-MIN(ROW('03.Muestra'!$D$8:$D$17))+1,""),ROW()-446)),"")</f>
        <v/>
      </c>
      <c r="B455" s="141" t="str">
        <f aca="false" t="array" ref="B455:B455">IFERROR(INDEX('03.Muestra'!$C$8:$C$17,SMALL(IF("Documento no web"='03.Muestra'!$D$8:$D$17,ROW('03.Muestra'!$C$8:$C$17)-MIN(ROW('03.Muestra'!$D$8:$D$17))+1,""),ROW()-446)),"")</f>
        <v/>
      </c>
      <c r="C455" s="141" t="str">
        <f aca="false" t="array" ref="C455:C455">IFERROR(INDEX('03.Muestra'!$F$8:$F$17,SMALL(IF("Documento no web"='03.Muestra'!$D$8:$D$17,ROW('03.Muestra'!$F$8:$F$17)-MIN(ROW('03.Muestra'!$D$8:$D$17))+1,""),ROW()-446)),"")</f>
        <v/>
      </c>
      <c r="D455" s="114"/>
      <c r="E455" s="75" t="str">
        <f aca="false">IF(D455&lt;&gt;"",IF(AND(B455&lt;&gt;"",C455&lt;&gt;""),"","ERR"),"")</f>
        <v/>
      </c>
      <c r="F455" s="23"/>
      <c r="G455" s="23"/>
      <c r="H455" s="23"/>
      <c r="I455" s="23"/>
      <c r="J455" s="23"/>
      <c r="K455" s="119"/>
      <c r="L455" s="23"/>
      <c r="M455" s="23"/>
      <c r="N455" s="23"/>
      <c r="O455" s="23"/>
      <c r="P455" s="23"/>
      <c r="Q455" s="23"/>
      <c r="R455" s="23"/>
      <c r="S455" s="23"/>
      <c r="T455" s="23"/>
      <c r="U455" s="23"/>
      <c r="V455" s="23"/>
      <c r="W455" s="23"/>
      <c r="X455" s="23"/>
      <c r="Y455" s="23"/>
    </row>
    <row r="456" customFormat="false" ht="13.5" hidden="false" customHeight="true" outlineLevel="0" collapsed="false">
      <c r="A456" s="110" t="str">
        <f aca="false" t="array" ref="A456:A456">IFERROR(INDEX('03.Muestra'!$B$8:$B$17,SMALL(IF("Documento no web"='03.Muestra'!$D$8:$D$17,ROW('03.Muestra'!$B$8:$B$17)-MIN(ROW('03.Muestra'!$D$8:$D$17))+1,""),ROW()-446)),"")</f>
        <v/>
      </c>
      <c r="B456" s="141" t="str">
        <f aca="false" t="array" ref="B456:B456">IFERROR(INDEX('03.Muestra'!$C$8:$C$17,SMALL(IF("Documento no web"='03.Muestra'!$D$8:$D$17,ROW('03.Muestra'!$C$8:$C$17)-MIN(ROW('03.Muestra'!$D$8:$D$17))+1,""),ROW()-446)),"")</f>
        <v/>
      </c>
      <c r="C456" s="141" t="str">
        <f aca="false" t="array" ref="C456:C456">IFERROR(INDEX('03.Muestra'!$F$8:$F$17,SMALL(IF("Documento no web"='03.Muestra'!$D$8:$D$17,ROW('03.Muestra'!$F$8:$F$17)-MIN(ROW('03.Muestra'!$D$8:$D$17))+1,""),ROW()-446)),"")</f>
        <v/>
      </c>
      <c r="D456" s="114"/>
      <c r="E456" s="75" t="str">
        <f aca="false">IF(D456&lt;&gt;"",IF(AND(B456&lt;&gt;"",C456&lt;&gt;""),"","ERR"),"")</f>
        <v/>
      </c>
      <c r="F456" s="23"/>
      <c r="G456" s="23"/>
      <c r="H456" s="23"/>
      <c r="I456" s="23"/>
      <c r="J456" s="23"/>
      <c r="K456" s="119"/>
      <c r="L456" s="23"/>
      <c r="M456" s="23"/>
      <c r="N456" s="23"/>
      <c r="O456" s="23"/>
      <c r="P456" s="23"/>
      <c r="Q456" s="23"/>
      <c r="R456" s="23"/>
      <c r="S456" s="23"/>
      <c r="T456" s="23"/>
      <c r="U456" s="23"/>
      <c r="V456" s="23"/>
      <c r="W456" s="23"/>
      <c r="X456" s="23"/>
      <c r="Y456" s="23"/>
    </row>
    <row r="457" customFormat="false" ht="12" hidden="false" customHeight="true" outlineLevel="0" collapsed="false">
      <c r="A457" s="71"/>
      <c r="B457" s="144"/>
      <c r="C457" s="144"/>
      <c r="D457" s="145"/>
      <c r="E457" s="75"/>
      <c r="F457" s="23"/>
      <c r="G457" s="23"/>
      <c r="H457" s="23"/>
      <c r="I457" s="23"/>
      <c r="J457" s="23"/>
      <c r="N457" s="23"/>
      <c r="O457" s="23"/>
      <c r="P457" s="23"/>
      <c r="Q457" s="23"/>
      <c r="R457" s="23"/>
      <c r="S457" s="23"/>
      <c r="T457" s="23"/>
      <c r="U457" s="23"/>
      <c r="AD457" s="23"/>
    </row>
    <row r="458" customFormat="false" ht="12" hidden="false" customHeight="true" outlineLevel="0" collapsed="false">
      <c r="A458" s="71"/>
      <c r="B458" s="144"/>
      <c r="C458" s="144"/>
      <c r="D458" s="145"/>
      <c r="E458" s="75"/>
      <c r="F458" s="23"/>
      <c r="G458" s="23"/>
      <c r="H458" s="23"/>
      <c r="I458" s="23"/>
      <c r="J458" s="23"/>
      <c r="N458" s="23"/>
      <c r="O458" s="23"/>
      <c r="P458" s="23"/>
      <c r="Q458" s="23"/>
      <c r="R458" s="23"/>
      <c r="S458" s="23"/>
      <c r="T458" s="23"/>
      <c r="U458" s="23"/>
      <c r="AD458" s="23"/>
    </row>
    <row r="459" customFormat="false" ht="31.5" hidden="false" customHeight="true" outlineLevel="0" collapsed="false">
      <c r="A459" s="122"/>
      <c r="B459" s="123"/>
      <c r="C459" s="122"/>
      <c r="D459" s="146"/>
      <c r="E459" s="75"/>
      <c r="F459" s="23"/>
      <c r="G459" s="23"/>
      <c r="H459" s="23"/>
      <c r="I459" s="23"/>
      <c r="J459" s="23"/>
      <c r="N459" s="23"/>
      <c r="O459" s="23"/>
      <c r="P459" s="23"/>
      <c r="Q459" s="23"/>
      <c r="R459" s="23"/>
      <c r="S459" s="23"/>
      <c r="T459" s="23"/>
      <c r="U459" s="23"/>
      <c r="AD459" s="23"/>
    </row>
    <row r="460" customFormat="false" ht="14.25" hidden="false" customHeight="true" outlineLevel="0" collapsed="false">
      <c r="A460" s="71"/>
      <c r="B460" s="71"/>
      <c r="C460" s="71"/>
      <c r="D460" s="147"/>
      <c r="E460" s="75"/>
      <c r="F460" s="103"/>
      <c r="G460" s="23"/>
      <c r="H460" s="23"/>
      <c r="I460" s="23"/>
      <c r="J460" s="23"/>
      <c r="N460" s="23"/>
      <c r="O460" s="23"/>
      <c r="P460" s="23"/>
      <c r="Q460" s="23"/>
      <c r="R460" s="23"/>
      <c r="S460" s="23"/>
      <c r="T460" s="23"/>
      <c r="U460" s="23"/>
      <c r="AD460" s="23"/>
    </row>
    <row r="461" customFormat="false" ht="13.5" hidden="false" customHeight="true" outlineLevel="0" collapsed="false">
      <c r="B461" s="23"/>
      <c r="C461" s="23"/>
      <c r="D461" s="137"/>
      <c r="E461" s="75" t="str">
        <f aca="false">IF(D461&lt;&gt;"",IF(AND(B461&lt;&gt;"",C461&lt;&gt;""),"","ERR"),"")</f>
        <v/>
      </c>
      <c r="F461" s="23"/>
      <c r="G461" s="23"/>
      <c r="H461" s="23"/>
      <c r="I461" s="23"/>
      <c r="J461" s="23"/>
      <c r="K461" s="119"/>
      <c r="L461" s="23"/>
      <c r="M461" s="23"/>
      <c r="N461" s="23"/>
      <c r="O461" s="23"/>
      <c r="P461" s="23"/>
      <c r="Q461" s="23"/>
      <c r="R461" s="23"/>
      <c r="S461" s="23"/>
      <c r="T461" s="23"/>
      <c r="U461" s="23"/>
      <c r="V461" s="23"/>
      <c r="W461" s="23"/>
      <c r="X461" s="23"/>
      <c r="Y461" s="23"/>
    </row>
    <row r="462" customFormat="false" ht="13.5" hidden="false" customHeight="true" outlineLevel="0" collapsed="false">
      <c r="B462" s="158"/>
      <c r="C462" s="23"/>
      <c r="D462" s="137"/>
      <c r="E462" s="112"/>
      <c r="F462" s="23"/>
      <c r="G462" s="23"/>
      <c r="H462" s="23"/>
      <c r="I462" s="23"/>
      <c r="J462" s="23"/>
      <c r="K462" s="119"/>
      <c r="L462" s="23"/>
      <c r="M462" s="23"/>
      <c r="N462" s="23"/>
      <c r="O462" s="23"/>
      <c r="P462" s="23"/>
      <c r="Q462" s="23"/>
      <c r="R462" s="23"/>
      <c r="S462" s="23"/>
      <c r="T462" s="23"/>
      <c r="U462" s="23"/>
      <c r="V462" s="23"/>
      <c r="W462" s="23"/>
      <c r="X462" s="23"/>
      <c r="Y462" s="23"/>
    </row>
    <row r="463" customFormat="false" ht="30" hidden="false" customHeight="true" outlineLevel="0" collapsed="false">
      <c r="A463" s="105" t="s">
        <v>119</v>
      </c>
      <c r="B463" s="106" t="s">
        <v>105</v>
      </c>
      <c r="C463" s="107" t="s">
        <v>242</v>
      </c>
      <c r="D463" s="139" t="s">
        <v>125</v>
      </c>
      <c r="E463" s="124"/>
      <c r="K463" s="119"/>
      <c r="L463" s="23"/>
      <c r="M463" s="23"/>
      <c r="N463" s="23"/>
      <c r="O463" s="23"/>
      <c r="P463" s="23"/>
      <c r="Q463" s="23"/>
      <c r="R463" s="23"/>
      <c r="S463" s="23"/>
      <c r="T463" s="23"/>
      <c r="U463" s="23"/>
      <c r="V463" s="23"/>
      <c r="W463" s="23"/>
      <c r="X463" s="23"/>
      <c r="Y463" s="23"/>
    </row>
    <row r="464" customFormat="false" ht="13.5" hidden="false" customHeight="true" outlineLevel="0" collapsed="false">
      <c r="A464" s="110" t="str">
        <f aca="false" t="array" ref="A464:A464">IFERROR(INDEX('03.Muestra'!$B$8:$B$17,SMALL(IF("Documento no web"='03.Muestra'!$D$8:$D$17,ROW('03.Muestra'!$B$8:$B$17)-MIN(ROW('03.Muestra'!$D$8:$D$17))+1,""),ROW()-463)),"")</f>
        <v/>
      </c>
      <c r="B464" s="141" t="str">
        <f aca="false" t="array" ref="B464:B464">IFERROR(INDEX('03.Muestra'!$C$8:$C$17,SMALL(IF("Documento no web"='03.Muestra'!$D$8:$D$17,ROW('03.Muestra'!$C$8:$C$17)-MIN(ROW('03.Muestra'!$D$8:$D$17))+1,""),ROW()-463)),"")</f>
        <v/>
      </c>
      <c r="C464" s="141" t="str">
        <f aca="false" t="array" ref="C464:C464">IFERROR(INDEX('03.Muestra'!$F$8:$F$17,SMALL(IF("Documento no web"='03.Muestra'!$D$8:$D$17,ROW('03.Muestra'!$F$8:$F$17)-MIN(ROW('03.Muestra'!$D$8:$D$17))+1,""),ROW()-463)),"")</f>
        <v/>
      </c>
      <c r="D464" s="114"/>
      <c r="E464" s="75" t="str">
        <f aca="false">IF(D464&lt;&gt;"",IF(AND(B464&lt;&gt;"",C464&lt;&gt;""),"","ERR"),"")</f>
        <v/>
      </c>
      <c r="F464" s="115" t="s">
        <v>108</v>
      </c>
      <c r="G464" s="100" t="s">
        <v>117</v>
      </c>
      <c r="H464" s="95" t="s">
        <v>112</v>
      </c>
      <c r="I464" s="116" t="s">
        <v>110</v>
      </c>
      <c r="J464" s="117" t="s">
        <v>106</v>
      </c>
      <c r="K464" s="142" t="s">
        <v>116</v>
      </c>
      <c r="L464" s="23"/>
      <c r="M464" s="23"/>
      <c r="N464" s="23"/>
      <c r="O464" s="23"/>
      <c r="P464" s="23"/>
      <c r="Q464" s="23"/>
      <c r="R464" s="23"/>
      <c r="S464" s="23"/>
      <c r="T464" s="23"/>
      <c r="U464" s="23"/>
      <c r="V464" s="23"/>
      <c r="W464" s="23"/>
      <c r="X464" s="23"/>
      <c r="Y464" s="23"/>
    </row>
    <row r="465" customFormat="false" ht="13.5" hidden="false" customHeight="true" outlineLevel="0" collapsed="false">
      <c r="A465" s="110" t="str">
        <f aca="false" t="array" ref="A465:A465">IFERROR(INDEX('03.Muestra'!$B$8:$B$17,SMALL(IF("Documento no web"='03.Muestra'!$D$8:$D$17,ROW('03.Muestra'!$B$8:$B$17)-MIN(ROW('03.Muestra'!$D$8:$D$17))+1,""),ROW()-463)),"")</f>
        <v/>
      </c>
      <c r="B465" s="141" t="str">
        <f aca="false" t="array" ref="B465:B465">IFERROR(INDEX('03.Muestra'!$C$8:$C$17,SMALL(IF("Documento no web"='03.Muestra'!$D$8:$D$17,ROW('03.Muestra'!$C$8:$C$17)-MIN(ROW('03.Muestra'!$D$8:$D$17))+1,""),ROW()-463)),"")</f>
        <v/>
      </c>
      <c r="C465" s="141" t="str">
        <f aca="false" t="array" ref="C465:C465">IFERROR(INDEX('03.Muestra'!$F$8:$F$17,SMALL(IF("Documento no web"='03.Muestra'!$D$8:$D$17,ROW('03.Muestra'!$F$8:$F$17)-MIN(ROW('03.Muestra'!$D$8:$D$17))+1,""),ROW()-463)),"")</f>
        <v/>
      </c>
      <c r="D465" s="114"/>
      <c r="E465" s="75" t="str">
        <f aca="false">IF(D465&lt;&gt;"",IF(AND(B465&lt;&gt;"",C465&lt;&gt;""),"","ERR"),"")</f>
        <v/>
      </c>
      <c r="F465" s="118" t="n">
        <f aca="true">COUNTIF($D464:INDIRECT("$D" &amp;  SUM(ROW()-1,'03.Muestra'!$D$20)-1),F464)</f>
        <v>0</v>
      </c>
      <c r="G465" s="118" t="n">
        <f aca="true">COUNTIF($D464:INDIRECT("$D" &amp;  SUM(ROW()-1,'03.Muestra'!$D$20)-1),G464)</f>
        <v>0</v>
      </c>
      <c r="H465" s="118" t="n">
        <f aca="true">COUNTIF($D464:INDIRECT("$D" &amp;  SUM(ROW()-1,'03.Muestra'!$D$20)-1),H464)</f>
        <v>0</v>
      </c>
      <c r="I465" s="118" t="n">
        <f aca="true">COUNTIF($D464:INDIRECT("$D" &amp;  SUM(ROW()-1,'03.Muestra'!$D$20)-1),I464)</f>
        <v>0</v>
      </c>
      <c r="J465" s="118" t="n">
        <f aca="true">COUNTIF($D464:INDIRECT("$D" &amp;  SUM(ROW()-1,'03.Muestra'!$D$20)-1),J464)</f>
        <v>0</v>
      </c>
      <c r="K465" s="143" t="n">
        <f aca="true">IF(COUNTIF('03.Muestra'!$D$8:$D$17,"Documento no web")=0,0,COUNTBLANK($D464:INDIRECT("$D" &amp;  SUM(ROW()-1,COUNTIF('03.Muestra'!$D$8:$D$17,"Documento no web"))-1)))</f>
        <v>0</v>
      </c>
      <c r="L465" s="23"/>
      <c r="M465" s="23"/>
      <c r="N465" s="23"/>
      <c r="O465" s="23"/>
      <c r="P465" s="23"/>
      <c r="Q465" s="23"/>
      <c r="R465" s="23"/>
      <c r="S465" s="23"/>
      <c r="T465" s="23"/>
      <c r="U465" s="23"/>
      <c r="V465" s="23"/>
      <c r="W465" s="23"/>
      <c r="X465" s="23"/>
      <c r="Y465" s="23"/>
    </row>
    <row r="466" customFormat="false" ht="13.5" hidden="false" customHeight="true" outlineLevel="0" collapsed="false">
      <c r="A466" s="110" t="str">
        <f aca="false" t="array" ref="A466:A466">IFERROR(INDEX('03.Muestra'!$B$8:$B$17,SMALL(IF("Documento no web"='03.Muestra'!$D$8:$D$17,ROW('03.Muestra'!$B$8:$B$17)-MIN(ROW('03.Muestra'!$D$8:$D$17))+1,""),ROW()-463)),"")</f>
        <v/>
      </c>
      <c r="B466" s="141" t="str">
        <f aca="false" t="array" ref="B466:B466">IFERROR(INDEX('03.Muestra'!$C$8:$C$17,SMALL(IF("Documento no web"='03.Muestra'!$D$8:$D$17,ROW('03.Muestra'!$C$8:$C$17)-MIN(ROW('03.Muestra'!$D$8:$D$17))+1,""),ROW()-463)),"")</f>
        <v/>
      </c>
      <c r="C466" s="141" t="str">
        <f aca="false" t="array" ref="C466:C466">IFERROR(INDEX('03.Muestra'!$F$8:$F$17,SMALL(IF("Documento no web"='03.Muestra'!$D$8:$D$17,ROW('03.Muestra'!$F$8:$F$17)-MIN(ROW('03.Muestra'!$D$8:$D$17))+1,""),ROW()-463)),"")</f>
        <v/>
      </c>
      <c r="D466" s="114"/>
      <c r="E466" s="75" t="str">
        <f aca="false">IF(D466&lt;&gt;"",IF(AND(B466&lt;&gt;"",C466&lt;&gt;""),"","ERR"),"")</f>
        <v/>
      </c>
      <c r="G466" s="23"/>
      <c r="H466" s="23"/>
      <c r="I466" s="23"/>
      <c r="J466" s="23"/>
      <c r="K466" s="119"/>
      <c r="L466" s="23"/>
      <c r="M466" s="23"/>
      <c r="N466" s="23"/>
      <c r="O466" s="23"/>
      <c r="P466" s="23"/>
      <c r="Q466" s="23"/>
      <c r="R466" s="23"/>
      <c r="S466" s="23"/>
      <c r="T466" s="23"/>
      <c r="U466" s="23"/>
      <c r="V466" s="23"/>
      <c r="W466" s="23"/>
      <c r="X466" s="23"/>
      <c r="Y466" s="23"/>
    </row>
    <row r="467" customFormat="false" ht="13.5" hidden="false" customHeight="true" outlineLevel="0" collapsed="false">
      <c r="A467" s="110" t="str">
        <f aca="false" t="array" ref="A467:A467">IFERROR(INDEX('03.Muestra'!$B$8:$B$17,SMALL(IF("Documento no web"='03.Muestra'!$D$8:$D$17,ROW('03.Muestra'!$B$8:$B$17)-MIN(ROW('03.Muestra'!$D$8:$D$17))+1,""),ROW()-463)),"")</f>
        <v/>
      </c>
      <c r="B467" s="141" t="str">
        <f aca="false" t="array" ref="B467:B467">IFERROR(INDEX('03.Muestra'!$C$8:$C$17,SMALL(IF("Documento no web"='03.Muestra'!$D$8:$D$17,ROW('03.Muestra'!$C$8:$C$17)-MIN(ROW('03.Muestra'!$D$8:$D$17))+1,""),ROW()-463)),"")</f>
        <v/>
      </c>
      <c r="C467" s="141" t="str">
        <f aca="false" t="array" ref="C467:C467">IFERROR(INDEX('03.Muestra'!$F$8:$F$17,SMALL(IF("Documento no web"='03.Muestra'!$D$8:$D$17,ROW('03.Muestra'!$F$8:$F$17)-MIN(ROW('03.Muestra'!$D$8:$D$17))+1,""),ROW()-463)),"")</f>
        <v/>
      </c>
      <c r="D467" s="114"/>
      <c r="E467" s="75" t="str">
        <f aca="false">IF(D467&lt;&gt;"",IF(AND(B467&lt;&gt;"",C467&lt;&gt;""),"","ERR"),"")</f>
        <v/>
      </c>
      <c r="G467" s="23"/>
      <c r="H467" s="23"/>
      <c r="I467" s="23"/>
      <c r="J467" s="23"/>
      <c r="K467" s="119"/>
      <c r="L467" s="23"/>
      <c r="M467" s="23"/>
      <c r="N467" s="23"/>
      <c r="O467" s="23"/>
      <c r="P467" s="23"/>
      <c r="Q467" s="23"/>
      <c r="R467" s="23"/>
      <c r="S467" s="23"/>
      <c r="T467" s="23"/>
      <c r="U467" s="23"/>
      <c r="V467" s="23"/>
      <c r="W467" s="23"/>
      <c r="X467" s="23"/>
      <c r="Y467" s="23"/>
    </row>
    <row r="468" customFormat="false" ht="13.5" hidden="false" customHeight="true" outlineLevel="0" collapsed="false">
      <c r="A468" s="110" t="str">
        <f aca="false" t="array" ref="A468:A468">IFERROR(INDEX('03.Muestra'!$B$8:$B$17,SMALL(IF("Documento no web"='03.Muestra'!$D$8:$D$17,ROW('03.Muestra'!$B$8:$B$17)-MIN(ROW('03.Muestra'!$D$8:$D$17))+1,""),ROW()-463)),"")</f>
        <v/>
      </c>
      <c r="B468" s="141" t="str">
        <f aca="false" t="array" ref="B468:B468">IFERROR(INDEX('03.Muestra'!$C$8:$C$17,SMALL(IF("Documento no web"='03.Muestra'!$D$8:$D$17,ROW('03.Muestra'!$C$8:$C$17)-MIN(ROW('03.Muestra'!$D$8:$D$17))+1,""),ROW()-463)),"")</f>
        <v/>
      </c>
      <c r="C468" s="141" t="str">
        <f aca="false" t="array" ref="C468:C468">IFERROR(INDEX('03.Muestra'!$F$8:$F$17,SMALL(IF("Documento no web"='03.Muestra'!$D$8:$D$17,ROW('03.Muestra'!$F$8:$F$17)-MIN(ROW('03.Muestra'!$D$8:$D$17))+1,""),ROW()-463)),"")</f>
        <v/>
      </c>
      <c r="D468" s="114"/>
      <c r="E468" s="75" t="str">
        <f aca="false">IF(D468&lt;&gt;"",IF(AND(B468&lt;&gt;"",C468&lt;&gt;""),"","ERR"),"")</f>
        <v/>
      </c>
      <c r="G468" s="23"/>
      <c r="H468" s="23"/>
      <c r="I468" s="23"/>
      <c r="J468" s="23"/>
      <c r="K468" s="119"/>
      <c r="L468" s="23"/>
      <c r="M468" s="23"/>
      <c r="N468" s="23"/>
      <c r="O468" s="23"/>
      <c r="P468" s="23"/>
      <c r="Q468" s="23"/>
      <c r="R468" s="23"/>
      <c r="S468" s="23"/>
      <c r="T468" s="23"/>
      <c r="U468" s="23"/>
      <c r="V468" s="23"/>
      <c r="W468" s="23"/>
      <c r="X468" s="23"/>
      <c r="Y468" s="23"/>
    </row>
    <row r="469" customFormat="false" ht="13.5" hidden="false" customHeight="true" outlineLevel="0" collapsed="false">
      <c r="A469" s="110" t="str">
        <f aca="false" t="array" ref="A469:A469">IFERROR(INDEX('03.Muestra'!$B$8:$B$17,SMALL(IF("Documento no web"='03.Muestra'!$D$8:$D$17,ROW('03.Muestra'!$B$8:$B$17)-MIN(ROW('03.Muestra'!$D$8:$D$17))+1,""),ROW()-463)),"")</f>
        <v/>
      </c>
      <c r="B469" s="141" t="str">
        <f aca="false" t="array" ref="B469:B469">IFERROR(INDEX('03.Muestra'!$C$8:$C$17,SMALL(IF("Documento no web"='03.Muestra'!$D$8:$D$17,ROW('03.Muestra'!$C$8:$C$17)-MIN(ROW('03.Muestra'!$D$8:$D$17))+1,""),ROW()-463)),"")</f>
        <v/>
      </c>
      <c r="C469" s="141" t="str">
        <f aca="false" t="array" ref="C469:C469">IFERROR(INDEX('03.Muestra'!$F$8:$F$17,SMALL(IF("Documento no web"='03.Muestra'!$D$8:$D$17,ROW('03.Muestra'!$F$8:$F$17)-MIN(ROW('03.Muestra'!$D$8:$D$17))+1,""),ROW()-463)),"")</f>
        <v/>
      </c>
      <c r="D469" s="114"/>
      <c r="E469" s="75" t="str">
        <f aca="false">IF(D469&lt;&gt;"",IF(AND(B469&lt;&gt;"",C469&lt;&gt;""),"","ERR"),"")</f>
        <v/>
      </c>
      <c r="G469" s="23"/>
      <c r="H469" s="23"/>
      <c r="I469" s="23"/>
      <c r="J469" s="23"/>
      <c r="K469" s="119"/>
      <c r="L469" s="23"/>
      <c r="M469" s="23"/>
      <c r="N469" s="23"/>
      <c r="O469" s="23"/>
      <c r="P469" s="23"/>
      <c r="Q469" s="23"/>
      <c r="R469" s="23"/>
      <c r="S469" s="23"/>
      <c r="T469" s="23"/>
      <c r="U469" s="23"/>
      <c r="V469" s="23"/>
      <c r="W469" s="23"/>
      <c r="X469" s="23"/>
      <c r="Y469" s="23"/>
    </row>
    <row r="470" customFormat="false" ht="13.5" hidden="false" customHeight="true" outlineLevel="0" collapsed="false">
      <c r="A470" s="110" t="str">
        <f aca="false" t="array" ref="A470:A470">IFERROR(INDEX('03.Muestra'!$B$8:$B$17,SMALL(IF("Documento no web"='03.Muestra'!$D$8:$D$17,ROW('03.Muestra'!$B$8:$B$17)-MIN(ROW('03.Muestra'!$D$8:$D$17))+1,""),ROW()-463)),"")</f>
        <v/>
      </c>
      <c r="B470" s="141" t="str">
        <f aca="false" t="array" ref="B470:B470">IFERROR(INDEX('03.Muestra'!$C$8:$C$17,SMALL(IF("Documento no web"='03.Muestra'!$D$8:$D$17,ROW('03.Muestra'!$C$8:$C$17)-MIN(ROW('03.Muestra'!$D$8:$D$17))+1,""),ROW()-463)),"")</f>
        <v/>
      </c>
      <c r="C470" s="141" t="str">
        <f aca="false" t="array" ref="C470:C470">IFERROR(INDEX('03.Muestra'!$F$8:$F$17,SMALL(IF("Documento no web"='03.Muestra'!$D$8:$D$17,ROW('03.Muestra'!$F$8:$F$17)-MIN(ROW('03.Muestra'!$D$8:$D$17))+1,""),ROW()-463)),"")</f>
        <v/>
      </c>
      <c r="D470" s="114"/>
      <c r="E470" s="75" t="str">
        <f aca="false">IF(D470&lt;&gt;"",IF(AND(B470&lt;&gt;"",C470&lt;&gt;""),"","ERR"),"")</f>
        <v/>
      </c>
      <c r="F470" s="23"/>
      <c r="G470" s="23"/>
      <c r="H470" s="23"/>
      <c r="I470" s="23"/>
      <c r="J470" s="23"/>
      <c r="K470" s="119"/>
      <c r="L470" s="23"/>
      <c r="M470" s="23"/>
      <c r="N470" s="23"/>
      <c r="O470" s="23"/>
      <c r="P470" s="23"/>
      <c r="Q470" s="23"/>
      <c r="R470" s="23"/>
      <c r="S470" s="23"/>
      <c r="T470" s="23"/>
      <c r="U470" s="23"/>
      <c r="V470" s="23"/>
      <c r="W470" s="23"/>
      <c r="X470" s="23"/>
      <c r="Y470" s="23"/>
    </row>
    <row r="471" customFormat="false" ht="13.5" hidden="false" customHeight="true" outlineLevel="0" collapsed="false">
      <c r="A471" s="110" t="str">
        <f aca="false" t="array" ref="A471:A471">IFERROR(INDEX('03.Muestra'!$B$8:$B$17,SMALL(IF("Documento no web"='03.Muestra'!$D$8:$D$17,ROW('03.Muestra'!$B$8:$B$17)-MIN(ROW('03.Muestra'!$D$8:$D$17))+1,""),ROW()-463)),"")</f>
        <v/>
      </c>
      <c r="B471" s="141" t="str">
        <f aca="false" t="array" ref="B471:B471">IFERROR(INDEX('03.Muestra'!$C$8:$C$17,SMALL(IF("Documento no web"='03.Muestra'!$D$8:$D$17,ROW('03.Muestra'!$C$8:$C$17)-MIN(ROW('03.Muestra'!$D$8:$D$17))+1,""),ROW()-463)),"")</f>
        <v/>
      </c>
      <c r="C471" s="141" t="str">
        <f aca="false" t="array" ref="C471:C471">IFERROR(INDEX('03.Muestra'!$F$8:$F$17,SMALL(IF("Documento no web"='03.Muestra'!$D$8:$D$17,ROW('03.Muestra'!$F$8:$F$17)-MIN(ROW('03.Muestra'!$D$8:$D$17))+1,""),ROW()-463)),"")</f>
        <v/>
      </c>
      <c r="D471" s="114"/>
      <c r="E471" s="75" t="str">
        <f aca="false">IF(D471&lt;&gt;"",IF(AND(B471&lt;&gt;"",C471&lt;&gt;""),"","ERR"),"")</f>
        <v/>
      </c>
      <c r="F471" s="23"/>
      <c r="G471" s="23"/>
      <c r="H471" s="23"/>
      <c r="I471" s="23"/>
      <c r="J471" s="23"/>
      <c r="K471" s="119"/>
      <c r="L471" s="23"/>
      <c r="M471" s="23"/>
      <c r="N471" s="23"/>
      <c r="O471" s="23"/>
      <c r="P471" s="23"/>
      <c r="Q471" s="23"/>
      <c r="R471" s="23"/>
      <c r="S471" s="23"/>
      <c r="T471" s="23"/>
      <c r="U471" s="23"/>
      <c r="V471" s="23"/>
      <c r="W471" s="23"/>
      <c r="X471" s="23"/>
      <c r="Y471" s="23"/>
    </row>
    <row r="472" customFormat="false" ht="13.5" hidden="false" customHeight="true" outlineLevel="0" collapsed="false">
      <c r="A472" s="110" t="str">
        <f aca="false" t="array" ref="A472:A472">IFERROR(INDEX('03.Muestra'!$B$8:$B$17,SMALL(IF("Documento no web"='03.Muestra'!$D$8:$D$17,ROW('03.Muestra'!$B$8:$B$17)-MIN(ROW('03.Muestra'!$D$8:$D$17))+1,""),ROW()-463)),"")</f>
        <v/>
      </c>
      <c r="B472" s="141" t="str">
        <f aca="false" t="array" ref="B472:B472">IFERROR(INDEX('03.Muestra'!$C$8:$C$17,SMALL(IF("Documento no web"='03.Muestra'!$D$8:$D$17,ROW('03.Muestra'!$C$8:$C$17)-MIN(ROW('03.Muestra'!$D$8:$D$17))+1,""),ROW()-463)),"")</f>
        <v/>
      </c>
      <c r="C472" s="141" t="str">
        <f aca="false" t="array" ref="C472:C472">IFERROR(INDEX('03.Muestra'!$F$8:$F$17,SMALL(IF("Documento no web"='03.Muestra'!$D$8:$D$17,ROW('03.Muestra'!$F$8:$F$17)-MIN(ROW('03.Muestra'!$D$8:$D$17))+1,""),ROW()-463)),"")</f>
        <v/>
      </c>
      <c r="D472" s="114"/>
      <c r="E472" s="75" t="str">
        <f aca="false">IF(D472&lt;&gt;"",IF(AND(B472&lt;&gt;"",C472&lt;&gt;""),"","ERR"),"")</f>
        <v/>
      </c>
      <c r="F472" s="23"/>
      <c r="G472" s="23"/>
      <c r="H472" s="23"/>
      <c r="I472" s="23"/>
      <c r="J472" s="23"/>
      <c r="K472" s="119"/>
      <c r="L472" s="23"/>
      <c r="M472" s="23"/>
      <c r="N472" s="23"/>
      <c r="O472" s="23"/>
      <c r="P472" s="23"/>
      <c r="Q472" s="23"/>
      <c r="R472" s="23"/>
      <c r="S472" s="23"/>
      <c r="T472" s="23"/>
      <c r="U472" s="23"/>
      <c r="V472" s="23"/>
      <c r="W472" s="23"/>
      <c r="X472" s="23"/>
      <c r="Y472" s="23"/>
    </row>
    <row r="473" customFormat="false" ht="13.5" hidden="false" customHeight="true" outlineLevel="0" collapsed="false">
      <c r="A473" s="110" t="str">
        <f aca="false" t="array" ref="A473:A473">IFERROR(INDEX('03.Muestra'!$B$8:$B$17,SMALL(IF("Documento no web"='03.Muestra'!$D$8:$D$17,ROW('03.Muestra'!$B$8:$B$17)-MIN(ROW('03.Muestra'!$D$8:$D$17))+1,""),ROW()-463)),"")</f>
        <v/>
      </c>
      <c r="B473" s="141" t="str">
        <f aca="false" t="array" ref="B473:B473">IFERROR(INDEX('03.Muestra'!$C$8:$C$17,SMALL(IF("Documento no web"='03.Muestra'!$D$8:$D$17,ROW('03.Muestra'!$C$8:$C$17)-MIN(ROW('03.Muestra'!$D$8:$D$17))+1,""),ROW()-463)),"")</f>
        <v/>
      </c>
      <c r="C473" s="141" t="str">
        <f aca="false" t="array" ref="C473:C473">IFERROR(INDEX('03.Muestra'!$F$8:$F$17,SMALL(IF("Documento no web"='03.Muestra'!$D$8:$D$17,ROW('03.Muestra'!$F$8:$F$17)-MIN(ROW('03.Muestra'!$D$8:$D$17))+1,""),ROW()-463)),"")</f>
        <v/>
      </c>
      <c r="D473" s="114"/>
      <c r="E473" s="75" t="str">
        <f aca="false">IF(D473&lt;&gt;"",IF(AND(B473&lt;&gt;"",C473&lt;&gt;""),"","ERR"),"")</f>
        <v/>
      </c>
      <c r="F473" s="23"/>
      <c r="G473" s="23"/>
      <c r="H473" s="23"/>
      <c r="I473" s="23"/>
      <c r="J473" s="23"/>
      <c r="K473" s="119"/>
      <c r="L473" s="23"/>
      <c r="M473" s="23"/>
      <c r="N473" s="23"/>
      <c r="O473" s="23"/>
      <c r="P473" s="23"/>
      <c r="Q473" s="23"/>
      <c r="R473" s="23"/>
      <c r="S473" s="23"/>
      <c r="T473" s="23"/>
      <c r="U473" s="23"/>
      <c r="V473" s="23"/>
      <c r="W473" s="23"/>
      <c r="X473" s="23"/>
      <c r="Y473" s="23"/>
    </row>
    <row r="474" customFormat="false" ht="12" hidden="false" customHeight="true" outlineLevel="0" collapsed="false">
      <c r="A474" s="71"/>
      <c r="B474" s="144"/>
      <c r="C474" s="144"/>
      <c r="D474" s="145"/>
      <c r="E474" s="75"/>
      <c r="F474" s="23"/>
      <c r="G474" s="23"/>
      <c r="H474" s="23"/>
      <c r="I474" s="23"/>
      <c r="J474" s="23"/>
      <c r="N474" s="23"/>
      <c r="O474" s="23"/>
      <c r="P474" s="23"/>
      <c r="Q474" s="23"/>
      <c r="R474" s="23"/>
      <c r="S474" s="23"/>
      <c r="T474" s="23"/>
      <c r="U474" s="23"/>
      <c r="AD474" s="23"/>
    </row>
    <row r="475" customFormat="false" ht="12" hidden="false" customHeight="true" outlineLevel="0" collapsed="false">
      <c r="A475" s="71"/>
      <c r="B475" s="144"/>
      <c r="C475" s="144"/>
      <c r="D475" s="145"/>
      <c r="E475" s="75"/>
      <c r="F475" s="23"/>
      <c r="G475" s="23"/>
      <c r="H475" s="23"/>
      <c r="I475" s="23"/>
      <c r="J475" s="23"/>
      <c r="N475" s="23"/>
      <c r="O475" s="23"/>
      <c r="P475" s="23"/>
      <c r="Q475" s="23"/>
      <c r="R475" s="23"/>
      <c r="S475" s="23"/>
      <c r="T475" s="23"/>
      <c r="U475" s="23"/>
      <c r="AD475" s="23"/>
    </row>
    <row r="476" customFormat="false" ht="31.5" hidden="false" customHeight="true" outlineLevel="0" collapsed="false">
      <c r="A476" s="122"/>
      <c r="B476" s="123"/>
      <c r="C476" s="122"/>
      <c r="D476" s="146"/>
      <c r="E476" s="75"/>
      <c r="F476" s="23"/>
      <c r="G476" s="23"/>
      <c r="H476" s="23"/>
      <c r="I476" s="23"/>
      <c r="J476" s="23"/>
      <c r="N476" s="23"/>
      <c r="O476" s="23"/>
      <c r="P476" s="23"/>
      <c r="Q476" s="23"/>
      <c r="R476" s="23"/>
      <c r="S476" s="23"/>
      <c r="T476" s="23"/>
      <c r="U476" s="23"/>
      <c r="AD476" s="23"/>
    </row>
    <row r="477" customFormat="false" ht="14.25" hidden="false" customHeight="true" outlineLevel="0" collapsed="false">
      <c r="A477" s="71"/>
      <c r="B477" s="71"/>
      <c r="C477" s="71"/>
      <c r="D477" s="147"/>
      <c r="E477" s="75"/>
      <c r="F477" s="103"/>
      <c r="G477" s="23"/>
      <c r="H477" s="23"/>
      <c r="I477" s="23"/>
      <c r="J477" s="23"/>
      <c r="N477" s="23"/>
      <c r="O477" s="23"/>
      <c r="P477" s="23"/>
      <c r="Q477" s="23"/>
      <c r="R477" s="23"/>
      <c r="S477" s="23"/>
      <c r="T477" s="23"/>
      <c r="U477" s="23"/>
      <c r="AD477" s="23"/>
    </row>
    <row r="478" customFormat="false" ht="13.5" hidden="false" customHeight="true" outlineLevel="0" collapsed="false">
      <c r="B478" s="23"/>
      <c r="C478" s="23"/>
      <c r="D478" s="137"/>
      <c r="E478" s="23"/>
      <c r="F478" s="23"/>
      <c r="G478" s="23"/>
      <c r="H478" s="23"/>
      <c r="I478" s="23"/>
      <c r="J478" s="23"/>
      <c r="K478" s="119"/>
      <c r="L478" s="23"/>
      <c r="M478" s="23"/>
      <c r="N478" s="23"/>
      <c r="O478" s="23"/>
      <c r="P478" s="23"/>
      <c r="Q478" s="23"/>
      <c r="R478" s="23"/>
      <c r="S478" s="23"/>
      <c r="T478" s="23"/>
      <c r="U478" s="23"/>
      <c r="V478" s="23"/>
      <c r="W478" s="23"/>
      <c r="X478" s="23"/>
      <c r="Y478" s="23"/>
    </row>
    <row r="479" customFormat="false" ht="13.5" hidden="false" customHeight="true" outlineLevel="0" collapsed="false">
      <c r="B479" s="158"/>
      <c r="C479" s="23"/>
      <c r="D479" s="137"/>
      <c r="E479" s="112"/>
      <c r="F479" s="23"/>
      <c r="G479" s="23"/>
      <c r="H479" s="23"/>
      <c r="I479" s="23"/>
      <c r="J479" s="23"/>
      <c r="K479" s="119"/>
      <c r="L479" s="23"/>
      <c r="M479" s="23"/>
      <c r="N479" s="23"/>
      <c r="O479" s="23"/>
      <c r="P479" s="23"/>
      <c r="Q479" s="23"/>
      <c r="R479" s="23"/>
      <c r="S479" s="23"/>
      <c r="T479" s="23"/>
      <c r="U479" s="23"/>
      <c r="V479" s="23"/>
      <c r="W479" s="23"/>
      <c r="X479" s="23"/>
      <c r="Y479" s="23"/>
    </row>
    <row r="480" customFormat="false" ht="30" hidden="false" customHeight="true" outlineLevel="0" collapsed="false">
      <c r="A480" s="105" t="s">
        <v>119</v>
      </c>
      <c r="B480" s="106" t="s">
        <v>105</v>
      </c>
      <c r="C480" s="107" t="s">
        <v>243</v>
      </c>
      <c r="D480" s="139" t="s">
        <v>125</v>
      </c>
      <c r="E480" s="124"/>
      <c r="K480" s="119"/>
      <c r="L480" s="23"/>
      <c r="M480" s="23"/>
      <c r="N480" s="23"/>
      <c r="O480" s="23"/>
      <c r="P480" s="23"/>
      <c r="Q480" s="23"/>
      <c r="R480" s="23"/>
      <c r="S480" s="23"/>
      <c r="T480" s="23"/>
      <c r="U480" s="23"/>
      <c r="V480" s="23"/>
      <c r="W480" s="23"/>
      <c r="X480" s="23"/>
      <c r="Y480" s="23"/>
    </row>
    <row r="481" customFormat="false" ht="13.5" hidden="false" customHeight="true" outlineLevel="0" collapsed="false">
      <c r="A481" s="110" t="str">
        <f aca="false" t="array" ref="A481:A481">IFERROR(INDEX('03.Muestra'!$B$8:$B$17,SMALL(IF("Documento no web"='03.Muestra'!$D$8:$D$17,ROW('03.Muestra'!$B$8:$B$17)-MIN(ROW('03.Muestra'!$D$8:$D$17))+1,""),ROW()-480)),"")</f>
        <v/>
      </c>
      <c r="B481" s="141" t="str">
        <f aca="false" t="array" ref="B481:B481">IFERROR(INDEX('03.Muestra'!$C$8:$C$17,SMALL(IF("Documento no web"='03.Muestra'!$D$8:$D$17,ROW('03.Muestra'!$C$8:$C$17)-MIN(ROW('03.Muestra'!$D$8:$D$17))+1,""),ROW()-480)),"")</f>
        <v/>
      </c>
      <c r="C481" s="141" t="str">
        <f aca="false" t="array" ref="C481:C481">IFERROR(INDEX('03.Muestra'!$F$8:$F$17,SMALL(IF("Documento no web"='03.Muestra'!$D$8:$D$17,ROW('03.Muestra'!$F$8:$F$17)-MIN(ROW('03.Muestra'!$D$8:$D$17))+1,""),ROW()-480)),"")</f>
        <v/>
      </c>
      <c r="D481" s="114"/>
      <c r="E481" s="75" t="str">
        <f aca="false">IF(D481&lt;&gt;"",IF(AND(B481&lt;&gt;"",C481&lt;&gt;""),"","ERR"),"")</f>
        <v/>
      </c>
      <c r="F481" s="115" t="s">
        <v>108</v>
      </c>
      <c r="G481" s="100" t="s">
        <v>117</v>
      </c>
      <c r="H481" s="95" t="s">
        <v>112</v>
      </c>
      <c r="I481" s="116" t="s">
        <v>110</v>
      </c>
      <c r="J481" s="117" t="s">
        <v>106</v>
      </c>
      <c r="K481" s="142" t="s">
        <v>116</v>
      </c>
      <c r="L481" s="23"/>
      <c r="M481" s="23"/>
      <c r="N481" s="23"/>
      <c r="O481" s="23"/>
      <c r="P481" s="23"/>
      <c r="Q481" s="23"/>
      <c r="R481" s="23"/>
      <c r="S481" s="23"/>
      <c r="T481" s="23"/>
      <c r="U481" s="23"/>
      <c r="V481" s="23"/>
      <c r="W481" s="23"/>
      <c r="X481" s="23"/>
      <c r="Y481" s="23"/>
    </row>
    <row r="482" customFormat="false" ht="13.5" hidden="false" customHeight="true" outlineLevel="0" collapsed="false">
      <c r="A482" s="110" t="str">
        <f aca="false" t="array" ref="A482:A482">IFERROR(INDEX('03.Muestra'!$B$8:$B$17,SMALL(IF("Documento no web"='03.Muestra'!$D$8:$D$17,ROW('03.Muestra'!$B$8:$B$17)-MIN(ROW('03.Muestra'!$D$8:$D$17))+1,""),ROW()-480)),"")</f>
        <v/>
      </c>
      <c r="B482" s="141" t="str">
        <f aca="false" t="array" ref="B482:B482">IFERROR(INDEX('03.Muestra'!$C$8:$C$17,SMALL(IF("Documento no web"='03.Muestra'!$D$8:$D$17,ROW('03.Muestra'!$C$8:$C$17)-MIN(ROW('03.Muestra'!$D$8:$D$17))+1,""),ROW()-480)),"")</f>
        <v/>
      </c>
      <c r="C482" s="141" t="str">
        <f aca="false" t="array" ref="C482:C482">IFERROR(INDEX('03.Muestra'!$F$8:$F$17,SMALL(IF("Documento no web"='03.Muestra'!$D$8:$D$17,ROW('03.Muestra'!$F$8:$F$17)-MIN(ROW('03.Muestra'!$D$8:$D$17))+1,""),ROW()-480)),"")</f>
        <v/>
      </c>
      <c r="D482" s="114"/>
      <c r="E482" s="75" t="str">
        <f aca="false">IF(D482&lt;&gt;"",IF(AND(B482&lt;&gt;"",C482&lt;&gt;""),"","ERR"),"")</f>
        <v/>
      </c>
      <c r="F482" s="118" t="n">
        <f aca="true">COUNTIF($D481:INDIRECT("$D" &amp;  SUM(ROW()-1,'03.Muestra'!$D$20)-1),F481)</f>
        <v>0</v>
      </c>
      <c r="G482" s="118" t="n">
        <f aca="true">COUNTIF($D481:INDIRECT("$D" &amp;  SUM(ROW()-1,'03.Muestra'!$D$20)-1),G481)</f>
        <v>0</v>
      </c>
      <c r="H482" s="118" t="n">
        <f aca="true">COUNTIF($D481:INDIRECT("$D" &amp;  SUM(ROW()-1,'03.Muestra'!$D$20)-1),H481)</f>
        <v>0</v>
      </c>
      <c r="I482" s="118" t="n">
        <f aca="true">COUNTIF($D481:INDIRECT("$D" &amp;  SUM(ROW()-1,'03.Muestra'!$D$20)-1),I481)</f>
        <v>0</v>
      </c>
      <c r="J482" s="118" t="n">
        <f aca="true">COUNTIF($D481:INDIRECT("$D" &amp;  SUM(ROW()-1,'03.Muestra'!$D$20)-1),J481)</f>
        <v>0</v>
      </c>
      <c r="K482" s="143" t="n">
        <f aca="true">IF(COUNTIF('03.Muestra'!$D$8:$D$17,"Documento no web")=0,0,COUNTBLANK($D481:INDIRECT("$D" &amp;  SUM(ROW()-1,COUNTIF('03.Muestra'!$D$8:$D$17,"Documento no web"))-1)))</f>
        <v>0</v>
      </c>
      <c r="L482" s="23"/>
      <c r="M482" s="23"/>
      <c r="N482" s="23"/>
      <c r="O482" s="23"/>
      <c r="P482" s="23"/>
      <c r="Q482" s="23"/>
      <c r="R482" s="23"/>
      <c r="S482" s="23"/>
      <c r="T482" s="23"/>
      <c r="U482" s="23"/>
      <c r="V482" s="23"/>
      <c r="W482" s="23"/>
      <c r="X482" s="23"/>
      <c r="Y482" s="23"/>
    </row>
    <row r="483" customFormat="false" ht="13.5" hidden="false" customHeight="true" outlineLevel="0" collapsed="false">
      <c r="A483" s="110" t="str">
        <f aca="false" t="array" ref="A483:A483">IFERROR(INDEX('03.Muestra'!$B$8:$B$17,SMALL(IF("Documento no web"='03.Muestra'!$D$8:$D$17,ROW('03.Muestra'!$B$8:$B$17)-MIN(ROW('03.Muestra'!$D$8:$D$17))+1,""),ROW()-480)),"")</f>
        <v/>
      </c>
      <c r="B483" s="141" t="str">
        <f aca="false" t="array" ref="B483:B483">IFERROR(INDEX('03.Muestra'!$C$8:$C$17,SMALL(IF("Documento no web"='03.Muestra'!$D$8:$D$17,ROW('03.Muestra'!$C$8:$C$17)-MIN(ROW('03.Muestra'!$D$8:$D$17))+1,""),ROW()-480)),"")</f>
        <v/>
      </c>
      <c r="C483" s="141" t="str">
        <f aca="false" t="array" ref="C483:C483">IFERROR(INDEX('03.Muestra'!$F$8:$F$17,SMALL(IF("Documento no web"='03.Muestra'!$D$8:$D$17,ROW('03.Muestra'!$F$8:$F$17)-MIN(ROW('03.Muestra'!$D$8:$D$17))+1,""),ROW()-480)),"")</f>
        <v/>
      </c>
      <c r="D483" s="114"/>
      <c r="E483" s="75" t="str">
        <f aca="false">IF(D483&lt;&gt;"",IF(AND(B483&lt;&gt;"",C483&lt;&gt;""),"","ERR"),"")</f>
        <v/>
      </c>
      <c r="G483" s="23"/>
      <c r="H483" s="23"/>
      <c r="I483" s="23"/>
      <c r="J483" s="23"/>
      <c r="K483" s="119"/>
      <c r="L483" s="23"/>
      <c r="M483" s="23"/>
      <c r="N483" s="23"/>
      <c r="O483" s="23"/>
      <c r="P483" s="23"/>
      <c r="Q483" s="23"/>
      <c r="R483" s="23"/>
      <c r="S483" s="23"/>
      <c r="T483" s="23"/>
      <c r="U483" s="23"/>
      <c r="V483" s="23"/>
      <c r="W483" s="23"/>
      <c r="X483" s="23"/>
      <c r="Y483" s="23"/>
    </row>
    <row r="484" customFormat="false" ht="13.5" hidden="false" customHeight="true" outlineLevel="0" collapsed="false">
      <c r="A484" s="110" t="str">
        <f aca="false" t="array" ref="A484:A484">IFERROR(INDEX('03.Muestra'!$B$8:$B$17,SMALL(IF("Documento no web"='03.Muestra'!$D$8:$D$17,ROW('03.Muestra'!$B$8:$B$17)-MIN(ROW('03.Muestra'!$D$8:$D$17))+1,""),ROW()-480)),"")</f>
        <v/>
      </c>
      <c r="B484" s="141" t="str">
        <f aca="false" t="array" ref="B484:B484">IFERROR(INDEX('03.Muestra'!$C$8:$C$17,SMALL(IF("Documento no web"='03.Muestra'!$D$8:$D$17,ROW('03.Muestra'!$C$8:$C$17)-MIN(ROW('03.Muestra'!$D$8:$D$17))+1,""),ROW()-480)),"")</f>
        <v/>
      </c>
      <c r="C484" s="141" t="str">
        <f aca="false" t="array" ref="C484:C484">IFERROR(INDEX('03.Muestra'!$F$8:$F$17,SMALL(IF("Documento no web"='03.Muestra'!$D$8:$D$17,ROW('03.Muestra'!$F$8:$F$17)-MIN(ROW('03.Muestra'!$D$8:$D$17))+1,""),ROW()-480)),"")</f>
        <v/>
      </c>
      <c r="D484" s="114"/>
      <c r="E484" s="75" t="str">
        <f aca="false">IF(D484&lt;&gt;"",IF(AND(B484&lt;&gt;"",C484&lt;&gt;""),"","ERR"),"")</f>
        <v/>
      </c>
      <c r="G484" s="23"/>
      <c r="H484" s="23"/>
      <c r="I484" s="23"/>
      <c r="J484" s="23"/>
      <c r="K484" s="119"/>
      <c r="L484" s="23"/>
      <c r="M484" s="23"/>
      <c r="N484" s="23"/>
      <c r="O484" s="23"/>
      <c r="P484" s="23"/>
      <c r="Q484" s="23"/>
      <c r="R484" s="23"/>
      <c r="S484" s="23"/>
      <c r="T484" s="23"/>
      <c r="U484" s="23"/>
      <c r="V484" s="23"/>
      <c r="W484" s="23"/>
      <c r="X484" s="23"/>
      <c r="Y484" s="23"/>
    </row>
    <row r="485" customFormat="false" ht="13.5" hidden="false" customHeight="true" outlineLevel="0" collapsed="false">
      <c r="A485" s="110" t="str">
        <f aca="false" t="array" ref="A485:A485">IFERROR(INDEX('03.Muestra'!$B$8:$B$17,SMALL(IF("Documento no web"='03.Muestra'!$D$8:$D$17,ROW('03.Muestra'!$B$8:$B$17)-MIN(ROW('03.Muestra'!$D$8:$D$17))+1,""),ROW()-480)),"")</f>
        <v/>
      </c>
      <c r="B485" s="141" t="str">
        <f aca="false" t="array" ref="B485:B485">IFERROR(INDEX('03.Muestra'!$C$8:$C$17,SMALL(IF("Documento no web"='03.Muestra'!$D$8:$D$17,ROW('03.Muestra'!$C$8:$C$17)-MIN(ROW('03.Muestra'!$D$8:$D$17))+1,""),ROW()-480)),"")</f>
        <v/>
      </c>
      <c r="C485" s="141" t="str">
        <f aca="false" t="array" ref="C485:C485">IFERROR(INDEX('03.Muestra'!$F$8:$F$17,SMALL(IF("Documento no web"='03.Muestra'!$D$8:$D$17,ROW('03.Muestra'!$F$8:$F$17)-MIN(ROW('03.Muestra'!$D$8:$D$17))+1,""),ROW()-480)),"")</f>
        <v/>
      </c>
      <c r="D485" s="114"/>
      <c r="E485" s="75" t="str">
        <f aca="false">IF(D485&lt;&gt;"",IF(AND(B485&lt;&gt;"",C485&lt;&gt;""),"","ERR"),"")</f>
        <v/>
      </c>
      <c r="G485" s="23"/>
      <c r="H485" s="23"/>
      <c r="I485" s="23"/>
      <c r="J485" s="23"/>
      <c r="K485" s="119"/>
      <c r="L485" s="23"/>
      <c r="M485" s="23"/>
      <c r="N485" s="23"/>
      <c r="O485" s="23"/>
      <c r="P485" s="23"/>
      <c r="Q485" s="23"/>
      <c r="R485" s="23"/>
      <c r="S485" s="23"/>
      <c r="T485" s="23"/>
      <c r="U485" s="23"/>
      <c r="V485" s="23"/>
      <c r="W485" s="23"/>
      <c r="X485" s="23"/>
      <c r="Y485" s="23"/>
    </row>
    <row r="486" customFormat="false" ht="13.5" hidden="false" customHeight="true" outlineLevel="0" collapsed="false">
      <c r="A486" s="110" t="str">
        <f aca="false" t="array" ref="A486:A486">IFERROR(INDEX('03.Muestra'!$B$8:$B$17,SMALL(IF("Documento no web"='03.Muestra'!$D$8:$D$17,ROW('03.Muestra'!$B$8:$B$17)-MIN(ROW('03.Muestra'!$D$8:$D$17))+1,""),ROW()-480)),"")</f>
        <v/>
      </c>
      <c r="B486" s="141" t="str">
        <f aca="false" t="array" ref="B486:B486">IFERROR(INDEX('03.Muestra'!$C$8:$C$17,SMALL(IF("Documento no web"='03.Muestra'!$D$8:$D$17,ROW('03.Muestra'!$C$8:$C$17)-MIN(ROW('03.Muestra'!$D$8:$D$17))+1,""),ROW()-480)),"")</f>
        <v/>
      </c>
      <c r="C486" s="141" t="str">
        <f aca="false" t="array" ref="C486:C486">IFERROR(INDEX('03.Muestra'!$F$8:$F$17,SMALL(IF("Documento no web"='03.Muestra'!$D$8:$D$17,ROW('03.Muestra'!$F$8:$F$17)-MIN(ROW('03.Muestra'!$D$8:$D$17))+1,""),ROW()-480)),"")</f>
        <v/>
      </c>
      <c r="D486" s="114"/>
      <c r="E486" s="75" t="str">
        <f aca="false">IF(D486&lt;&gt;"",IF(AND(B486&lt;&gt;"",C486&lt;&gt;""),"","ERR"),"")</f>
        <v/>
      </c>
      <c r="G486" s="23"/>
      <c r="H486" s="23"/>
      <c r="I486" s="23"/>
      <c r="J486" s="23"/>
      <c r="K486" s="119"/>
      <c r="L486" s="23"/>
      <c r="M486" s="23"/>
      <c r="N486" s="23"/>
      <c r="O486" s="23"/>
      <c r="P486" s="23"/>
      <c r="Q486" s="23"/>
      <c r="R486" s="23"/>
      <c r="S486" s="23"/>
      <c r="T486" s="23"/>
      <c r="U486" s="23"/>
      <c r="V486" s="23"/>
      <c r="W486" s="23"/>
      <c r="X486" s="23"/>
      <c r="Y486" s="23"/>
    </row>
    <row r="487" customFormat="false" ht="13.5" hidden="false" customHeight="true" outlineLevel="0" collapsed="false">
      <c r="A487" s="110" t="str">
        <f aca="false" t="array" ref="A487:A487">IFERROR(INDEX('03.Muestra'!$B$8:$B$17,SMALL(IF("Documento no web"='03.Muestra'!$D$8:$D$17,ROW('03.Muestra'!$B$8:$B$17)-MIN(ROW('03.Muestra'!$D$8:$D$17))+1,""),ROW()-480)),"")</f>
        <v/>
      </c>
      <c r="B487" s="141" t="str">
        <f aca="false" t="array" ref="B487:B487">IFERROR(INDEX('03.Muestra'!$C$8:$C$17,SMALL(IF("Documento no web"='03.Muestra'!$D$8:$D$17,ROW('03.Muestra'!$C$8:$C$17)-MIN(ROW('03.Muestra'!$D$8:$D$17))+1,""),ROW()-480)),"")</f>
        <v/>
      </c>
      <c r="C487" s="141" t="str">
        <f aca="false" t="array" ref="C487:C487">IFERROR(INDEX('03.Muestra'!$F$8:$F$17,SMALL(IF("Documento no web"='03.Muestra'!$D$8:$D$17,ROW('03.Muestra'!$F$8:$F$17)-MIN(ROW('03.Muestra'!$D$8:$D$17))+1,""),ROW()-480)),"")</f>
        <v/>
      </c>
      <c r="D487" s="114"/>
      <c r="E487" s="75" t="str">
        <f aca="false">IF(D487&lt;&gt;"",IF(AND(B487&lt;&gt;"",C487&lt;&gt;""),"","ERR"),"")</f>
        <v/>
      </c>
      <c r="F487" s="23"/>
      <c r="G487" s="23"/>
      <c r="H487" s="23"/>
      <c r="I487" s="23"/>
      <c r="J487" s="23"/>
      <c r="K487" s="119"/>
      <c r="L487" s="23"/>
      <c r="M487" s="23"/>
      <c r="N487" s="23"/>
      <c r="O487" s="23"/>
      <c r="P487" s="23"/>
      <c r="Q487" s="23"/>
      <c r="R487" s="23"/>
      <c r="S487" s="23"/>
      <c r="T487" s="23"/>
      <c r="U487" s="23"/>
      <c r="V487" s="23"/>
      <c r="W487" s="23"/>
      <c r="X487" s="23"/>
      <c r="Y487" s="23"/>
    </row>
    <row r="488" customFormat="false" ht="13.5" hidden="false" customHeight="true" outlineLevel="0" collapsed="false">
      <c r="A488" s="110" t="str">
        <f aca="false" t="array" ref="A488:A488">IFERROR(INDEX('03.Muestra'!$B$8:$B$17,SMALL(IF("Documento no web"='03.Muestra'!$D$8:$D$17,ROW('03.Muestra'!$B$8:$B$17)-MIN(ROW('03.Muestra'!$D$8:$D$17))+1,""),ROW()-480)),"")</f>
        <v/>
      </c>
      <c r="B488" s="141" t="str">
        <f aca="false" t="array" ref="B488:B488">IFERROR(INDEX('03.Muestra'!$C$8:$C$17,SMALL(IF("Documento no web"='03.Muestra'!$D$8:$D$17,ROW('03.Muestra'!$C$8:$C$17)-MIN(ROW('03.Muestra'!$D$8:$D$17))+1,""),ROW()-480)),"")</f>
        <v/>
      </c>
      <c r="C488" s="141" t="str">
        <f aca="false" t="array" ref="C488:C488">IFERROR(INDEX('03.Muestra'!$F$8:$F$17,SMALL(IF("Documento no web"='03.Muestra'!$D$8:$D$17,ROW('03.Muestra'!$F$8:$F$17)-MIN(ROW('03.Muestra'!$D$8:$D$17))+1,""),ROW()-480)),"")</f>
        <v/>
      </c>
      <c r="D488" s="114"/>
      <c r="E488" s="75" t="str">
        <f aca="false">IF(D488&lt;&gt;"",IF(AND(B488&lt;&gt;"",C488&lt;&gt;""),"","ERR"),"")</f>
        <v/>
      </c>
      <c r="F488" s="23"/>
      <c r="G488" s="23"/>
      <c r="H488" s="23"/>
      <c r="I488" s="23"/>
      <c r="J488" s="23"/>
      <c r="K488" s="119"/>
      <c r="L488" s="23"/>
      <c r="M488" s="23"/>
      <c r="N488" s="23"/>
      <c r="O488" s="23"/>
      <c r="P488" s="23"/>
      <c r="Q488" s="23"/>
      <c r="R488" s="23"/>
      <c r="S488" s="23"/>
      <c r="T488" s="23"/>
      <c r="U488" s="23"/>
      <c r="V488" s="23"/>
      <c r="W488" s="23"/>
      <c r="X488" s="23"/>
      <c r="Y488" s="23"/>
    </row>
    <row r="489" customFormat="false" ht="13.5" hidden="false" customHeight="true" outlineLevel="0" collapsed="false">
      <c r="A489" s="110" t="str">
        <f aca="false" t="array" ref="A489:A489">IFERROR(INDEX('03.Muestra'!$B$8:$B$17,SMALL(IF("Documento no web"='03.Muestra'!$D$8:$D$17,ROW('03.Muestra'!$B$8:$B$17)-MIN(ROW('03.Muestra'!$D$8:$D$17))+1,""),ROW()-480)),"")</f>
        <v/>
      </c>
      <c r="B489" s="141" t="str">
        <f aca="false" t="array" ref="B489:B489">IFERROR(INDEX('03.Muestra'!$C$8:$C$17,SMALL(IF("Documento no web"='03.Muestra'!$D$8:$D$17,ROW('03.Muestra'!$C$8:$C$17)-MIN(ROW('03.Muestra'!$D$8:$D$17))+1,""),ROW()-480)),"")</f>
        <v/>
      </c>
      <c r="C489" s="141" t="str">
        <f aca="false" t="array" ref="C489:C489">IFERROR(INDEX('03.Muestra'!$F$8:$F$17,SMALL(IF("Documento no web"='03.Muestra'!$D$8:$D$17,ROW('03.Muestra'!$F$8:$F$17)-MIN(ROW('03.Muestra'!$D$8:$D$17))+1,""),ROW()-480)),"")</f>
        <v/>
      </c>
      <c r="D489" s="114"/>
      <c r="E489" s="75" t="str">
        <f aca="false">IF(D489&lt;&gt;"",IF(AND(B489&lt;&gt;"",C489&lt;&gt;""),"","ERR"),"")</f>
        <v/>
      </c>
      <c r="F489" s="23"/>
      <c r="G489" s="23"/>
      <c r="H489" s="23"/>
      <c r="I489" s="23"/>
      <c r="J489" s="23"/>
      <c r="K489" s="119"/>
      <c r="L489" s="23"/>
      <c r="M489" s="23"/>
      <c r="N489" s="23"/>
      <c r="O489" s="23"/>
      <c r="P489" s="23"/>
      <c r="Q489" s="23"/>
      <c r="R489" s="23"/>
      <c r="S489" s="23"/>
      <c r="T489" s="23"/>
      <c r="U489" s="23"/>
      <c r="V489" s="23"/>
      <c r="W489" s="23"/>
      <c r="X489" s="23"/>
      <c r="Y489" s="23"/>
    </row>
    <row r="490" customFormat="false" ht="13.5" hidden="false" customHeight="true" outlineLevel="0" collapsed="false">
      <c r="A490" s="110" t="str">
        <f aca="false" t="array" ref="A490:A490">IFERROR(INDEX('03.Muestra'!$B$8:$B$17,SMALL(IF("Documento no web"='03.Muestra'!$D$8:$D$17,ROW('03.Muestra'!$B$8:$B$17)-MIN(ROW('03.Muestra'!$D$8:$D$17))+1,""),ROW()-480)),"")</f>
        <v/>
      </c>
      <c r="B490" s="141" t="str">
        <f aca="false" t="array" ref="B490:B490">IFERROR(INDEX('03.Muestra'!$C$8:$C$17,SMALL(IF("Documento no web"='03.Muestra'!$D$8:$D$17,ROW('03.Muestra'!$C$8:$C$17)-MIN(ROW('03.Muestra'!$D$8:$D$17))+1,""),ROW()-480)),"")</f>
        <v/>
      </c>
      <c r="C490" s="141" t="str">
        <f aca="false" t="array" ref="C490:C490">IFERROR(INDEX('03.Muestra'!$F$8:$F$17,SMALL(IF("Documento no web"='03.Muestra'!$D$8:$D$17,ROW('03.Muestra'!$F$8:$F$17)-MIN(ROW('03.Muestra'!$D$8:$D$17))+1,""),ROW()-480)),"")</f>
        <v/>
      </c>
      <c r="D490" s="114"/>
      <c r="E490" s="75" t="str">
        <f aca="false">IF(D490&lt;&gt;"",IF(AND(B490&lt;&gt;"",C490&lt;&gt;""),"","ERR"),"")</f>
        <v/>
      </c>
      <c r="F490" s="23"/>
      <c r="G490" s="23"/>
      <c r="H490" s="23"/>
      <c r="I490" s="23"/>
      <c r="J490" s="23"/>
      <c r="K490" s="119"/>
      <c r="L490" s="23"/>
      <c r="M490" s="23"/>
      <c r="N490" s="23"/>
      <c r="O490" s="23"/>
      <c r="P490" s="23"/>
      <c r="Q490" s="23"/>
      <c r="R490" s="23"/>
      <c r="S490" s="23"/>
      <c r="T490" s="23"/>
      <c r="U490" s="23"/>
      <c r="V490" s="23"/>
      <c r="W490" s="23"/>
      <c r="X490" s="23"/>
      <c r="Y490" s="23"/>
    </row>
    <row r="491" customFormat="false" ht="12" hidden="false" customHeight="true" outlineLevel="0" collapsed="false">
      <c r="A491" s="71"/>
      <c r="B491" s="144"/>
      <c r="C491" s="144"/>
      <c r="D491" s="145"/>
      <c r="E491" s="75"/>
      <c r="F491" s="23"/>
      <c r="G491" s="23"/>
      <c r="H491" s="23"/>
      <c r="I491" s="23"/>
      <c r="J491" s="23"/>
      <c r="N491" s="23"/>
      <c r="O491" s="23"/>
      <c r="P491" s="23"/>
      <c r="Q491" s="23"/>
      <c r="R491" s="23"/>
      <c r="S491" s="23"/>
      <c r="T491" s="23"/>
      <c r="U491" s="23"/>
      <c r="AD491" s="23"/>
    </row>
    <row r="492" customFormat="false" ht="12" hidden="false" customHeight="true" outlineLevel="0" collapsed="false">
      <c r="A492" s="71"/>
      <c r="B492" s="144"/>
      <c r="C492" s="144"/>
      <c r="D492" s="145"/>
      <c r="E492" s="75"/>
      <c r="F492" s="23"/>
      <c r="G492" s="23"/>
      <c r="H492" s="23"/>
      <c r="I492" s="23"/>
      <c r="J492" s="23"/>
      <c r="N492" s="23"/>
      <c r="O492" s="23"/>
      <c r="P492" s="23"/>
      <c r="Q492" s="23"/>
      <c r="R492" s="23"/>
      <c r="S492" s="23"/>
      <c r="T492" s="23"/>
      <c r="U492" s="23"/>
      <c r="AD492" s="23"/>
    </row>
    <row r="493" customFormat="false" ht="31.5" hidden="false" customHeight="true" outlineLevel="0" collapsed="false">
      <c r="A493" s="122"/>
      <c r="B493" s="123"/>
      <c r="C493" s="122"/>
      <c r="D493" s="146"/>
      <c r="E493" s="75"/>
      <c r="F493" s="23"/>
      <c r="G493" s="23"/>
      <c r="H493" s="23"/>
      <c r="I493" s="23"/>
      <c r="J493" s="23"/>
      <c r="N493" s="23"/>
      <c r="O493" s="23"/>
      <c r="P493" s="23"/>
      <c r="Q493" s="23"/>
      <c r="R493" s="23"/>
      <c r="S493" s="23"/>
      <c r="T493" s="23"/>
      <c r="U493" s="23"/>
      <c r="AD493" s="23"/>
    </row>
    <row r="494" customFormat="false" ht="14.25" hidden="false" customHeight="true" outlineLevel="0" collapsed="false">
      <c r="A494" s="71"/>
      <c r="B494" s="71"/>
      <c r="C494" s="71"/>
      <c r="D494" s="147"/>
      <c r="E494" s="75"/>
      <c r="F494" s="103"/>
      <c r="G494" s="23"/>
      <c r="H494" s="23"/>
      <c r="I494" s="23"/>
      <c r="J494" s="23"/>
      <c r="N494" s="23"/>
      <c r="O494" s="23"/>
      <c r="P494" s="23"/>
      <c r="Q494" s="23"/>
      <c r="R494" s="23"/>
      <c r="S494" s="23"/>
      <c r="T494" s="23"/>
      <c r="U494" s="23"/>
      <c r="AD494" s="23"/>
    </row>
    <row r="495" customFormat="false" ht="13.5" hidden="false" customHeight="true" outlineLevel="0" collapsed="false">
      <c r="B495" s="23"/>
      <c r="C495" s="23"/>
      <c r="D495" s="137"/>
      <c r="E495" s="23"/>
      <c r="F495" s="23"/>
      <c r="G495" s="23"/>
      <c r="H495" s="23"/>
      <c r="I495" s="23"/>
      <c r="J495" s="23"/>
      <c r="K495" s="119"/>
      <c r="L495" s="23"/>
      <c r="M495" s="23"/>
      <c r="N495" s="23"/>
      <c r="O495" s="23"/>
      <c r="P495" s="23"/>
      <c r="Q495" s="23"/>
      <c r="R495" s="23"/>
      <c r="S495" s="23"/>
      <c r="T495" s="23"/>
      <c r="U495" s="23"/>
      <c r="V495" s="23"/>
      <c r="W495" s="23"/>
      <c r="X495" s="23"/>
      <c r="Y495" s="23"/>
    </row>
    <row r="496" customFormat="false" ht="13.5" hidden="false" customHeight="true" outlineLevel="0" collapsed="false">
      <c r="B496" s="158"/>
      <c r="C496" s="23"/>
      <c r="D496" s="137"/>
      <c r="E496" s="112"/>
      <c r="F496" s="23"/>
      <c r="G496" s="23"/>
      <c r="H496" s="23"/>
      <c r="I496" s="23"/>
      <c r="J496" s="23"/>
      <c r="K496" s="119"/>
      <c r="L496" s="23"/>
      <c r="M496" s="23"/>
      <c r="N496" s="23"/>
      <c r="O496" s="23"/>
      <c r="P496" s="23"/>
      <c r="Q496" s="23"/>
      <c r="R496" s="23"/>
      <c r="S496" s="23"/>
      <c r="T496" s="23"/>
      <c r="U496" s="23"/>
      <c r="V496" s="23"/>
      <c r="W496" s="23"/>
      <c r="X496" s="23"/>
      <c r="Y496" s="23"/>
    </row>
    <row r="497" customFormat="false" ht="30" hidden="false" customHeight="true" outlineLevel="0" collapsed="false">
      <c r="A497" s="105" t="s">
        <v>119</v>
      </c>
      <c r="B497" s="106" t="s">
        <v>105</v>
      </c>
      <c r="C497" s="107" t="s">
        <v>244</v>
      </c>
      <c r="D497" s="139" t="s">
        <v>125</v>
      </c>
      <c r="E497" s="124"/>
      <c r="K497" s="119"/>
      <c r="L497" s="23"/>
      <c r="M497" s="23"/>
      <c r="N497" s="23"/>
      <c r="O497" s="23"/>
      <c r="P497" s="23"/>
      <c r="Q497" s="23"/>
      <c r="R497" s="23"/>
      <c r="S497" s="23"/>
      <c r="T497" s="23"/>
      <c r="U497" s="23"/>
      <c r="V497" s="23"/>
      <c r="W497" s="23"/>
      <c r="X497" s="23"/>
      <c r="Y497" s="23"/>
    </row>
    <row r="498" customFormat="false" ht="13.5" hidden="false" customHeight="true" outlineLevel="0" collapsed="false">
      <c r="A498" s="110" t="str">
        <f aca="false" t="array" ref="A498:A498">IFERROR(INDEX('03.Muestra'!$B$8:$B$17,SMALL(IF("Documento no web"='03.Muestra'!$D$8:$D$17,ROW('03.Muestra'!$B$8:$B$17)-MIN(ROW('03.Muestra'!$D$8:$D$17))+1,""),ROW()-497)),"")</f>
        <v/>
      </c>
      <c r="B498" s="141" t="str">
        <f aca="false" t="array" ref="B498:B498">IFERROR(INDEX('03.Muestra'!$C$8:$C$17,SMALL(IF("Documento no web"='03.Muestra'!$D$8:$D$17,ROW('03.Muestra'!$C$8:$C$17)-MIN(ROW('03.Muestra'!$D$8:$D$17))+1,""),ROW()-497)),"")</f>
        <v/>
      </c>
      <c r="C498" s="141" t="str">
        <f aca="false" t="array" ref="C498:C498">IFERROR(INDEX('03.Muestra'!$F$8:$F$17,SMALL(IF("Documento no web"='03.Muestra'!$D$8:$D$17,ROW('03.Muestra'!$F$8:$F$17)-MIN(ROW('03.Muestra'!$D$8:$D$17))+1,""),ROW()-497)),"")</f>
        <v/>
      </c>
      <c r="D498" s="114"/>
      <c r="E498" s="75" t="str">
        <f aca="false">IF(D498&lt;&gt;"",IF(AND(B498&lt;&gt;"",C498&lt;&gt;""),"","ERR"),"")</f>
        <v/>
      </c>
      <c r="F498" s="115" t="s">
        <v>108</v>
      </c>
      <c r="G498" s="100" t="s">
        <v>117</v>
      </c>
      <c r="H498" s="95" t="s">
        <v>112</v>
      </c>
      <c r="I498" s="116" t="s">
        <v>110</v>
      </c>
      <c r="J498" s="117" t="s">
        <v>106</v>
      </c>
      <c r="K498" s="142" t="s">
        <v>116</v>
      </c>
      <c r="L498" s="23"/>
      <c r="M498" s="23"/>
      <c r="N498" s="23"/>
      <c r="O498" s="23"/>
      <c r="P498" s="23"/>
      <c r="Q498" s="23"/>
      <c r="R498" s="23"/>
      <c r="S498" s="23"/>
      <c r="T498" s="23"/>
      <c r="U498" s="23"/>
      <c r="V498" s="23"/>
      <c r="W498" s="23"/>
      <c r="X498" s="23"/>
      <c r="Y498" s="23"/>
    </row>
    <row r="499" customFormat="false" ht="13.5" hidden="false" customHeight="true" outlineLevel="0" collapsed="false">
      <c r="A499" s="110" t="str">
        <f aca="false" t="array" ref="A499:A499">IFERROR(INDEX('03.Muestra'!$B$8:$B$17,SMALL(IF("Documento no web"='03.Muestra'!$D$8:$D$17,ROW('03.Muestra'!$B$8:$B$17)-MIN(ROW('03.Muestra'!$D$8:$D$17))+1,""),ROW()-497)),"")</f>
        <v/>
      </c>
      <c r="B499" s="141" t="str">
        <f aca="false" t="array" ref="B499:B499">IFERROR(INDEX('03.Muestra'!$C$8:$C$17,SMALL(IF("Documento no web"='03.Muestra'!$D$8:$D$17,ROW('03.Muestra'!$C$8:$C$17)-MIN(ROW('03.Muestra'!$D$8:$D$17))+1,""),ROW()-497)),"")</f>
        <v/>
      </c>
      <c r="C499" s="141" t="str">
        <f aca="false" t="array" ref="C499:C499">IFERROR(INDEX('03.Muestra'!$F$8:$F$17,SMALL(IF("Documento no web"='03.Muestra'!$D$8:$D$17,ROW('03.Muestra'!$F$8:$F$17)-MIN(ROW('03.Muestra'!$D$8:$D$17))+1,""),ROW()-497)),"")</f>
        <v/>
      </c>
      <c r="D499" s="114"/>
      <c r="E499" s="75" t="str">
        <f aca="false">IF(D499&lt;&gt;"",IF(AND(B499&lt;&gt;"",C499&lt;&gt;""),"","ERR"),"")</f>
        <v/>
      </c>
      <c r="F499" s="118" t="n">
        <f aca="true">COUNTIF($D498:INDIRECT("$D" &amp;  SUM(ROW()-1,'03.Muestra'!$D$20)-1),F498)</f>
        <v>0</v>
      </c>
      <c r="G499" s="118" t="n">
        <f aca="true">COUNTIF($D498:INDIRECT("$D" &amp;  SUM(ROW()-1,'03.Muestra'!$D$20)-1),G498)</f>
        <v>0</v>
      </c>
      <c r="H499" s="118" t="n">
        <f aca="true">COUNTIF($D498:INDIRECT("$D" &amp;  SUM(ROW()-1,'03.Muestra'!$D$20)-1),H498)</f>
        <v>0</v>
      </c>
      <c r="I499" s="118" t="n">
        <f aca="true">COUNTIF($D498:INDIRECT("$D" &amp;  SUM(ROW()-1,'03.Muestra'!$D$20)-1),I498)</f>
        <v>0</v>
      </c>
      <c r="J499" s="118" t="n">
        <f aca="true">COUNTIF($D498:INDIRECT("$D" &amp;  SUM(ROW()-1,'03.Muestra'!$D$20)-1),J498)</f>
        <v>0</v>
      </c>
      <c r="K499" s="143" t="n">
        <f aca="true">IF(COUNTIF('03.Muestra'!$D$8:$D$17,"Documento no web")=0,0,COUNTBLANK($D498:INDIRECT("$D" &amp;  SUM(ROW()-1,COUNTIF('03.Muestra'!$D$8:$D$17,"Documento no web"))-1)))</f>
        <v>0</v>
      </c>
      <c r="L499" s="23"/>
      <c r="M499" s="23"/>
      <c r="N499" s="23"/>
      <c r="O499" s="23"/>
      <c r="P499" s="23"/>
      <c r="Q499" s="23"/>
      <c r="R499" s="23"/>
      <c r="S499" s="23"/>
      <c r="T499" s="23"/>
      <c r="U499" s="23"/>
      <c r="V499" s="23"/>
      <c r="W499" s="23"/>
      <c r="X499" s="23"/>
      <c r="Y499" s="23"/>
    </row>
    <row r="500" customFormat="false" ht="13.5" hidden="false" customHeight="true" outlineLevel="0" collapsed="false">
      <c r="A500" s="110" t="str">
        <f aca="false" t="array" ref="A500:A500">IFERROR(INDEX('03.Muestra'!$B$8:$B$17,SMALL(IF("Documento no web"='03.Muestra'!$D$8:$D$17,ROW('03.Muestra'!$B$8:$B$17)-MIN(ROW('03.Muestra'!$D$8:$D$17))+1,""),ROW()-497)),"")</f>
        <v/>
      </c>
      <c r="B500" s="141" t="str">
        <f aca="false" t="array" ref="B500:B500">IFERROR(INDEX('03.Muestra'!$C$8:$C$17,SMALL(IF("Documento no web"='03.Muestra'!$D$8:$D$17,ROW('03.Muestra'!$C$8:$C$17)-MIN(ROW('03.Muestra'!$D$8:$D$17))+1,""),ROW()-497)),"")</f>
        <v/>
      </c>
      <c r="C500" s="141" t="str">
        <f aca="false" t="array" ref="C500:C500">IFERROR(INDEX('03.Muestra'!$F$8:$F$17,SMALL(IF("Documento no web"='03.Muestra'!$D$8:$D$17,ROW('03.Muestra'!$F$8:$F$17)-MIN(ROW('03.Muestra'!$D$8:$D$17))+1,""),ROW()-497)),"")</f>
        <v/>
      </c>
      <c r="D500" s="114"/>
      <c r="E500" s="75" t="str">
        <f aca="false">IF(D500&lt;&gt;"",IF(AND(B500&lt;&gt;"",C500&lt;&gt;""),"","ERR"),"")</f>
        <v/>
      </c>
      <c r="G500" s="23"/>
      <c r="H500" s="23"/>
      <c r="I500" s="23"/>
      <c r="J500" s="23"/>
      <c r="K500" s="119"/>
      <c r="L500" s="23"/>
      <c r="M500" s="23"/>
      <c r="N500" s="23"/>
      <c r="O500" s="23"/>
      <c r="P500" s="23"/>
      <c r="Q500" s="23"/>
      <c r="R500" s="23"/>
      <c r="S500" s="23"/>
      <c r="T500" s="23"/>
      <c r="U500" s="23"/>
      <c r="V500" s="23"/>
      <c r="W500" s="23"/>
      <c r="X500" s="23"/>
      <c r="Y500" s="23"/>
    </row>
    <row r="501" customFormat="false" ht="13.5" hidden="false" customHeight="true" outlineLevel="0" collapsed="false">
      <c r="A501" s="110" t="str">
        <f aca="false" t="array" ref="A501:A501">IFERROR(INDEX('03.Muestra'!$B$8:$B$17,SMALL(IF("Documento no web"='03.Muestra'!$D$8:$D$17,ROW('03.Muestra'!$B$8:$B$17)-MIN(ROW('03.Muestra'!$D$8:$D$17))+1,""),ROW()-497)),"")</f>
        <v/>
      </c>
      <c r="B501" s="141" t="str">
        <f aca="false" t="array" ref="B501:B501">IFERROR(INDEX('03.Muestra'!$C$8:$C$17,SMALL(IF("Documento no web"='03.Muestra'!$D$8:$D$17,ROW('03.Muestra'!$C$8:$C$17)-MIN(ROW('03.Muestra'!$D$8:$D$17))+1,""),ROW()-497)),"")</f>
        <v/>
      </c>
      <c r="C501" s="141" t="str">
        <f aca="false" t="array" ref="C501:C501">IFERROR(INDEX('03.Muestra'!$F$8:$F$17,SMALL(IF("Documento no web"='03.Muestra'!$D$8:$D$17,ROW('03.Muestra'!$F$8:$F$17)-MIN(ROW('03.Muestra'!$D$8:$D$17))+1,""),ROW()-497)),"")</f>
        <v/>
      </c>
      <c r="D501" s="114"/>
      <c r="E501" s="75" t="str">
        <f aca="false">IF(D501&lt;&gt;"",IF(AND(B501&lt;&gt;"",C501&lt;&gt;""),"","ERR"),"")</f>
        <v/>
      </c>
      <c r="G501" s="23"/>
      <c r="H501" s="23"/>
      <c r="I501" s="23"/>
      <c r="J501" s="23"/>
      <c r="K501" s="119"/>
      <c r="L501" s="23"/>
      <c r="M501" s="23"/>
      <c r="N501" s="23"/>
      <c r="O501" s="23"/>
      <c r="P501" s="23"/>
      <c r="Q501" s="23"/>
      <c r="R501" s="23"/>
      <c r="S501" s="23"/>
      <c r="T501" s="23"/>
      <c r="U501" s="23"/>
      <c r="V501" s="23"/>
      <c r="W501" s="23"/>
      <c r="X501" s="23"/>
      <c r="Y501" s="23"/>
    </row>
    <row r="502" customFormat="false" ht="13.5" hidden="false" customHeight="true" outlineLevel="0" collapsed="false">
      <c r="A502" s="110" t="str">
        <f aca="false" t="array" ref="A502:A502">IFERROR(INDEX('03.Muestra'!$B$8:$B$17,SMALL(IF("Documento no web"='03.Muestra'!$D$8:$D$17,ROW('03.Muestra'!$B$8:$B$17)-MIN(ROW('03.Muestra'!$D$8:$D$17))+1,""),ROW()-497)),"")</f>
        <v/>
      </c>
      <c r="B502" s="141" t="str">
        <f aca="false" t="array" ref="B502:B502">IFERROR(INDEX('03.Muestra'!$C$8:$C$17,SMALL(IF("Documento no web"='03.Muestra'!$D$8:$D$17,ROW('03.Muestra'!$C$8:$C$17)-MIN(ROW('03.Muestra'!$D$8:$D$17))+1,""),ROW()-497)),"")</f>
        <v/>
      </c>
      <c r="C502" s="141" t="str">
        <f aca="false" t="array" ref="C502:C502">IFERROR(INDEX('03.Muestra'!$F$8:$F$17,SMALL(IF("Documento no web"='03.Muestra'!$D$8:$D$17,ROW('03.Muestra'!$F$8:$F$17)-MIN(ROW('03.Muestra'!$D$8:$D$17))+1,""),ROW()-497)),"")</f>
        <v/>
      </c>
      <c r="D502" s="114"/>
      <c r="E502" s="75" t="str">
        <f aca="false">IF(D502&lt;&gt;"",IF(AND(B502&lt;&gt;"",C502&lt;&gt;""),"","ERR"),"")</f>
        <v/>
      </c>
      <c r="G502" s="23"/>
      <c r="H502" s="23"/>
      <c r="I502" s="23"/>
      <c r="J502" s="23"/>
      <c r="K502" s="119"/>
      <c r="L502" s="23"/>
      <c r="M502" s="23"/>
      <c r="N502" s="23"/>
      <c r="O502" s="23"/>
      <c r="P502" s="23"/>
      <c r="Q502" s="23"/>
      <c r="R502" s="23"/>
      <c r="S502" s="23"/>
      <c r="T502" s="23"/>
      <c r="U502" s="23"/>
      <c r="V502" s="23"/>
      <c r="W502" s="23"/>
      <c r="X502" s="23"/>
      <c r="Y502" s="23"/>
    </row>
    <row r="503" customFormat="false" ht="13.5" hidden="false" customHeight="true" outlineLevel="0" collapsed="false">
      <c r="A503" s="110" t="str">
        <f aca="false" t="array" ref="A503:A503">IFERROR(INDEX('03.Muestra'!$B$8:$B$17,SMALL(IF("Documento no web"='03.Muestra'!$D$8:$D$17,ROW('03.Muestra'!$B$8:$B$17)-MIN(ROW('03.Muestra'!$D$8:$D$17))+1,""),ROW()-497)),"")</f>
        <v/>
      </c>
      <c r="B503" s="141" t="str">
        <f aca="false" t="array" ref="B503:B503">IFERROR(INDEX('03.Muestra'!$C$8:$C$17,SMALL(IF("Documento no web"='03.Muestra'!$D$8:$D$17,ROW('03.Muestra'!$C$8:$C$17)-MIN(ROW('03.Muestra'!$D$8:$D$17))+1,""),ROW()-497)),"")</f>
        <v/>
      </c>
      <c r="C503" s="141" t="str">
        <f aca="false" t="array" ref="C503:C503">IFERROR(INDEX('03.Muestra'!$F$8:$F$17,SMALL(IF("Documento no web"='03.Muestra'!$D$8:$D$17,ROW('03.Muestra'!$F$8:$F$17)-MIN(ROW('03.Muestra'!$D$8:$D$17))+1,""),ROW()-497)),"")</f>
        <v/>
      </c>
      <c r="D503" s="114"/>
      <c r="E503" s="75" t="str">
        <f aca="false">IF(D503&lt;&gt;"",IF(AND(B503&lt;&gt;"",C503&lt;&gt;""),"","ERR"),"")</f>
        <v/>
      </c>
      <c r="G503" s="23"/>
      <c r="H503" s="23"/>
      <c r="I503" s="23"/>
      <c r="J503" s="23"/>
      <c r="K503" s="119"/>
      <c r="L503" s="23"/>
      <c r="M503" s="23"/>
      <c r="N503" s="23"/>
      <c r="O503" s="23"/>
      <c r="P503" s="23"/>
      <c r="Q503" s="23"/>
      <c r="R503" s="23"/>
      <c r="S503" s="23"/>
      <c r="T503" s="23"/>
      <c r="U503" s="23"/>
      <c r="V503" s="23"/>
      <c r="W503" s="23"/>
      <c r="X503" s="23"/>
      <c r="Y503" s="23"/>
    </row>
    <row r="504" customFormat="false" ht="13.5" hidden="false" customHeight="true" outlineLevel="0" collapsed="false">
      <c r="A504" s="110" t="str">
        <f aca="false" t="array" ref="A504:A504">IFERROR(INDEX('03.Muestra'!$B$8:$B$17,SMALL(IF("Documento no web"='03.Muestra'!$D$8:$D$17,ROW('03.Muestra'!$B$8:$B$17)-MIN(ROW('03.Muestra'!$D$8:$D$17))+1,""),ROW()-497)),"")</f>
        <v/>
      </c>
      <c r="B504" s="141" t="str">
        <f aca="false" t="array" ref="B504:B504">IFERROR(INDEX('03.Muestra'!$C$8:$C$17,SMALL(IF("Documento no web"='03.Muestra'!$D$8:$D$17,ROW('03.Muestra'!$C$8:$C$17)-MIN(ROW('03.Muestra'!$D$8:$D$17))+1,""),ROW()-497)),"")</f>
        <v/>
      </c>
      <c r="C504" s="141" t="str">
        <f aca="false" t="array" ref="C504:C504">IFERROR(INDEX('03.Muestra'!$F$8:$F$17,SMALL(IF("Documento no web"='03.Muestra'!$D$8:$D$17,ROW('03.Muestra'!$F$8:$F$17)-MIN(ROW('03.Muestra'!$D$8:$D$17))+1,""),ROW()-497)),"")</f>
        <v/>
      </c>
      <c r="D504" s="114"/>
      <c r="E504" s="75" t="str">
        <f aca="false">IF(D504&lt;&gt;"",IF(AND(B504&lt;&gt;"",C504&lt;&gt;""),"","ERR"),"")</f>
        <v/>
      </c>
      <c r="F504" s="23"/>
      <c r="G504" s="23"/>
      <c r="H504" s="23"/>
      <c r="I504" s="23"/>
      <c r="J504" s="23"/>
      <c r="K504" s="119"/>
      <c r="L504" s="23"/>
      <c r="M504" s="23"/>
      <c r="N504" s="23"/>
      <c r="O504" s="23"/>
      <c r="P504" s="23"/>
      <c r="Q504" s="23"/>
      <c r="R504" s="23"/>
      <c r="S504" s="23"/>
      <c r="T504" s="23"/>
      <c r="U504" s="23"/>
      <c r="V504" s="23"/>
      <c r="W504" s="23"/>
      <c r="X504" s="23"/>
      <c r="Y504" s="23"/>
    </row>
    <row r="505" customFormat="false" ht="13.5" hidden="false" customHeight="true" outlineLevel="0" collapsed="false">
      <c r="A505" s="110" t="str">
        <f aca="false" t="array" ref="A505:A505">IFERROR(INDEX('03.Muestra'!$B$8:$B$17,SMALL(IF("Documento no web"='03.Muestra'!$D$8:$D$17,ROW('03.Muestra'!$B$8:$B$17)-MIN(ROW('03.Muestra'!$D$8:$D$17))+1,""),ROW()-497)),"")</f>
        <v/>
      </c>
      <c r="B505" s="141" t="str">
        <f aca="false" t="array" ref="B505:B505">IFERROR(INDEX('03.Muestra'!$C$8:$C$17,SMALL(IF("Documento no web"='03.Muestra'!$D$8:$D$17,ROW('03.Muestra'!$C$8:$C$17)-MIN(ROW('03.Muestra'!$D$8:$D$17))+1,""),ROW()-497)),"")</f>
        <v/>
      </c>
      <c r="C505" s="141" t="str">
        <f aca="false" t="array" ref="C505:C505">IFERROR(INDEX('03.Muestra'!$F$8:$F$17,SMALL(IF("Documento no web"='03.Muestra'!$D$8:$D$17,ROW('03.Muestra'!$F$8:$F$17)-MIN(ROW('03.Muestra'!$D$8:$D$17))+1,""),ROW()-497)),"")</f>
        <v/>
      </c>
      <c r="D505" s="114"/>
      <c r="E505" s="75" t="str">
        <f aca="false">IF(D505&lt;&gt;"",IF(AND(B505&lt;&gt;"",C505&lt;&gt;""),"","ERR"),"")</f>
        <v/>
      </c>
      <c r="F505" s="23"/>
      <c r="G505" s="23"/>
      <c r="H505" s="23"/>
      <c r="I505" s="23"/>
      <c r="J505" s="23"/>
      <c r="K505" s="119"/>
      <c r="L505" s="23"/>
      <c r="M505" s="23"/>
      <c r="N505" s="23"/>
      <c r="O505" s="23"/>
      <c r="P505" s="23"/>
      <c r="Q505" s="23"/>
      <c r="R505" s="23"/>
      <c r="S505" s="23"/>
      <c r="T505" s="23"/>
      <c r="U505" s="23"/>
      <c r="V505" s="23"/>
      <c r="W505" s="23"/>
      <c r="X505" s="23"/>
      <c r="Y505" s="23"/>
    </row>
    <row r="506" customFormat="false" ht="13.5" hidden="false" customHeight="true" outlineLevel="0" collapsed="false">
      <c r="A506" s="110" t="str">
        <f aca="false" t="array" ref="A506:A506">IFERROR(INDEX('03.Muestra'!$B$8:$B$17,SMALL(IF("Documento no web"='03.Muestra'!$D$8:$D$17,ROW('03.Muestra'!$B$8:$B$17)-MIN(ROW('03.Muestra'!$D$8:$D$17))+1,""),ROW()-497)),"")</f>
        <v/>
      </c>
      <c r="B506" s="141" t="str">
        <f aca="false" t="array" ref="B506:B506">IFERROR(INDEX('03.Muestra'!$C$8:$C$17,SMALL(IF("Documento no web"='03.Muestra'!$D$8:$D$17,ROW('03.Muestra'!$C$8:$C$17)-MIN(ROW('03.Muestra'!$D$8:$D$17))+1,""),ROW()-497)),"")</f>
        <v/>
      </c>
      <c r="C506" s="141" t="str">
        <f aca="false" t="array" ref="C506:C506">IFERROR(INDEX('03.Muestra'!$F$8:$F$17,SMALL(IF("Documento no web"='03.Muestra'!$D$8:$D$17,ROW('03.Muestra'!$F$8:$F$17)-MIN(ROW('03.Muestra'!$D$8:$D$17))+1,""),ROW()-497)),"")</f>
        <v/>
      </c>
      <c r="D506" s="114"/>
      <c r="E506" s="75" t="str">
        <f aca="false">IF(D506&lt;&gt;"",IF(AND(B506&lt;&gt;"",C506&lt;&gt;""),"","ERR"),"")</f>
        <v/>
      </c>
      <c r="F506" s="23"/>
      <c r="G506" s="23"/>
      <c r="H506" s="23"/>
      <c r="I506" s="23"/>
      <c r="J506" s="23"/>
      <c r="K506" s="119"/>
      <c r="L506" s="23"/>
      <c r="M506" s="23"/>
      <c r="N506" s="23"/>
      <c r="O506" s="23"/>
      <c r="P506" s="23"/>
      <c r="Q506" s="23"/>
      <c r="R506" s="23"/>
      <c r="S506" s="23"/>
      <c r="T506" s="23"/>
      <c r="U506" s="23"/>
      <c r="V506" s="23"/>
      <c r="W506" s="23"/>
      <c r="X506" s="23"/>
      <c r="Y506" s="23"/>
    </row>
    <row r="507" customFormat="false" ht="13.5" hidden="false" customHeight="true" outlineLevel="0" collapsed="false">
      <c r="A507" s="110" t="str">
        <f aca="false" t="array" ref="A507:A507">IFERROR(INDEX('03.Muestra'!$B$8:$B$17,SMALL(IF("Documento no web"='03.Muestra'!$D$8:$D$17,ROW('03.Muestra'!$B$8:$B$17)-MIN(ROW('03.Muestra'!$D$8:$D$17))+1,""),ROW()-497)),"")</f>
        <v/>
      </c>
      <c r="B507" s="141" t="str">
        <f aca="false" t="array" ref="B507:B507">IFERROR(INDEX('03.Muestra'!$C$8:$C$17,SMALL(IF("Documento no web"='03.Muestra'!$D$8:$D$17,ROW('03.Muestra'!$C$8:$C$17)-MIN(ROW('03.Muestra'!$D$8:$D$17))+1,""),ROW()-497)),"")</f>
        <v/>
      </c>
      <c r="C507" s="141" t="str">
        <f aca="false" t="array" ref="C507:C507">IFERROR(INDEX('03.Muestra'!$F$8:$F$17,SMALL(IF("Documento no web"='03.Muestra'!$D$8:$D$17,ROW('03.Muestra'!$F$8:$F$17)-MIN(ROW('03.Muestra'!$D$8:$D$17))+1,""),ROW()-497)),"")</f>
        <v/>
      </c>
      <c r="D507" s="114"/>
      <c r="E507" s="75" t="str">
        <f aca="false">IF(D507&lt;&gt;"",IF(AND(B507&lt;&gt;"",C507&lt;&gt;""),"","ERR"),"")</f>
        <v/>
      </c>
      <c r="F507" s="23"/>
      <c r="G507" s="23"/>
      <c r="H507" s="23"/>
      <c r="I507" s="23"/>
      <c r="J507" s="23"/>
      <c r="K507" s="119"/>
      <c r="L507" s="23"/>
      <c r="M507" s="23"/>
      <c r="N507" s="23"/>
      <c r="O507" s="23"/>
      <c r="P507" s="23"/>
      <c r="Q507" s="23"/>
      <c r="R507" s="23"/>
      <c r="S507" s="23"/>
      <c r="T507" s="23"/>
      <c r="U507" s="23"/>
      <c r="V507" s="23"/>
      <c r="W507" s="23"/>
      <c r="X507" s="23"/>
      <c r="Y507" s="23"/>
    </row>
    <row r="508" customFormat="false" ht="12" hidden="false" customHeight="true" outlineLevel="0" collapsed="false">
      <c r="A508" s="71"/>
      <c r="B508" s="144"/>
      <c r="C508" s="144"/>
      <c r="D508" s="145"/>
      <c r="E508" s="75"/>
      <c r="F508" s="23"/>
      <c r="G508" s="23"/>
      <c r="H508" s="23"/>
      <c r="I508" s="23"/>
      <c r="J508" s="23"/>
      <c r="N508" s="23"/>
      <c r="O508" s="23"/>
      <c r="P508" s="23"/>
      <c r="Q508" s="23"/>
      <c r="R508" s="23"/>
      <c r="S508" s="23"/>
      <c r="T508" s="23"/>
      <c r="U508" s="23"/>
      <c r="AD508" s="23"/>
    </row>
    <row r="509" customFormat="false" ht="12" hidden="false" customHeight="true" outlineLevel="0" collapsed="false">
      <c r="A509" s="71"/>
      <c r="B509" s="144"/>
      <c r="C509" s="144"/>
      <c r="D509" s="145"/>
      <c r="E509" s="75"/>
      <c r="F509" s="23"/>
      <c r="G509" s="23"/>
      <c r="H509" s="23"/>
      <c r="I509" s="23"/>
      <c r="J509" s="23"/>
      <c r="N509" s="23"/>
      <c r="O509" s="23"/>
      <c r="P509" s="23"/>
      <c r="Q509" s="23"/>
      <c r="R509" s="23"/>
      <c r="S509" s="23"/>
      <c r="T509" s="23"/>
      <c r="U509" s="23"/>
      <c r="AD509" s="23"/>
    </row>
    <row r="510" customFormat="false" ht="31.5" hidden="false" customHeight="true" outlineLevel="0" collapsed="false">
      <c r="A510" s="122"/>
      <c r="B510" s="123"/>
      <c r="C510" s="122"/>
      <c r="D510" s="146"/>
      <c r="E510" s="75"/>
      <c r="F510" s="23"/>
      <c r="G510" s="23"/>
      <c r="H510" s="23"/>
      <c r="I510" s="23"/>
      <c r="J510" s="23"/>
      <c r="N510" s="23"/>
      <c r="O510" s="23"/>
      <c r="P510" s="23"/>
      <c r="Q510" s="23"/>
      <c r="R510" s="23"/>
      <c r="S510" s="23"/>
      <c r="T510" s="23"/>
      <c r="U510" s="23"/>
      <c r="AD510" s="23"/>
    </row>
    <row r="511" customFormat="false" ht="14.25" hidden="false" customHeight="true" outlineLevel="0" collapsed="false">
      <c r="A511" s="71"/>
      <c r="B511" s="71"/>
      <c r="C511" s="71"/>
      <c r="D511" s="147"/>
      <c r="E511" s="75"/>
      <c r="F511" s="103"/>
      <c r="G511" s="23"/>
      <c r="H511" s="23"/>
      <c r="I511" s="23"/>
      <c r="J511" s="23"/>
      <c r="N511" s="23"/>
      <c r="O511" s="23"/>
      <c r="P511" s="23"/>
      <c r="Q511" s="23"/>
      <c r="R511" s="23"/>
      <c r="S511" s="23"/>
      <c r="T511" s="23"/>
      <c r="U511" s="23"/>
      <c r="AD511" s="23"/>
    </row>
    <row r="512" customFormat="false" ht="13.5" hidden="false" customHeight="true" outlineLevel="0" collapsed="false">
      <c r="B512" s="23"/>
      <c r="C512" s="23"/>
      <c r="D512" s="137"/>
      <c r="E512" s="23"/>
      <c r="F512" s="23"/>
      <c r="G512" s="23"/>
      <c r="H512" s="23"/>
      <c r="I512" s="23"/>
      <c r="J512" s="23"/>
      <c r="K512" s="119"/>
      <c r="L512" s="23"/>
      <c r="M512" s="23"/>
      <c r="N512" s="23"/>
      <c r="O512" s="23"/>
      <c r="P512" s="23"/>
      <c r="Q512" s="23"/>
      <c r="R512" s="23"/>
      <c r="S512" s="23"/>
      <c r="T512" s="23"/>
      <c r="U512" s="23"/>
      <c r="V512" s="23"/>
      <c r="W512" s="23"/>
      <c r="X512" s="23"/>
      <c r="Y512" s="23"/>
    </row>
    <row r="513" customFormat="false" ht="13.5" hidden="false" customHeight="true" outlineLevel="0" collapsed="false">
      <c r="B513" s="158"/>
      <c r="C513" s="23"/>
      <c r="D513" s="137"/>
      <c r="E513" s="112"/>
      <c r="F513" s="23"/>
      <c r="G513" s="23"/>
      <c r="H513" s="23"/>
      <c r="I513" s="23"/>
      <c r="J513" s="23"/>
      <c r="K513" s="119"/>
      <c r="L513" s="23"/>
      <c r="M513" s="23"/>
      <c r="N513" s="23"/>
      <c r="O513" s="23"/>
      <c r="P513" s="23"/>
      <c r="Q513" s="23"/>
      <c r="R513" s="23"/>
      <c r="S513" s="23"/>
      <c r="T513" s="23"/>
      <c r="U513" s="23"/>
      <c r="V513" s="23"/>
      <c r="W513" s="23"/>
      <c r="X513" s="23"/>
      <c r="Y513" s="23"/>
    </row>
    <row r="514" customFormat="false" ht="30" hidden="false" customHeight="true" outlineLevel="0" collapsed="false">
      <c r="A514" s="105" t="s">
        <v>119</v>
      </c>
      <c r="B514" s="106" t="s">
        <v>105</v>
      </c>
      <c r="C514" s="107" t="s">
        <v>245</v>
      </c>
      <c r="D514" s="139" t="s">
        <v>125</v>
      </c>
      <c r="E514" s="124"/>
      <c r="K514" s="119"/>
      <c r="L514" s="23"/>
      <c r="M514" s="23"/>
      <c r="N514" s="23"/>
      <c r="O514" s="23"/>
      <c r="P514" s="23"/>
      <c r="Q514" s="23"/>
      <c r="R514" s="23"/>
      <c r="S514" s="23"/>
      <c r="T514" s="23"/>
      <c r="U514" s="23"/>
      <c r="V514" s="23"/>
      <c r="W514" s="23"/>
      <c r="X514" s="23"/>
      <c r="Y514" s="23"/>
    </row>
    <row r="515" customFormat="false" ht="13.5" hidden="false" customHeight="true" outlineLevel="0" collapsed="false">
      <c r="A515" s="110" t="str">
        <f aca="false" t="array" ref="A515:A515">IFERROR(INDEX('03.Muestra'!$B$8:$B$17,SMALL(IF("Documento no web"='03.Muestra'!$D$8:$D$17,ROW('03.Muestra'!$B$8:$B$17)-MIN(ROW('03.Muestra'!$D$8:$D$17))+1,""),ROW()-514)),"")</f>
        <v/>
      </c>
      <c r="B515" s="141" t="str">
        <f aca="false" t="array" ref="B515:B515">IFERROR(INDEX('03.Muestra'!$C$8:$C$17,SMALL(IF("Documento no web"='03.Muestra'!$D$8:$D$17,ROW('03.Muestra'!$C$8:$C$17)-MIN(ROW('03.Muestra'!$D$8:$D$17))+1,""),ROW()-514)),"")</f>
        <v/>
      </c>
      <c r="C515" s="141" t="str">
        <f aca="false" t="array" ref="C515:C515">IFERROR(INDEX('03.Muestra'!$F$8:$F$17,SMALL(IF("Documento no web"='03.Muestra'!$D$8:$D$17,ROW('03.Muestra'!$F$8:$F$17)-MIN(ROW('03.Muestra'!$D$8:$D$17))+1,""),ROW()-514)),"")</f>
        <v/>
      </c>
      <c r="D515" s="114"/>
      <c r="E515" s="75" t="str">
        <f aca="false">IF(D515&lt;&gt;"",IF(AND(B515&lt;&gt;"",C515&lt;&gt;""),"","ERR"),"")</f>
        <v/>
      </c>
      <c r="F515" s="115" t="s">
        <v>108</v>
      </c>
      <c r="G515" s="100" t="s">
        <v>117</v>
      </c>
      <c r="H515" s="95" t="s">
        <v>112</v>
      </c>
      <c r="I515" s="116" t="s">
        <v>110</v>
      </c>
      <c r="J515" s="117" t="s">
        <v>106</v>
      </c>
      <c r="K515" s="142" t="s">
        <v>116</v>
      </c>
      <c r="L515" s="23"/>
      <c r="M515" s="23"/>
      <c r="N515" s="23"/>
      <c r="O515" s="23"/>
      <c r="P515" s="23"/>
      <c r="Q515" s="23"/>
      <c r="R515" s="23"/>
      <c r="S515" s="23"/>
      <c r="T515" s="23"/>
      <c r="U515" s="23"/>
      <c r="V515" s="23"/>
      <c r="W515" s="23"/>
      <c r="X515" s="23"/>
      <c r="Y515" s="23"/>
    </row>
    <row r="516" customFormat="false" ht="13.5" hidden="false" customHeight="true" outlineLevel="0" collapsed="false">
      <c r="A516" s="110" t="str">
        <f aca="false" t="array" ref="A516:A516">IFERROR(INDEX('03.Muestra'!$B$8:$B$17,SMALL(IF("Documento no web"='03.Muestra'!$D$8:$D$17,ROW('03.Muestra'!$B$8:$B$17)-MIN(ROW('03.Muestra'!$D$8:$D$17))+1,""),ROW()-514)),"")</f>
        <v/>
      </c>
      <c r="B516" s="141" t="str">
        <f aca="false" t="array" ref="B516:B516">IFERROR(INDEX('03.Muestra'!$C$8:$C$17,SMALL(IF("Documento no web"='03.Muestra'!$D$8:$D$17,ROW('03.Muestra'!$C$8:$C$17)-MIN(ROW('03.Muestra'!$D$8:$D$17))+1,""),ROW()-514)),"")</f>
        <v/>
      </c>
      <c r="C516" s="141" t="str">
        <f aca="false" t="array" ref="C516:C516">IFERROR(INDEX('03.Muestra'!$F$8:$F$17,SMALL(IF("Documento no web"='03.Muestra'!$D$8:$D$17,ROW('03.Muestra'!$F$8:$F$17)-MIN(ROW('03.Muestra'!$D$8:$D$17))+1,""),ROW()-514)),"")</f>
        <v/>
      </c>
      <c r="D516" s="114"/>
      <c r="E516" s="75" t="str">
        <f aca="false">IF(D516&lt;&gt;"",IF(AND(B516&lt;&gt;"",C516&lt;&gt;""),"","ERR"),"")</f>
        <v/>
      </c>
      <c r="F516" s="118" t="n">
        <f aca="true">COUNTIF($D515:INDIRECT("$D" &amp;  SUM(ROW()-1,'03.Muestra'!$D$20)-1),F515)</f>
        <v>0</v>
      </c>
      <c r="G516" s="118" t="n">
        <f aca="true">COUNTIF($D515:INDIRECT("$D" &amp;  SUM(ROW()-1,'03.Muestra'!$D$20)-1),G515)</f>
        <v>0</v>
      </c>
      <c r="H516" s="118" t="n">
        <f aca="true">COUNTIF($D515:INDIRECT("$D" &amp;  SUM(ROW()-1,'03.Muestra'!$D$20)-1),H515)</f>
        <v>0</v>
      </c>
      <c r="I516" s="118" t="n">
        <f aca="true">COUNTIF($D515:INDIRECT("$D" &amp;  SUM(ROW()-1,'03.Muestra'!$D$20)-1),I515)</f>
        <v>0</v>
      </c>
      <c r="J516" s="118" t="n">
        <f aca="true">COUNTIF($D515:INDIRECT("$D" &amp;  SUM(ROW()-1,'03.Muestra'!$D$20)-1),J515)</f>
        <v>0</v>
      </c>
      <c r="K516" s="143" t="n">
        <f aca="true">IF(COUNTIF('03.Muestra'!$D$8:$D$17,"Documento no web")=0,0,COUNTBLANK($D515:INDIRECT("$D" &amp;  SUM(ROW()-1,COUNTIF('03.Muestra'!$D$8:$D$17,"Documento no web"))-1)))</f>
        <v>0</v>
      </c>
      <c r="L516" s="23"/>
      <c r="M516" s="23"/>
      <c r="N516" s="23"/>
      <c r="O516" s="23"/>
      <c r="P516" s="23"/>
      <c r="Q516" s="23"/>
      <c r="R516" s="23"/>
      <c r="S516" s="23"/>
      <c r="T516" s="23"/>
      <c r="U516" s="23"/>
      <c r="V516" s="23"/>
      <c r="W516" s="23"/>
      <c r="X516" s="23"/>
      <c r="Y516" s="23"/>
    </row>
    <row r="517" customFormat="false" ht="13.5" hidden="false" customHeight="true" outlineLevel="0" collapsed="false">
      <c r="A517" s="110" t="str">
        <f aca="false" t="array" ref="A517:A517">IFERROR(INDEX('03.Muestra'!$B$8:$B$17,SMALL(IF("Documento no web"='03.Muestra'!$D$8:$D$17,ROW('03.Muestra'!$B$8:$B$17)-MIN(ROW('03.Muestra'!$D$8:$D$17))+1,""),ROW()-514)),"")</f>
        <v/>
      </c>
      <c r="B517" s="141" t="str">
        <f aca="false" t="array" ref="B517:B517">IFERROR(INDEX('03.Muestra'!$C$8:$C$17,SMALL(IF("Documento no web"='03.Muestra'!$D$8:$D$17,ROW('03.Muestra'!$C$8:$C$17)-MIN(ROW('03.Muestra'!$D$8:$D$17))+1,""),ROW()-514)),"")</f>
        <v/>
      </c>
      <c r="C517" s="141" t="str">
        <f aca="false" t="array" ref="C517:C517">IFERROR(INDEX('03.Muestra'!$F$8:$F$17,SMALL(IF("Documento no web"='03.Muestra'!$D$8:$D$17,ROW('03.Muestra'!$F$8:$F$17)-MIN(ROW('03.Muestra'!$D$8:$D$17))+1,""),ROW()-514)),"")</f>
        <v/>
      </c>
      <c r="D517" s="114"/>
      <c r="E517" s="75" t="str">
        <f aca="false">IF(D517&lt;&gt;"",IF(AND(B517&lt;&gt;"",C517&lt;&gt;""),"","ERR"),"")</f>
        <v/>
      </c>
      <c r="G517" s="23"/>
      <c r="H517" s="23"/>
      <c r="I517" s="23"/>
      <c r="J517" s="23"/>
      <c r="K517" s="119"/>
      <c r="L517" s="23"/>
      <c r="M517" s="23"/>
      <c r="N517" s="23"/>
      <c r="O517" s="23"/>
      <c r="P517" s="23"/>
      <c r="Q517" s="23"/>
      <c r="R517" s="23"/>
      <c r="S517" s="23"/>
      <c r="T517" s="23"/>
      <c r="U517" s="23"/>
      <c r="V517" s="23"/>
      <c r="W517" s="23"/>
      <c r="X517" s="23"/>
      <c r="Y517" s="23"/>
    </row>
    <row r="518" customFormat="false" ht="13.5" hidden="false" customHeight="true" outlineLevel="0" collapsed="false">
      <c r="A518" s="110" t="str">
        <f aca="false" t="array" ref="A518:A518">IFERROR(INDEX('03.Muestra'!$B$8:$B$17,SMALL(IF("Documento no web"='03.Muestra'!$D$8:$D$17,ROW('03.Muestra'!$B$8:$B$17)-MIN(ROW('03.Muestra'!$D$8:$D$17))+1,""),ROW()-514)),"")</f>
        <v/>
      </c>
      <c r="B518" s="141" t="str">
        <f aca="false" t="array" ref="B518:B518">IFERROR(INDEX('03.Muestra'!$C$8:$C$17,SMALL(IF("Documento no web"='03.Muestra'!$D$8:$D$17,ROW('03.Muestra'!$C$8:$C$17)-MIN(ROW('03.Muestra'!$D$8:$D$17))+1,""),ROW()-514)),"")</f>
        <v/>
      </c>
      <c r="C518" s="141" t="str">
        <f aca="false" t="array" ref="C518:C518">IFERROR(INDEX('03.Muestra'!$F$8:$F$17,SMALL(IF("Documento no web"='03.Muestra'!$D$8:$D$17,ROW('03.Muestra'!$F$8:$F$17)-MIN(ROW('03.Muestra'!$D$8:$D$17))+1,""),ROW()-514)),"")</f>
        <v/>
      </c>
      <c r="D518" s="114"/>
      <c r="E518" s="75" t="str">
        <f aca="false">IF(D518&lt;&gt;"",IF(AND(B518&lt;&gt;"",C518&lt;&gt;""),"","ERR"),"")</f>
        <v/>
      </c>
      <c r="G518" s="23"/>
      <c r="H518" s="23"/>
      <c r="I518" s="23"/>
      <c r="J518" s="23"/>
      <c r="K518" s="119"/>
      <c r="L518" s="23"/>
      <c r="M518" s="23"/>
      <c r="N518" s="23"/>
      <c r="O518" s="23"/>
      <c r="P518" s="23"/>
      <c r="Q518" s="23"/>
      <c r="R518" s="23"/>
      <c r="S518" s="23"/>
      <c r="T518" s="23"/>
      <c r="U518" s="23"/>
      <c r="V518" s="23"/>
      <c r="W518" s="23"/>
      <c r="X518" s="23"/>
      <c r="Y518" s="23"/>
    </row>
    <row r="519" customFormat="false" ht="13.5" hidden="false" customHeight="true" outlineLevel="0" collapsed="false">
      <c r="A519" s="110" t="str">
        <f aca="false" t="array" ref="A519:A519">IFERROR(INDEX('03.Muestra'!$B$8:$B$17,SMALL(IF("Documento no web"='03.Muestra'!$D$8:$D$17,ROW('03.Muestra'!$B$8:$B$17)-MIN(ROW('03.Muestra'!$D$8:$D$17))+1,""),ROW()-514)),"")</f>
        <v/>
      </c>
      <c r="B519" s="141" t="str">
        <f aca="false" t="array" ref="B519:B519">IFERROR(INDEX('03.Muestra'!$C$8:$C$17,SMALL(IF("Documento no web"='03.Muestra'!$D$8:$D$17,ROW('03.Muestra'!$C$8:$C$17)-MIN(ROW('03.Muestra'!$D$8:$D$17))+1,""),ROW()-514)),"")</f>
        <v/>
      </c>
      <c r="C519" s="141" t="str">
        <f aca="false" t="array" ref="C519:C519">IFERROR(INDEX('03.Muestra'!$F$8:$F$17,SMALL(IF("Documento no web"='03.Muestra'!$D$8:$D$17,ROW('03.Muestra'!$F$8:$F$17)-MIN(ROW('03.Muestra'!$D$8:$D$17))+1,""),ROW()-514)),"")</f>
        <v/>
      </c>
      <c r="D519" s="114"/>
      <c r="E519" s="75" t="str">
        <f aca="false">IF(D519&lt;&gt;"",IF(AND(B519&lt;&gt;"",C519&lt;&gt;""),"","ERR"),"")</f>
        <v/>
      </c>
      <c r="G519" s="23"/>
      <c r="H519" s="23"/>
      <c r="I519" s="23"/>
      <c r="J519" s="23"/>
      <c r="K519" s="119"/>
      <c r="L519" s="23"/>
      <c r="M519" s="23"/>
      <c r="N519" s="23"/>
      <c r="O519" s="23"/>
      <c r="P519" s="23"/>
      <c r="Q519" s="23"/>
      <c r="R519" s="23"/>
      <c r="S519" s="23"/>
      <c r="T519" s="23"/>
      <c r="U519" s="23"/>
      <c r="V519" s="23"/>
      <c r="W519" s="23"/>
      <c r="X519" s="23"/>
      <c r="Y519" s="23"/>
    </row>
    <row r="520" customFormat="false" ht="13.5" hidden="false" customHeight="true" outlineLevel="0" collapsed="false">
      <c r="A520" s="110" t="str">
        <f aca="false" t="array" ref="A520:A520">IFERROR(INDEX('03.Muestra'!$B$8:$B$17,SMALL(IF("Documento no web"='03.Muestra'!$D$8:$D$17,ROW('03.Muestra'!$B$8:$B$17)-MIN(ROW('03.Muestra'!$D$8:$D$17))+1,""),ROW()-514)),"")</f>
        <v/>
      </c>
      <c r="B520" s="141" t="str">
        <f aca="false" t="array" ref="B520:B520">IFERROR(INDEX('03.Muestra'!$C$8:$C$17,SMALL(IF("Documento no web"='03.Muestra'!$D$8:$D$17,ROW('03.Muestra'!$C$8:$C$17)-MIN(ROW('03.Muestra'!$D$8:$D$17))+1,""),ROW()-514)),"")</f>
        <v/>
      </c>
      <c r="C520" s="141" t="str">
        <f aca="false" t="array" ref="C520:C520">IFERROR(INDEX('03.Muestra'!$F$8:$F$17,SMALL(IF("Documento no web"='03.Muestra'!$D$8:$D$17,ROW('03.Muestra'!$F$8:$F$17)-MIN(ROW('03.Muestra'!$D$8:$D$17))+1,""),ROW()-514)),"")</f>
        <v/>
      </c>
      <c r="D520" s="114"/>
      <c r="E520" s="75" t="str">
        <f aca="false">IF(D520&lt;&gt;"",IF(AND(B520&lt;&gt;"",C520&lt;&gt;""),"","ERR"),"")</f>
        <v/>
      </c>
      <c r="G520" s="23"/>
      <c r="H520" s="23"/>
      <c r="I520" s="23"/>
      <c r="J520" s="23"/>
      <c r="K520" s="119"/>
      <c r="L520" s="23"/>
      <c r="M520" s="23"/>
      <c r="N520" s="23"/>
      <c r="O520" s="23"/>
      <c r="P520" s="23"/>
      <c r="Q520" s="23"/>
      <c r="R520" s="23"/>
      <c r="S520" s="23"/>
      <c r="T520" s="23"/>
      <c r="U520" s="23"/>
      <c r="V520" s="23"/>
      <c r="W520" s="23"/>
      <c r="X520" s="23"/>
      <c r="Y520" s="23"/>
    </row>
    <row r="521" customFormat="false" ht="13.5" hidden="false" customHeight="true" outlineLevel="0" collapsed="false">
      <c r="A521" s="110" t="str">
        <f aca="false" t="array" ref="A521:A521">IFERROR(INDEX('03.Muestra'!$B$8:$B$17,SMALL(IF("Documento no web"='03.Muestra'!$D$8:$D$17,ROW('03.Muestra'!$B$8:$B$17)-MIN(ROW('03.Muestra'!$D$8:$D$17))+1,""),ROW()-514)),"")</f>
        <v/>
      </c>
      <c r="B521" s="141" t="str">
        <f aca="false" t="array" ref="B521:B521">IFERROR(INDEX('03.Muestra'!$C$8:$C$17,SMALL(IF("Documento no web"='03.Muestra'!$D$8:$D$17,ROW('03.Muestra'!$C$8:$C$17)-MIN(ROW('03.Muestra'!$D$8:$D$17))+1,""),ROW()-514)),"")</f>
        <v/>
      </c>
      <c r="C521" s="141" t="str">
        <f aca="false" t="array" ref="C521:C521">IFERROR(INDEX('03.Muestra'!$F$8:$F$17,SMALL(IF("Documento no web"='03.Muestra'!$D$8:$D$17,ROW('03.Muestra'!$F$8:$F$17)-MIN(ROW('03.Muestra'!$D$8:$D$17))+1,""),ROW()-514)),"")</f>
        <v/>
      </c>
      <c r="D521" s="114"/>
      <c r="E521" s="75" t="str">
        <f aca="false">IF(D521&lt;&gt;"",IF(AND(B521&lt;&gt;"",C521&lt;&gt;""),"","ERR"),"")</f>
        <v/>
      </c>
      <c r="F521" s="23"/>
      <c r="G521" s="23"/>
      <c r="H521" s="23"/>
      <c r="I521" s="23"/>
      <c r="J521" s="23"/>
      <c r="K521" s="119"/>
      <c r="L521" s="23"/>
      <c r="M521" s="23"/>
      <c r="N521" s="23"/>
      <c r="O521" s="23"/>
      <c r="P521" s="23"/>
      <c r="Q521" s="23"/>
      <c r="R521" s="23"/>
      <c r="S521" s="23"/>
      <c r="T521" s="23"/>
      <c r="U521" s="23"/>
      <c r="V521" s="23"/>
      <c r="W521" s="23"/>
      <c r="X521" s="23"/>
      <c r="Y521" s="23"/>
    </row>
    <row r="522" customFormat="false" ht="13.5" hidden="false" customHeight="true" outlineLevel="0" collapsed="false">
      <c r="A522" s="110" t="str">
        <f aca="false" t="array" ref="A522:A522">IFERROR(INDEX('03.Muestra'!$B$8:$B$17,SMALL(IF("Documento no web"='03.Muestra'!$D$8:$D$17,ROW('03.Muestra'!$B$8:$B$17)-MIN(ROW('03.Muestra'!$D$8:$D$17))+1,""),ROW()-514)),"")</f>
        <v/>
      </c>
      <c r="B522" s="141" t="str">
        <f aca="false" t="array" ref="B522:B522">IFERROR(INDEX('03.Muestra'!$C$8:$C$17,SMALL(IF("Documento no web"='03.Muestra'!$D$8:$D$17,ROW('03.Muestra'!$C$8:$C$17)-MIN(ROW('03.Muestra'!$D$8:$D$17))+1,""),ROW()-514)),"")</f>
        <v/>
      </c>
      <c r="C522" s="141" t="str">
        <f aca="false" t="array" ref="C522:C522">IFERROR(INDEX('03.Muestra'!$F$8:$F$17,SMALL(IF("Documento no web"='03.Muestra'!$D$8:$D$17,ROW('03.Muestra'!$F$8:$F$17)-MIN(ROW('03.Muestra'!$D$8:$D$17))+1,""),ROW()-514)),"")</f>
        <v/>
      </c>
      <c r="D522" s="114"/>
      <c r="E522" s="75" t="str">
        <f aca="false">IF(D522&lt;&gt;"",IF(AND(B522&lt;&gt;"",C522&lt;&gt;""),"","ERR"),"")</f>
        <v/>
      </c>
      <c r="F522" s="23"/>
      <c r="G522" s="23"/>
      <c r="H522" s="23"/>
      <c r="I522" s="23"/>
      <c r="J522" s="23"/>
      <c r="K522" s="119"/>
      <c r="L522" s="23"/>
      <c r="M522" s="23"/>
      <c r="N522" s="23"/>
      <c r="O522" s="23"/>
      <c r="P522" s="23"/>
      <c r="Q522" s="23"/>
      <c r="R522" s="23"/>
      <c r="S522" s="23"/>
      <c r="T522" s="23"/>
      <c r="U522" s="23"/>
      <c r="V522" s="23"/>
      <c r="W522" s="23"/>
      <c r="X522" s="23"/>
      <c r="Y522" s="23"/>
    </row>
    <row r="523" customFormat="false" ht="13.5" hidden="false" customHeight="true" outlineLevel="0" collapsed="false">
      <c r="A523" s="110" t="str">
        <f aca="false" t="array" ref="A523:A523">IFERROR(INDEX('03.Muestra'!$B$8:$B$17,SMALL(IF("Documento no web"='03.Muestra'!$D$8:$D$17,ROW('03.Muestra'!$B$8:$B$17)-MIN(ROW('03.Muestra'!$D$8:$D$17))+1,""),ROW()-514)),"")</f>
        <v/>
      </c>
      <c r="B523" s="141" t="str">
        <f aca="false" t="array" ref="B523:B523">IFERROR(INDEX('03.Muestra'!$C$8:$C$17,SMALL(IF("Documento no web"='03.Muestra'!$D$8:$D$17,ROW('03.Muestra'!$C$8:$C$17)-MIN(ROW('03.Muestra'!$D$8:$D$17))+1,""),ROW()-514)),"")</f>
        <v/>
      </c>
      <c r="C523" s="141" t="str">
        <f aca="false" t="array" ref="C523:C523">IFERROR(INDEX('03.Muestra'!$F$8:$F$17,SMALL(IF("Documento no web"='03.Muestra'!$D$8:$D$17,ROW('03.Muestra'!$F$8:$F$17)-MIN(ROW('03.Muestra'!$D$8:$D$17))+1,""),ROW()-514)),"")</f>
        <v/>
      </c>
      <c r="D523" s="114"/>
      <c r="E523" s="75" t="str">
        <f aca="false">IF(D523&lt;&gt;"",IF(AND(B523&lt;&gt;"",C523&lt;&gt;""),"","ERR"),"")</f>
        <v/>
      </c>
      <c r="F523" s="23"/>
      <c r="G523" s="23"/>
      <c r="H523" s="23"/>
      <c r="I523" s="23"/>
      <c r="J523" s="23"/>
      <c r="K523" s="119"/>
      <c r="L523" s="23"/>
      <c r="M523" s="23"/>
      <c r="N523" s="23"/>
      <c r="O523" s="23"/>
      <c r="P523" s="23"/>
      <c r="Q523" s="23"/>
      <c r="R523" s="23"/>
      <c r="S523" s="23"/>
      <c r="T523" s="23"/>
      <c r="U523" s="23"/>
      <c r="V523" s="23"/>
      <c r="W523" s="23"/>
      <c r="X523" s="23"/>
      <c r="Y523" s="23"/>
    </row>
    <row r="524" customFormat="false" ht="13.5" hidden="false" customHeight="true" outlineLevel="0" collapsed="false">
      <c r="A524" s="110" t="str">
        <f aca="false" t="array" ref="A524:A524">IFERROR(INDEX('03.Muestra'!$B$8:$B$17,SMALL(IF("Documento no web"='03.Muestra'!$D$8:$D$17,ROW('03.Muestra'!$B$8:$B$17)-MIN(ROW('03.Muestra'!$D$8:$D$17))+1,""),ROW()-514)),"")</f>
        <v/>
      </c>
      <c r="B524" s="141" t="str">
        <f aca="false" t="array" ref="B524:B524">IFERROR(INDEX('03.Muestra'!$C$8:$C$17,SMALL(IF("Documento no web"='03.Muestra'!$D$8:$D$17,ROW('03.Muestra'!$C$8:$C$17)-MIN(ROW('03.Muestra'!$D$8:$D$17))+1,""),ROW()-514)),"")</f>
        <v/>
      </c>
      <c r="C524" s="141" t="str">
        <f aca="false" t="array" ref="C524:C524">IFERROR(INDEX('03.Muestra'!$F$8:$F$17,SMALL(IF("Documento no web"='03.Muestra'!$D$8:$D$17,ROW('03.Muestra'!$F$8:$F$17)-MIN(ROW('03.Muestra'!$D$8:$D$17))+1,""),ROW()-514)),"")</f>
        <v/>
      </c>
      <c r="D524" s="114"/>
      <c r="E524" s="75" t="str">
        <f aca="false">IF(D524&lt;&gt;"",IF(AND(B524&lt;&gt;"",C524&lt;&gt;""),"","ERR"),"")</f>
        <v/>
      </c>
      <c r="F524" s="23"/>
      <c r="G524" s="23"/>
      <c r="H524" s="23"/>
      <c r="I524" s="23"/>
      <c r="J524" s="23"/>
      <c r="K524" s="119"/>
      <c r="L524" s="23"/>
      <c r="M524" s="23"/>
      <c r="N524" s="23"/>
      <c r="O524" s="23"/>
      <c r="P524" s="23"/>
      <c r="Q524" s="23"/>
      <c r="R524" s="23"/>
      <c r="S524" s="23"/>
      <c r="T524" s="23"/>
      <c r="U524" s="23"/>
      <c r="V524" s="23"/>
      <c r="W524" s="23"/>
      <c r="X524" s="23"/>
      <c r="Y524" s="23"/>
    </row>
    <row r="525" customFormat="false" ht="12" hidden="false" customHeight="true" outlineLevel="0" collapsed="false">
      <c r="A525" s="71"/>
      <c r="B525" s="144"/>
      <c r="C525" s="144"/>
      <c r="D525" s="145"/>
      <c r="E525" s="75"/>
      <c r="F525" s="23"/>
      <c r="G525" s="23"/>
      <c r="H525" s="23"/>
      <c r="I525" s="23"/>
      <c r="J525" s="23"/>
      <c r="N525" s="23"/>
      <c r="O525" s="23"/>
      <c r="P525" s="23"/>
      <c r="Q525" s="23"/>
      <c r="R525" s="23"/>
      <c r="S525" s="23"/>
      <c r="T525" s="23"/>
      <c r="U525" s="23"/>
      <c r="AD525" s="23"/>
    </row>
    <row r="526" customFormat="false" ht="12" hidden="false" customHeight="true" outlineLevel="0" collapsed="false">
      <c r="A526" s="71"/>
      <c r="B526" s="144"/>
      <c r="C526" s="144"/>
      <c r="D526" s="145"/>
      <c r="E526" s="75"/>
      <c r="F526" s="23"/>
      <c r="G526" s="23"/>
      <c r="H526" s="23"/>
      <c r="I526" s="23"/>
      <c r="J526" s="23"/>
      <c r="N526" s="23"/>
      <c r="O526" s="23"/>
      <c r="P526" s="23"/>
      <c r="Q526" s="23"/>
      <c r="R526" s="23"/>
      <c r="S526" s="23"/>
      <c r="T526" s="23"/>
      <c r="U526" s="23"/>
      <c r="AD526" s="23"/>
    </row>
    <row r="527" customFormat="false" ht="31.5" hidden="false" customHeight="true" outlineLevel="0" collapsed="false">
      <c r="A527" s="122"/>
      <c r="B527" s="123"/>
      <c r="C527" s="122"/>
      <c r="D527" s="146"/>
      <c r="E527" s="75"/>
      <c r="F527" s="23"/>
      <c r="G527" s="23"/>
      <c r="H527" s="23"/>
      <c r="I527" s="23"/>
      <c r="J527" s="23"/>
      <c r="N527" s="23"/>
      <c r="O527" s="23"/>
      <c r="P527" s="23"/>
      <c r="Q527" s="23"/>
      <c r="R527" s="23"/>
      <c r="S527" s="23"/>
      <c r="T527" s="23"/>
      <c r="U527" s="23"/>
      <c r="AD527" s="23"/>
    </row>
    <row r="528" customFormat="false" ht="14.25" hidden="false" customHeight="true" outlineLevel="0" collapsed="false">
      <c r="A528" s="71"/>
      <c r="B528" s="71"/>
      <c r="C528" s="71"/>
      <c r="D528" s="147"/>
      <c r="E528" s="75"/>
      <c r="F528" s="103"/>
      <c r="G528" s="23"/>
      <c r="H528" s="23"/>
      <c r="I528" s="23"/>
      <c r="J528" s="23"/>
      <c r="N528" s="23"/>
      <c r="O528" s="23"/>
      <c r="P528" s="23"/>
      <c r="Q528" s="23"/>
      <c r="R528" s="23"/>
      <c r="S528" s="23"/>
      <c r="T528" s="23"/>
      <c r="U528" s="23"/>
      <c r="AD528" s="23"/>
    </row>
    <row r="529" customFormat="false" ht="13.5" hidden="false" customHeight="true" outlineLevel="0" collapsed="false">
      <c r="B529" s="23"/>
      <c r="C529" s="23"/>
      <c r="D529" s="137"/>
      <c r="E529" s="112"/>
      <c r="F529" s="23"/>
      <c r="G529" s="23"/>
      <c r="H529" s="23"/>
      <c r="I529" s="23"/>
      <c r="J529" s="23"/>
      <c r="K529" s="119"/>
      <c r="L529" s="23"/>
      <c r="M529" s="23"/>
      <c r="N529" s="23"/>
      <c r="O529" s="23"/>
      <c r="P529" s="23"/>
      <c r="Q529" s="23"/>
      <c r="R529" s="23"/>
      <c r="S529" s="23"/>
      <c r="T529" s="23"/>
      <c r="U529" s="23"/>
      <c r="V529" s="23"/>
      <c r="W529" s="23"/>
      <c r="X529" s="23"/>
      <c r="Y529" s="23"/>
    </row>
    <row r="530" customFormat="false" ht="13.5" hidden="false" customHeight="true" outlineLevel="0" collapsed="false">
      <c r="B530" s="158"/>
      <c r="C530" s="23"/>
      <c r="D530" s="137"/>
      <c r="E530" s="112"/>
      <c r="F530" s="23"/>
      <c r="G530" s="23"/>
      <c r="H530" s="23"/>
      <c r="I530" s="23"/>
      <c r="J530" s="23"/>
      <c r="K530" s="119"/>
      <c r="L530" s="23"/>
      <c r="M530" s="23"/>
      <c r="N530" s="23"/>
      <c r="O530" s="23"/>
      <c r="P530" s="23"/>
      <c r="Q530" s="23"/>
      <c r="R530" s="23"/>
      <c r="S530" s="23"/>
      <c r="T530" s="23"/>
      <c r="U530" s="23"/>
      <c r="V530" s="23"/>
      <c r="W530" s="23"/>
      <c r="X530" s="23"/>
      <c r="Y530" s="23"/>
    </row>
    <row r="531" customFormat="false" ht="30" hidden="false" customHeight="true" outlineLevel="0" collapsed="false">
      <c r="A531" s="105" t="s">
        <v>119</v>
      </c>
      <c r="B531" s="106" t="s">
        <v>105</v>
      </c>
      <c r="C531" s="107" t="s">
        <v>246</v>
      </c>
      <c r="D531" s="139" t="s">
        <v>125</v>
      </c>
      <c r="E531" s="124"/>
      <c r="K531" s="119"/>
      <c r="L531" s="23"/>
      <c r="M531" s="23"/>
      <c r="N531" s="23"/>
      <c r="O531" s="23"/>
      <c r="P531" s="23"/>
      <c r="Q531" s="23"/>
      <c r="R531" s="23"/>
      <c r="S531" s="23"/>
      <c r="T531" s="23"/>
      <c r="U531" s="23"/>
      <c r="V531" s="23"/>
      <c r="W531" s="23"/>
      <c r="X531" s="23"/>
      <c r="Y531" s="23"/>
    </row>
    <row r="532" customFormat="false" ht="13.5" hidden="false" customHeight="true" outlineLevel="0" collapsed="false">
      <c r="A532" s="110" t="str">
        <f aca="false" t="array" ref="A532:A532">IFERROR(INDEX('03.Muestra'!$B$8:$B$17,SMALL(IF("Documento no web"='03.Muestra'!$D$8:$D$17,ROW('03.Muestra'!$B$8:$B$17)-MIN(ROW('03.Muestra'!$D$8:$D$17))+1,""),ROW()-531)),"")</f>
        <v/>
      </c>
      <c r="B532" s="141" t="str">
        <f aca="false" t="array" ref="B532:B532">IFERROR(INDEX('03.Muestra'!$C$8:$C$17,SMALL(IF("Documento no web"='03.Muestra'!$D$8:$D$17,ROW('03.Muestra'!$C$8:$C$17)-MIN(ROW('03.Muestra'!$D$8:$D$17))+1,""),ROW()-531)),"")</f>
        <v/>
      </c>
      <c r="C532" s="141" t="str">
        <f aca="false" t="array" ref="C532:C532">IFERROR(INDEX('03.Muestra'!$F$8:$F$17,SMALL(IF("Documento no web"='03.Muestra'!$D$8:$D$17,ROW('03.Muestra'!$F$8:$F$17)-MIN(ROW('03.Muestra'!$D$8:$D$17))+1,""),ROW()-531)),"")</f>
        <v/>
      </c>
      <c r="D532" s="114"/>
      <c r="E532" s="75" t="str">
        <f aca="false">IF(D532&lt;&gt;"",IF(AND(B532&lt;&gt;"",C532&lt;&gt;""),"","ERR"),"")</f>
        <v/>
      </c>
      <c r="F532" s="115" t="s">
        <v>108</v>
      </c>
      <c r="G532" s="100" t="s">
        <v>117</v>
      </c>
      <c r="H532" s="95" t="s">
        <v>112</v>
      </c>
      <c r="I532" s="116" t="s">
        <v>110</v>
      </c>
      <c r="J532" s="117" t="s">
        <v>106</v>
      </c>
      <c r="K532" s="142" t="s">
        <v>116</v>
      </c>
      <c r="L532" s="23"/>
      <c r="M532" s="23"/>
      <c r="N532" s="23"/>
      <c r="O532" s="23"/>
      <c r="P532" s="23"/>
      <c r="Q532" s="23"/>
      <c r="R532" s="23"/>
      <c r="S532" s="23"/>
      <c r="T532" s="23"/>
      <c r="U532" s="23"/>
      <c r="V532" s="23"/>
      <c r="W532" s="23"/>
      <c r="X532" s="23"/>
      <c r="Y532" s="23"/>
    </row>
    <row r="533" customFormat="false" ht="13.5" hidden="false" customHeight="true" outlineLevel="0" collapsed="false">
      <c r="A533" s="110" t="str">
        <f aca="false" t="array" ref="A533:A533">IFERROR(INDEX('03.Muestra'!$B$8:$B$17,SMALL(IF("Documento no web"='03.Muestra'!$D$8:$D$17,ROW('03.Muestra'!$B$8:$B$17)-MIN(ROW('03.Muestra'!$D$8:$D$17))+1,""),ROW()-531)),"")</f>
        <v/>
      </c>
      <c r="B533" s="141" t="str">
        <f aca="false" t="array" ref="B533:B533">IFERROR(INDEX('03.Muestra'!$C$8:$C$17,SMALL(IF("Documento no web"='03.Muestra'!$D$8:$D$17,ROW('03.Muestra'!$C$8:$C$17)-MIN(ROW('03.Muestra'!$D$8:$D$17))+1,""),ROW()-531)),"")</f>
        <v/>
      </c>
      <c r="C533" s="141" t="str">
        <f aca="false" t="array" ref="C533:C533">IFERROR(INDEX('03.Muestra'!$F$8:$F$17,SMALL(IF("Documento no web"='03.Muestra'!$D$8:$D$17,ROW('03.Muestra'!$F$8:$F$17)-MIN(ROW('03.Muestra'!$D$8:$D$17))+1,""),ROW()-531)),"")</f>
        <v/>
      </c>
      <c r="D533" s="114"/>
      <c r="E533" s="75" t="str">
        <f aca="false">IF(D533&lt;&gt;"",IF(AND(B533&lt;&gt;"",C533&lt;&gt;""),"","ERR"),"")</f>
        <v/>
      </c>
      <c r="F533" s="118" t="n">
        <f aca="true">COUNTIF($D532:INDIRECT("$D" &amp;  SUM(ROW()-1,'03.Muestra'!$D$20)-1),F532)</f>
        <v>0</v>
      </c>
      <c r="G533" s="118" t="n">
        <f aca="true">COUNTIF($D532:INDIRECT("$D" &amp;  SUM(ROW()-1,'03.Muestra'!$D$20)-1),G532)</f>
        <v>0</v>
      </c>
      <c r="H533" s="118" t="n">
        <f aca="true">COUNTIF($D532:INDIRECT("$D" &amp;  SUM(ROW()-1,'03.Muestra'!$D$20)-1),H532)</f>
        <v>0</v>
      </c>
      <c r="I533" s="118" t="n">
        <f aca="true">COUNTIF($D532:INDIRECT("$D" &amp;  SUM(ROW()-1,'03.Muestra'!$D$20)-1),I532)</f>
        <v>0</v>
      </c>
      <c r="J533" s="118" t="n">
        <f aca="true">COUNTIF($D532:INDIRECT("$D" &amp;  SUM(ROW()-1,'03.Muestra'!$D$20)-1),J532)</f>
        <v>0</v>
      </c>
      <c r="K533" s="143" t="n">
        <f aca="true">IF(COUNTIF('03.Muestra'!$D$8:$D$17,"Documento no web")=0,0,COUNTBLANK($D532:INDIRECT("$D" &amp;  SUM(ROW()-1,COUNTIF('03.Muestra'!$D$8:$D$17,"Documento no web"))-1)))</f>
        <v>0</v>
      </c>
      <c r="L533" s="23"/>
      <c r="M533" s="23"/>
      <c r="N533" s="23"/>
      <c r="O533" s="23"/>
      <c r="P533" s="23"/>
      <c r="Q533" s="23"/>
      <c r="R533" s="23"/>
      <c r="S533" s="23"/>
      <c r="T533" s="23"/>
      <c r="U533" s="23"/>
      <c r="V533" s="23"/>
      <c r="W533" s="23"/>
      <c r="X533" s="23"/>
      <c r="Y533" s="23"/>
    </row>
    <row r="534" customFormat="false" ht="13.5" hidden="false" customHeight="true" outlineLevel="0" collapsed="false">
      <c r="A534" s="110" t="str">
        <f aca="false" t="array" ref="A534:A534">IFERROR(INDEX('03.Muestra'!$B$8:$B$17,SMALL(IF("Documento no web"='03.Muestra'!$D$8:$D$17,ROW('03.Muestra'!$B$8:$B$17)-MIN(ROW('03.Muestra'!$D$8:$D$17))+1,""),ROW()-531)),"")</f>
        <v/>
      </c>
      <c r="B534" s="141" t="str">
        <f aca="false" t="array" ref="B534:B534">IFERROR(INDEX('03.Muestra'!$C$8:$C$17,SMALL(IF("Documento no web"='03.Muestra'!$D$8:$D$17,ROW('03.Muestra'!$C$8:$C$17)-MIN(ROW('03.Muestra'!$D$8:$D$17))+1,""),ROW()-531)),"")</f>
        <v/>
      </c>
      <c r="C534" s="141" t="str">
        <f aca="false" t="array" ref="C534:C534">IFERROR(INDEX('03.Muestra'!$F$8:$F$17,SMALL(IF("Documento no web"='03.Muestra'!$D$8:$D$17,ROW('03.Muestra'!$F$8:$F$17)-MIN(ROW('03.Muestra'!$D$8:$D$17))+1,""),ROW()-531)),"")</f>
        <v/>
      </c>
      <c r="D534" s="114"/>
      <c r="E534" s="75" t="str">
        <f aca="false">IF(D534&lt;&gt;"",IF(AND(B534&lt;&gt;"",C534&lt;&gt;""),"","ERR"),"")</f>
        <v/>
      </c>
      <c r="G534" s="23"/>
      <c r="H534" s="23"/>
      <c r="I534" s="23"/>
      <c r="J534" s="23"/>
      <c r="K534" s="119"/>
      <c r="L534" s="23"/>
      <c r="M534" s="23"/>
      <c r="N534" s="23"/>
      <c r="O534" s="23"/>
      <c r="P534" s="23"/>
      <c r="Q534" s="23"/>
      <c r="R534" s="23"/>
      <c r="S534" s="23"/>
      <c r="T534" s="23"/>
      <c r="U534" s="23"/>
      <c r="V534" s="23"/>
      <c r="W534" s="23"/>
      <c r="X534" s="23"/>
      <c r="Y534" s="23"/>
    </row>
    <row r="535" customFormat="false" ht="13.5" hidden="false" customHeight="true" outlineLevel="0" collapsed="false">
      <c r="A535" s="110" t="str">
        <f aca="false" t="array" ref="A535:A535">IFERROR(INDEX('03.Muestra'!$B$8:$B$17,SMALL(IF("Documento no web"='03.Muestra'!$D$8:$D$17,ROW('03.Muestra'!$B$8:$B$17)-MIN(ROW('03.Muestra'!$D$8:$D$17))+1,""),ROW()-531)),"")</f>
        <v/>
      </c>
      <c r="B535" s="141" t="str">
        <f aca="false" t="array" ref="B535:B535">IFERROR(INDEX('03.Muestra'!$C$8:$C$17,SMALL(IF("Documento no web"='03.Muestra'!$D$8:$D$17,ROW('03.Muestra'!$C$8:$C$17)-MIN(ROW('03.Muestra'!$D$8:$D$17))+1,""),ROW()-531)),"")</f>
        <v/>
      </c>
      <c r="C535" s="141" t="str">
        <f aca="false" t="array" ref="C535:C535">IFERROR(INDEX('03.Muestra'!$F$8:$F$17,SMALL(IF("Documento no web"='03.Muestra'!$D$8:$D$17,ROW('03.Muestra'!$F$8:$F$17)-MIN(ROW('03.Muestra'!$D$8:$D$17))+1,""),ROW()-531)),"")</f>
        <v/>
      </c>
      <c r="D535" s="114"/>
      <c r="E535" s="75" t="str">
        <f aca="false">IF(D535&lt;&gt;"",IF(AND(B535&lt;&gt;"",C535&lt;&gt;""),"","ERR"),"")</f>
        <v/>
      </c>
      <c r="G535" s="23"/>
      <c r="H535" s="23"/>
      <c r="I535" s="23"/>
      <c r="J535" s="23"/>
      <c r="K535" s="119"/>
      <c r="L535" s="23"/>
      <c r="M535" s="23"/>
      <c r="N535" s="23"/>
      <c r="O535" s="23"/>
      <c r="P535" s="23"/>
      <c r="Q535" s="23"/>
      <c r="R535" s="23"/>
      <c r="S535" s="23"/>
      <c r="T535" s="23"/>
      <c r="U535" s="23"/>
      <c r="V535" s="23"/>
      <c r="W535" s="23"/>
      <c r="X535" s="23"/>
      <c r="Y535" s="23"/>
    </row>
    <row r="536" customFormat="false" ht="13.5" hidden="false" customHeight="true" outlineLevel="0" collapsed="false">
      <c r="A536" s="110" t="str">
        <f aca="false" t="array" ref="A536:A536">IFERROR(INDEX('03.Muestra'!$B$8:$B$17,SMALL(IF("Documento no web"='03.Muestra'!$D$8:$D$17,ROW('03.Muestra'!$B$8:$B$17)-MIN(ROW('03.Muestra'!$D$8:$D$17))+1,""),ROW()-531)),"")</f>
        <v/>
      </c>
      <c r="B536" s="141" t="str">
        <f aca="false" t="array" ref="B536:B536">IFERROR(INDEX('03.Muestra'!$C$8:$C$17,SMALL(IF("Documento no web"='03.Muestra'!$D$8:$D$17,ROW('03.Muestra'!$C$8:$C$17)-MIN(ROW('03.Muestra'!$D$8:$D$17))+1,""),ROW()-531)),"")</f>
        <v/>
      </c>
      <c r="C536" s="141" t="str">
        <f aca="false" t="array" ref="C536:C536">IFERROR(INDEX('03.Muestra'!$F$8:$F$17,SMALL(IF("Documento no web"='03.Muestra'!$D$8:$D$17,ROW('03.Muestra'!$F$8:$F$17)-MIN(ROW('03.Muestra'!$D$8:$D$17))+1,""),ROW()-531)),"")</f>
        <v/>
      </c>
      <c r="D536" s="114"/>
      <c r="E536" s="75" t="str">
        <f aca="false">IF(D536&lt;&gt;"",IF(AND(B536&lt;&gt;"",C536&lt;&gt;""),"","ERR"),"")</f>
        <v/>
      </c>
      <c r="G536" s="23"/>
      <c r="H536" s="23"/>
      <c r="I536" s="23"/>
      <c r="J536" s="23"/>
      <c r="K536" s="119"/>
      <c r="L536" s="23"/>
      <c r="M536" s="23"/>
      <c r="N536" s="23"/>
      <c r="O536" s="23"/>
      <c r="P536" s="23"/>
      <c r="Q536" s="23"/>
      <c r="R536" s="23"/>
      <c r="S536" s="23"/>
      <c r="T536" s="23"/>
      <c r="U536" s="23"/>
      <c r="V536" s="23"/>
      <c r="W536" s="23"/>
      <c r="X536" s="23"/>
      <c r="Y536" s="23"/>
    </row>
    <row r="537" customFormat="false" ht="13.5" hidden="false" customHeight="true" outlineLevel="0" collapsed="false">
      <c r="A537" s="110" t="str">
        <f aca="false" t="array" ref="A537:A537">IFERROR(INDEX('03.Muestra'!$B$8:$B$17,SMALL(IF("Documento no web"='03.Muestra'!$D$8:$D$17,ROW('03.Muestra'!$B$8:$B$17)-MIN(ROW('03.Muestra'!$D$8:$D$17))+1,""),ROW()-531)),"")</f>
        <v/>
      </c>
      <c r="B537" s="141" t="str">
        <f aca="false" t="array" ref="B537:B537">IFERROR(INDEX('03.Muestra'!$C$8:$C$17,SMALL(IF("Documento no web"='03.Muestra'!$D$8:$D$17,ROW('03.Muestra'!$C$8:$C$17)-MIN(ROW('03.Muestra'!$D$8:$D$17))+1,""),ROW()-531)),"")</f>
        <v/>
      </c>
      <c r="C537" s="141" t="str">
        <f aca="false" t="array" ref="C537:C537">IFERROR(INDEX('03.Muestra'!$F$8:$F$17,SMALL(IF("Documento no web"='03.Muestra'!$D$8:$D$17,ROW('03.Muestra'!$F$8:$F$17)-MIN(ROW('03.Muestra'!$D$8:$D$17))+1,""),ROW()-531)),"")</f>
        <v/>
      </c>
      <c r="D537" s="114"/>
      <c r="E537" s="75" t="str">
        <f aca="false">IF(D537&lt;&gt;"",IF(AND(B537&lt;&gt;"",C537&lt;&gt;""),"","ERR"),"")</f>
        <v/>
      </c>
      <c r="G537" s="23"/>
      <c r="H537" s="23"/>
      <c r="I537" s="23"/>
      <c r="J537" s="23"/>
      <c r="K537" s="119"/>
      <c r="L537" s="23"/>
      <c r="M537" s="23"/>
      <c r="N537" s="23"/>
      <c r="O537" s="23"/>
      <c r="P537" s="23"/>
      <c r="Q537" s="23"/>
      <c r="R537" s="23"/>
      <c r="S537" s="23"/>
      <c r="T537" s="23"/>
      <c r="U537" s="23"/>
      <c r="V537" s="23"/>
      <c r="W537" s="23"/>
      <c r="X537" s="23"/>
      <c r="Y537" s="23"/>
    </row>
    <row r="538" customFormat="false" ht="13.5" hidden="false" customHeight="true" outlineLevel="0" collapsed="false">
      <c r="A538" s="110" t="str">
        <f aca="false" t="array" ref="A538:A538">IFERROR(INDEX('03.Muestra'!$B$8:$B$17,SMALL(IF("Documento no web"='03.Muestra'!$D$8:$D$17,ROW('03.Muestra'!$B$8:$B$17)-MIN(ROW('03.Muestra'!$D$8:$D$17))+1,""),ROW()-531)),"")</f>
        <v/>
      </c>
      <c r="B538" s="141" t="str">
        <f aca="false" t="array" ref="B538:B538">IFERROR(INDEX('03.Muestra'!$C$8:$C$17,SMALL(IF("Documento no web"='03.Muestra'!$D$8:$D$17,ROW('03.Muestra'!$C$8:$C$17)-MIN(ROW('03.Muestra'!$D$8:$D$17))+1,""),ROW()-531)),"")</f>
        <v/>
      </c>
      <c r="C538" s="141" t="str">
        <f aca="false" t="array" ref="C538:C538">IFERROR(INDEX('03.Muestra'!$F$8:$F$17,SMALL(IF("Documento no web"='03.Muestra'!$D$8:$D$17,ROW('03.Muestra'!$F$8:$F$17)-MIN(ROW('03.Muestra'!$D$8:$D$17))+1,""),ROW()-531)),"")</f>
        <v/>
      </c>
      <c r="D538" s="114"/>
      <c r="E538" s="75" t="str">
        <f aca="false">IF(D538&lt;&gt;"",IF(AND(B538&lt;&gt;"",C538&lt;&gt;""),"","ERR"),"")</f>
        <v/>
      </c>
      <c r="F538" s="23"/>
      <c r="G538" s="23"/>
      <c r="H538" s="23"/>
      <c r="I538" s="23"/>
      <c r="J538" s="23"/>
      <c r="K538" s="119"/>
      <c r="L538" s="23"/>
      <c r="M538" s="23"/>
      <c r="N538" s="23"/>
      <c r="O538" s="23"/>
      <c r="P538" s="23"/>
      <c r="Q538" s="23"/>
      <c r="R538" s="23"/>
      <c r="S538" s="23"/>
      <c r="T538" s="23"/>
      <c r="U538" s="23"/>
      <c r="V538" s="23"/>
      <c r="W538" s="23"/>
      <c r="X538" s="23"/>
      <c r="Y538" s="23"/>
    </row>
    <row r="539" customFormat="false" ht="13.5" hidden="false" customHeight="true" outlineLevel="0" collapsed="false">
      <c r="A539" s="110" t="str">
        <f aca="false" t="array" ref="A539:A539">IFERROR(INDEX('03.Muestra'!$B$8:$B$17,SMALL(IF("Documento no web"='03.Muestra'!$D$8:$D$17,ROW('03.Muestra'!$B$8:$B$17)-MIN(ROW('03.Muestra'!$D$8:$D$17))+1,""),ROW()-531)),"")</f>
        <v/>
      </c>
      <c r="B539" s="141" t="str">
        <f aca="false" t="array" ref="B539:B539">IFERROR(INDEX('03.Muestra'!$C$8:$C$17,SMALL(IF("Documento no web"='03.Muestra'!$D$8:$D$17,ROW('03.Muestra'!$C$8:$C$17)-MIN(ROW('03.Muestra'!$D$8:$D$17))+1,""),ROW()-531)),"")</f>
        <v/>
      </c>
      <c r="C539" s="141" t="str">
        <f aca="false" t="array" ref="C539:C539">IFERROR(INDEX('03.Muestra'!$F$8:$F$17,SMALL(IF("Documento no web"='03.Muestra'!$D$8:$D$17,ROW('03.Muestra'!$F$8:$F$17)-MIN(ROW('03.Muestra'!$D$8:$D$17))+1,""),ROW()-531)),"")</f>
        <v/>
      </c>
      <c r="D539" s="114"/>
      <c r="E539" s="75" t="str">
        <f aca="false">IF(D539&lt;&gt;"",IF(AND(B539&lt;&gt;"",C539&lt;&gt;""),"","ERR"),"")</f>
        <v/>
      </c>
      <c r="F539" s="23"/>
      <c r="G539" s="23"/>
      <c r="H539" s="23"/>
      <c r="I539" s="23"/>
      <c r="J539" s="23"/>
      <c r="K539" s="119"/>
      <c r="L539" s="23"/>
      <c r="M539" s="23"/>
      <c r="N539" s="23"/>
      <c r="O539" s="23"/>
      <c r="P539" s="23"/>
      <c r="Q539" s="23"/>
      <c r="R539" s="23"/>
      <c r="S539" s="23"/>
      <c r="T539" s="23"/>
      <c r="U539" s="23"/>
      <c r="V539" s="23"/>
      <c r="W539" s="23"/>
      <c r="X539" s="23"/>
      <c r="Y539" s="23"/>
    </row>
    <row r="540" customFormat="false" ht="13.5" hidden="false" customHeight="true" outlineLevel="0" collapsed="false">
      <c r="A540" s="110" t="str">
        <f aca="false" t="array" ref="A540:A540">IFERROR(INDEX('03.Muestra'!$B$8:$B$17,SMALL(IF("Documento no web"='03.Muestra'!$D$8:$D$17,ROW('03.Muestra'!$B$8:$B$17)-MIN(ROW('03.Muestra'!$D$8:$D$17))+1,""),ROW()-531)),"")</f>
        <v/>
      </c>
      <c r="B540" s="141" t="str">
        <f aca="false" t="array" ref="B540:B540">IFERROR(INDEX('03.Muestra'!$C$8:$C$17,SMALL(IF("Documento no web"='03.Muestra'!$D$8:$D$17,ROW('03.Muestra'!$C$8:$C$17)-MIN(ROW('03.Muestra'!$D$8:$D$17))+1,""),ROW()-531)),"")</f>
        <v/>
      </c>
      <c r="C540" s="141" t="str">
        <f aca="false" t="array" ref="C540:C540">IFERROR(INDEX('03.Muestra'!$F$8:$F$17,SMALL(IF("Documento no web"='03.Muestra'!$D$8:$D$17,ROW('03.Muestra'!$F$8:$F$17)-MIN(ROW('03.Muestra'!$D$8:$D$17))+1,""),ROW()-531)),"")</f>
        <v/>
      </c>
      <c r="D540" s="114"/>
      <c r="E540" s="75" t="str">
        <f aca="false">IF(D540&lt;&gt;"",IF(AND(B540&lt;&gt;"",C540&lt;&gt;""),"","ERR"),"")</f>
        <v/>
      </c>
      <c r="F540" s="23"/>
      <c r="G540" s="23"/>
      <c r="H540" s="23"/>
      <c r="I540" s="23"/>
      <c r="J540" s="23"/>
      <c r="K540" s="119"/>
      <c r="L540" s="23"/>
      <c r="M540" s="23"/>
      <c r="N540" s="23"/>
      <c r="O540" s="23"/>
      <c r="P540" s="23"/>
      <c r="Q540" s="23"/>
      <c r="R540" s="23"/>
      <c r="S540" s="23"/>
      <c r="T540" s="23"/>
      <c r="U540" s="23"/>
      <c r="V540" s="23"/>
      <c r="W540" s="23"/>
      <c r="X540" s="23"/>
      <c r="Y540" s="23"/>
    </row>
    <row r="541" customFormat="false" ht="13.5" hidden="false" customHeight="true" outlineLevel="0" collapsed="false">
      <c r="A541" s="110" t="str">
        <f aca="false" t="array" ref="A541:A541">IFERROR(INDEX('03.Muestra'!$B$8:$B$17,SMALL(IF("Documento no web"='03.Muestra'!$D$8:$D$17,ROW('03.Muestra'!$B$8:$B$17)-MIN(ROW('03.Muestra'!$D$8:$D$17))+1,""),ROW()-531)),"")</f>
        <v/>
      </c>
      <c r="B541" s="141" t="str">
        <f aca="false" t="array" ref="B541:B541">IFERROR(INDEX('03.Muestra'!$C$8:$C$17,SMALL(IF("Documento no web"='03.Muestra'!$D$8:$D$17,ROW('03.Muestra'!$C$8:$C$17)-MIN(ROW('03.Muestra'!$D$8:$D$17))+1,""),ROW()-531)),"")</f>
        <v/>
      </c>
      <c r="C541" s="141" t="str">
        <f aca="false" t="array" ref="C541:C541">IFERROR(INDEX('03.Muestra'!$F$8:$F$17,SMALL(IF("Documento no web"='03.Muestra'!$D$8:$D$17,ROW('03.Muestra'!$F$8:$F$17)-MIN(ROW('03.Muestra'!$D$8:$D$17))+1,""),ROW()-531)),"")</f>
        <v/>
      </c>
      <c r="D541" s="114"/>
      <c r="E541" s="75" t="str">
        <f aca="false">IF(D541&lt;&gt;"",IF(AND(B541&lt;&gt;"",C541&lt;&gt;""),"","ERR"),"")</f>
        <v/>
      </c>
      <c r="F541" s="23"/>
      <c r="G541" s="23"/>
      <c r="H541" s="23"/>
      <c r="I541" s="23"/>
      <c r="J541" s="23"/>
      <c r="K541" s="119"/>
      <c r="L541" s="23"/>
      <c r="M541" s="23"/>
      <c r="N541" s="23"/>
      <c r="O541" s="23"/>
      <c r="P541" s="23"/>
      <c r="Q541" s="23"/>
      <c r="R541" s="23"/>
      <c r="S541" s="23"/>
      <c r="T541" s="23"/>
      <c r="U541" s="23"/>
      <c r="V541" s="23"/>
      <c r="W541" s="23"/>
      <c r="X541" s="23"/>
      <c r="Y541" s="23"/>
    </row>
    <row r="542" customFormat="false" ht="12" hidden="false" customHeight="true" outlineLevel="0" collapsed="false">
      <c r="A542" s="71"/>
      <c r="B542" s="144"/>
      <c r="C542" s="144"/>
      <c r="D542" s="145"/>
      <c r="E542" s="75"/>
      <c r="F542" s="23"/>
      <c r="G542" s="23"/>
      <c r="H542" s="23"/>
      <c r="I542" s="23"/>
      <c r="J542" s="23"/>
      <c r="N542" s="23"/>
      <c r="O542" s="23"/>
      <c r="P542" s="23"/>
      <c r="Q542" s="23"/>
      <c r="R542" s="23"/>
      <c r="S542" s="23"/>
      <c r="T542" s="23"/>
      <c r="U542" s="23"/>
      <c r="AD542" s="23"/>
    </row>
    <row r="543" customFormat="false" ht="12" hidden="false" customHeight="true" outlineLevel="0" collapsed="false">
      <c r="A543" s="71"/>
      <c r="B543" s="144"/>
      <c r="C543" s="144"/>
      <c r="D543" s="145"/>
      <c r="E543" s="75"/>
      <c r="F543" s="23"/>
      <c r="G543" s="23"/>
      <c r="H543" s="23"/>
      <c r="I543" s="23"/>
      <c r="J543" s="23"/>
      <c r="N543" s="23"/>
      <c r="O543" s="23"/>
      <c r="P543" s="23"/>
      <c r="Q543" s="23"/>
      <c r="R543" s="23"/>
      <c r="S543" s="23"/>
      <c r="T543" s="23"/>
      <c r="U543" s="23"/>
      <c r="AD543" s="23"/>
    </row>
    <row r="544" customFormat="false" ht="31.5" hidden="false" customHeight="true" outlineLevel="0" collapsed="false">
      <c r="A544" s="122"/>
      <c r="B544" s="123"/>
      <c r="C544" s="122"/>
      <c r="D544" s="146"/>
      <c r="E544" s="75"/>
      <c r="F544" s="23"/>
      <c r="G544" s="23"/>
      <c r="H544" s="23"/>
      <c r="I544" s="23"/>
      <c r="J544" s="23"/>
      <c r="N544" s="23"/>
      <c r="O544" s="23"/>
      <c r="P544" s="23"/>
      <c r="Q544" s="23"/>
      <c r="R544" s="23"/>
      <c r="S544" s="23"/>
      <c r="T544" s="23"/>
      <c r="U544" s="23"/>
      <c r="AD544" s="23"/>
    </row>
    <row r="545" customFormat="false" ht="14.25" hidden="false" customHeight="true" outlineLevel="0" collapsed="false">
      <c r="A545" s="71"/>
      <c r="B545" s="71"/>
      <c r="C545" s="71"/>
      <c r="D545" s="147"/>
      <c r="E545" s="75"/>
      <c r="F545" s="103"/>
      <c r="G545" s="23"/>
      <c r="H545" s="23"/>
      <c r="I545" s="23"/>
      <c r="J545" s="23"/>
      <c r="N545" s="23"/>
      <c r="O545" s="23"/>
      <c r="P545" s="23"/>
      <c r="Q545" s="23"/>
      <c r="R545" s="23"/>
      <c r="S545" s="23"/>
      <c r="T545" s="23"/>
      <c r="U545" s="23"/>
      <c r="AD545" s="23"/>
    </row>
    <row r="546" customFormat="false" ht="13.5" hidden="false" customHeight="true" outlineLevel="0" collapsed="false">
      <c r="B546" s="23"/>
      <c r="C546" s="23"/>
      <c r="D546" s="137"/>
      <c r="E546" s="23"/>
      <c r="F546" s="23"/>
      <c r="G546" s="23"/>
      <c r="H546" s="23"/>
      <c r="I546" s="23"/>
      <c r="J546" s="23"/>
      <c r="K546" s="119"/>
      <c r="L546" s="23"/>
    </row>
    <row r="547" customFormat="false" ht="13.5" hidden="false" customHeight="true" outlineLevel="0" collapsed="false">
      <c r="B547" s="158"/>
      <c r="C547" s="23"/>
      <c r="D547" s="137"/>
      <c r="E547" s="112"/>
      <c r="F547" s="23"/>
      <c r="G547" s="23"/>
      <c r="H547" s="23"/>
      <c r="I547" s="23"/>
      <c r="J547" s="23"/>
      <c r="K547" s="119"/>
      <c r="L547" s="23"/>
    </row>
    <row r="548" customFormat="false" ht="30" hidden="false" customHeight="true" outlineLevel="0" collapsed="false">
      <c r="A548" s="105" t="s">
        <v>119</v>
      </c>
      <c r="B548" s="106" t="s">
        <v>105</v>
      </c>
      <c r="C548" s="107" t="s">
        <v>247</v>
      </c>
      <c r="D548" s="139" t="s">
        <v>125</v>
      </c>
      <c r="E548" s="124"/>
      <c r="K548" s="119"/>
      <c r="L548" s="23"/>
    </row>
    <row r="549" customFormat="false" ht="13.5" hidden="false" customHeight="true" outlineLevel="0" collapsed="false">
      <c r="A549" s="110" t="str">
        <f aca="false" t="array" ref="A549:A549">IFERROR(INDEX('03.Muestra'!$B$8:$B$17,SMALL(IF("Documento no web"='03.Muestra'!$D$8:$D$17,ROW('03.Muestra'!$B$8:$B$17)-MIN(ROW('03.Muestra'!$D$8:$D$17))+1,""),ROW()-548)),"")</f>
        <v/>
      </c>
      <c r="B549" s="141" t="str">
        <f aca="false" t="array" ref="B549:B549">IFERROR(INDEX('03.Muestra'!$C$8:$C$17,SMALL(IF("Documento no web"='03.Muestra'!$D$8:$D$17,ROW('03.Muestra'!$C$8:$C$17)-MIN(ROW('03.Muestra'!$D$8:$D$17))+1,""),ROW()-548)),"")</f>
        <v/>
      </c>
      <c r="C549" s="141" t="str">
        <f aca="false" t="array" ref="C549:C549">IFERROR(INDEX('03.Muestra'!$F$8:$F$17,SMALL(IF("Documento no web"='03.Muestra'!$D$8:$D$17,ROW('03.Muestra'!$F$8:$F$17)-MIN(ROW('03.Muestra'!$D$8:$D$17))+1,""),ROW()-548)),"")</f>
        <v/>
      </c>
      <c r="D549" s="114"/>
      <c r="E549" s="75" t="str">
        <f aca="false">IF(D549&lt;&gt;"",IF(AND(B549&lt;&gt;"",C549&lt;&gt;""),"","ERR"),"")</f>
        <v/>
      </c>
      <c r="F549" s="115" t="s">
        <v>108</v>
      </c>
      <c r="G549" s="100" t="s">
        <v>117</v>
      </c>
      <c r="H549" s="95" t="s">
        <v>112</v>
      </c>
      <c r="I549" s="116" t="s">
        <v>110</v>
      </c>
      <c r="J549" s="117" t="s">
        <v>106</v>
      </c>
      <c r="K549" s="142" t="s">
        <v>116</v>
      </c>
      <c r="L549" s="23"/>
    </row>
    <row r="550" customFormat="false" ht="13.5" hidden="false" customHeight="true" outlineLevel="0" collapsed="false">
      <c r="A550" s="110" t="str">
        <f aca="false" t="array" ref="A550:A550">IFERROR(INDEX('03.Muestra'!$B$8:$B$17,SMALL(IF("Documento no web"='03.Muestra'!$D$8:$D$17,ROW('03.Muestra'!$B$8:$B$17)-MIN(ROW('03.Muestra'!$D$8:$D$17))+1,""),ROW()-548)),"")</f>
        <v/>
      </c>
      <c r="B550" s="141" t="str">
        <f aca="false" t="array" ref="B550:B550">IFERROR(INDEX('03.Muestra'!$C$8:$C$17,SMALL(IF("Documento no web"='03.Muestra'!$D$8:$D$17,ROW('03.Muestra'!$C$8:$C$17)-MIN(ROW('03.Muestra'!$D$8:$D$17))+1,""),ROW()-548)),"")</f>
        <v/>
      </c>
      <c r="C550" s="141" t="str">
        <f aca="false" t="array" ref="C550:C550">IFERROR(INDEX('03.Muestra'!$F$8:$F$17,SMALL(IF("Documento no web"='03.Muestra'!$D$8:$D$17,ROW('03.Muestra'!$F$8:$F$17)-MIN(ROW('03.Muestra'!$D$8:$D$17))+1,""),ROW()-548)),"")</f>
        <v/>
      </c>
      <c r="D550" s="114"/>
      <c r="E550" s="75" t="str">
        <f aca="false">IF(D550&lt;&gt;"",IF(AND(B550&lt;&gt;"",C550&lt;&gt;""),"","ERR"),"")</f>
        <v/>
      </c>
      <c r="F550" s="118" t="n">
        <f aca="true">COUNTIF($D549:INDIRECT("$D" &amp;  SUM(ROW()-1,'03.Muestra'!$D$20)-1),F549)</f>
        <v>0</v>
      </c>
      <c r="G550" s="118" t="n">
        <f aca="true">COUNTIF($D549:INDIRECT("$D" &amp;  SUM(ROW()-1,'03.Muestra'!$D$20)-1),G549)</f>
        <v>0</v>
      </c>
      <c r="H550" s="118" t="n">
        <f aca="true">COUNTIF($D549:INDIRECT("$D" &amp;  SUM(ROW()-1,'03.Muestra'!$D$20)-1),H549)</f>
        <v>0</v>
      </c>
      <c r="I550" s="118" t="n">
        <f aca="true">COUNTIF($D549:INDIRECT("$D" &amp;  SUM(ROW()-1,'03.Muestra'!$D$20)-1),I549)</f>
        <v>0</v>
      </c>
      <c r="J550" s="118" t="n">
        <f aca="true">COUNTIF($D549:INDIRECT("$D" &amp;  SUM(ROW()-1,'03.Muestra'!$D$20)-1),J549)</f>
        <v>0</v>
      </c>
      <c r="K550" s="143" t="n">
        <f aca="true">IF(COUNTIF('03.Muestra'!$D$8:$D$17,"Documento no web")=0,0,COUNTBLANK($D549:INDIRECT("$D" &amp;  SUM(ROW()-1,COUNTIF('03.Muestra'!$D$8:$D$17,"Documento no web"))-1)))</f>
        <v>0</v>
      </c>
      <c r="L550" s="23"/>
    </row>
    <row r="551" customFormat="false" ht="13.5" hidden="false" customHeight="true" outlineLevel="0" collapsed="false">
      <c r="A551" s="110" t="str">
        <f aca="false" t="array" ref="A551:A551">IFERROR(INDEX('03.Muestra'!$B$8:$B$17,SMALL(IF("Documento no web"='03.Muestra'!$D$8:$D$17,ROW('03.Muestra'!$B$8:$B$17)-MIN(ROW('03.Muestra'!$D$8:$D$17))+1,""),ROW()-548)),"")</f>
        <v/>
      </c>
      <c r="B551" s="141" t="str">
        <f aca="false" t="array" ref="B551:B551">IFERROR(INDEX('03.Muestra'!$C$8:$C$17,SMALL(IF("Documento no web"='03.Muestra'!$D$8:$D$17,ROW('03.Muestra'!$C$8:$C$17)-MIN(ROW('03.Muestra'!$D$8:$D$17))+1,""),ROW()-548)),"")</f>
        <v/>
      </c>
      <c r="C551" s="141" t="str">
        <f aca="false" t="array" ref="C551:C551">IFERROR(INDEX('03.Muestra'!$F$8:$F$17,SMALL(IF("Documento no web"='03.Muestra'!$D$8:$D$17,ROW('03.Muestra'!$F$8:$F$17)-MIN(ROW('03.Muestra'!$D$8:$D$17))+1,""),ROW()-548)),"")</f>
        <v/>
      </c>
      <c r="D551" s="114"/>
      <c r="E551" s="75" t="str">
        <f aca="false">IF(D551&lt;&gt;"",IF(AND(B551&lt;&gt;"",C551&lt;&gt;""),"","ERR"),"")</f>
        <v/>
      </c>
      <c r="G551" s="23"/>
      <c r="H551" s="23"/>
      <c r="I551" s="23"/>
      <c r="J551" s="23"/>
      <c r="K551" s="119"/>
      <c r="L551" s="23"/>
    </row>
    <row r="552" customFormat="false" ht="13.5" hidden="false" customHeight="true" outlineLevel="0" collapsed="false">
      <c r="A552" s="110" t="str">
        <f aca="false" t="array" ref="A552:A552">IFERROR(INDEX('03.Muestra'!$B$8:$B$17,SMALL(IF("Documento no web"='03.Muestra'!$D$8:$D$17,ROW('03.Muestra'!$B$8:$B$17)-MIN(ROW('03.Muestra'!$D$8:$D$17))+1,""),ROW()-548)),"")</f>
        <v/>
      </c>
      <c r="B552" s="141" t="str">
        <f aca="false" t="array" ref="B552:B552">IFERROR(INDEX('03.Muestra'!$C$8:$C$17,SMALL(IF("Documento no web"='03.Muestra'!$D$8:$D$17,ROW('03.Muestra'!$C$8:$C$17)-MIN(ROW('03.Muestra'!$D$8:$D$17))+1,""),ROW()-548)),"")</f>
        <v/>
      </c>
      <c r="C552" s="141" t="str">
        <f aca="false" t="array" ref="C552:C552">IFERROR(INDEX('03.Muestra'!$F$8:$F$17,SMALL(IF("Documento no web"='03.Muestra'!$D$8:$D$17,ROW('03.Muestra'!$F$8:$F$17)-MIN(ROW('03.Muestra'!$D$8:$D$17))+1,""),ROW()-548)),"")</f>
        <v/>
      </c>
      <c r="D552" s="114"/>
      <c r="E552" s="75" t="str">
        <f aca="false">IF(D552&lt;&gt;"",IF(AND(B552&lt;&gt;"",C552&lt;&gt;""),"","ERR"),"")</f>
        <v/>
      </c>
      <c r="G552" s="23"/>
      <c r="H552" s="23"/>
      <c r="I552" s="23"/>
      <c r="J552" s="23"/>
      <c r="K552" s="119"/>
      <c r="L552" s="23"/>
    </row>
    <row r="553" customFormat="false" ht="13.5" hidden="false" customHeight="true" outlineLevel="0" collapsed="false">
      <c r="A553" s="110" t="str">
        <f aca="false" t="array" ref="A553:A553">IFERROR(INDEX('03.Muestra'!$B$8:$B$17,SMALL(IF("Documento no web"='03.Muestra'!$D$8:$D$17,ROW('03.Muestra'!$B$8:$B$17)-MIN(ROW('03.Muestra'!$D$8:$D$17))+1,""),ROW()-548)),"")</f>
        <v/>
      </c>
      <c r="B553" s="141" t="str">
        <f aca="false" t="array" ref="B553:B553">IFERROR(INDEX('03.Muestra'!$C$8:$C$17,SMALL(IF("Documento no web"='03.Muestra'!$D$8:$D$17,ROW('03.Muestra'!$C$8:$C$17)-MIN(ROW('03.Muestra'!$D$8:$D$17))+1,""),ROW()-548)),"")</f>
        <v/>
      </c>
      <c r="C553" s="141" t="str">
        <f aca="false" t="array" ref="C553:C553">IFERROR(INDEX('03.Muestra'!$F$8:$F$17,SMALL(IF("Documento no web"='03.Muestra'!$D$8:$D$17,ROW('03.Muestra'!$F$8:$F$17)-MIN(ROW('03.Muestra'!$D$8:$D$17))+1,""),ROW()-548)),"")</f>
        <v/>
      </c>
      <c r="D553" s="114"/>
      <c r="E553" s="75" t="str">
        <f aca="false">IF(D553&lt;&gt;"",IF(AND(B553&lt;&gt;"",C553&lt;&gt;""),"","ERR"),"")</f>
        <v/>
      </c>
      <c r="G553" s="23"/>
      <c r="H553" s="23"/>
      <c r="I553" s="23"/>
      <c r="J553" s="23"/>
      <c r="K553" s="119"/>
      <c r="L553" s="23"/>
    </row>
    <row r="554" customFormat="false" ht="13.5" hidden="false" customHeight="true" outlineLevel="0" collapsed="false">
      <c r="A554" s="110" t="str">
        <f aca="false" t="array" ref="A554:A554">IFERROR(INDEX('03.Muestra'!$B$8:$B$17,SMALL(IF("Documento no web"='03.Muestra'!$D$8:$D$17,ROW('03.Muestra'!$B$8:$B$17)-MIN(ROW('03.Muestra'!$D$8:$D$17))+1,""),ROW()-548)),"")</f>
        <v/>
      </c>
      <c r="B554" s="141" t="str">
        <f aca="false" t="array" ref="B554:B554">IFERROR(INDEX('03.Muestra'!$C$8:$C$17,SMALL(IF("Documento no web"='03.Muestra'!$D$8:$D$17,ROW('03.Muestra'!$C$8:$C$17)-MIN(ROW('03.Muestra'!$D$8:$D$17))+1,""),ROW()-548)),"")</f>
        <v/>
      </c>
      <c r="C554" s="141" t="str">
        <f aca="false" t="array" ref="C554:C554">IFERROR(INDEX('03.Muestra'!$F$8:$F$17,SMALL(IF("Documento no web"='03.Muestra'!$D$8:$D$17,ROW('03.Muestra'!$F$8:$F$17)-MIN(ROW('03.Muestra'!$D$8:$D$17))+1,""),ROW()-548)),"")</f>
        <v/>
      </c>
      <c r="D554" s="114"/>
      <c r="E554" s="75" t="str">
        <f aca="false">IF(D554&lt;&gt;"",IF(AND(B554&lt;&gt;"",C554&lt;&gt;""),"","ERR"),"")</f>
        <v/>
      </c>
      <c r="G554" s="23"/>
      <c r="H554" s="23"/>
      <c r="I554" s="23"/>
      <c r="J554" s="23"/>
      <c r="K554" s="119"/>
      <c r="L554" s="23"/>
    </row>
    <row r="555" customFormat="false" ht="13.5" hidden="false" customHeight="true" outlineLevel="0" collapsed="false">
      <c r="A555" s="110" t="str">
        <f aca="false" t="array" ref="A555:A555">IFERROR(INDEX('03.Muestra'!$B$8:$B$17,SMALL(IF("Documento no web"='03.Muestra'!$D$8:$D$17,ROW('03.Muestra'!$B$8:$B$17)-MIN(ROW('03.Muestra'!$D$8:$D$17))+1,""),ROW()-548)),"")</f>
        <v/>
      </c>
      <c r="B555" s="141" t="str">
        <f aca="false" t="array" ref="B555:B555">IFERROR(INDEX('03.Muestra'!$C$8:$C$17,SMALL(IF("Documento no web"='03.Muestra'!$D$8:$D$17,ROW('03.Muestra'!$C$8:$C$17)-MIN(ROW('03.Muestra'!$D$8:$D$17))+1,""),ROW()-548)),"")</f>
        <v/>
      </c>
      <c r="C555" s="141" t="str">
        <f aca="false" t="array" ref="C555:C555">IFERROR(INDEX('03.Muestra'!$F$8:$F$17,SMALL(IF("Documento no web"='03.Muestra'!$D$8:$D$17,ROW('03.Muestra'!$F$8:$F$17)-MIN(ROW('03.Muestra'!$D$8:$D$17))+1,""),ROW()-548)),"")</f>
        <v/>
      </c>
      <c r="D555" s="114"/>
      <c r="E555" s="75" t="str">
        <f aca="false">IF(D555&lt;&gt;"",IF(AND(B555&lt;&gt;"",C555&lt;&gt;""),"","ERR"),"")</f>
        <v/>
      </c>
      <c r="F555" s="23"/>
      <c r="G555" s="23"/>
      <c r="H555" s="23"/>
      <c r="I555" s="23"/>
      <c r="J555" s="23"/>
      <c r="K555" s="119"/>
      <c r="L555" s="23"/>
    </row>
    <row r="556" customFormat="false" ht="13.5" hidden="false" customHeight="true" outlineLevel="0" collapsed="false">
      <c r="A556" s="110" t="str">
        <f aca="false" t="array" ref="A556:A556">IFERROR(INDEX('03.Muestra'!$B$8:$B$17,SMALL(IF("Documento no web"='03.Muestra'!$D$8:$D$17,ROW('03.Muestra'!$B$8:$B$17)-MIN(ROW('03.Muestra'!$D$8:$D$17))+1,""),ROW()-548)),"")</f>
        <v/>
      </c>
      <c r="B556" s="141" t="str">
        <f aca="false" t="array" ref="B556:B556">IFERROR(INDEX('03.Muestra'!$C$8:$C$17,SMALL(IF("Documento no web"='03.Muestra'!$D$8:$D$17,ROW('03.Muestra'!$C$8:$C$17)-MIN(ROW('03.Muestra'!$D$8:$D$17))+1,""),ROW()-548)),"")</f>
        <v/>
      </c>
      <c r="C556" s="141" t="str">
        <f aca="false" t="array" ref="C556:C556">IFERROR(INDEX('03.Muestra'!$F$8:$F$17,SMALL(IF("Documento no web"='03.Muestra'!$D$8:$D$17,ROW('03.Muestra'!$F$8:$F$17)-MIN(ROW('03.Muestra'!$D$8:$D$17))+1,""),ROW()-548)),"")</f>
        <v/>
      </c>
      <c r="D556" s="114"/>
      <c r="E556" s="75" t="str">
        <f aca="false">IF(D556&lt;&gt;"",IF(AND(B556&lt;&gt;"",C556&lt;&gt;""),"","ERR"),"")</f>
        <v/>
      </c>
      <c r="F556" s="23"/>
      <c r="G556" s="23"/>
      <c r="H556" s="23"/>
      <c r="I556" s="23"/>
      <c r="J556" s="23"/>
      <c r="K556" s="119"/>
      <c r="L556" s="23"/>
    </row>
    <row r="557" customFormat="false" ht="13.5" hidden="false" customHeight="true" outlineLevel="0" collapsed="false">
      <c r="A557" s="110" t="str">
        <f aca="false" t="array" ref="A557:A557">IFERROR(INDEX('03.Muestra'!$B$8:$B$17,SMALL(IF("Documento no web"='03.Muestra'!$D$8:$D$17,ROW('03.Muestra'!$B$8:$B$17)-MIN(ROW('03.Muestra'!$D$8:$D$17))+1,""),ROW()-548)),"")</f>
        <v/>
      </c>
      <c r="B557" s="141" t="str">
        <f aca="false" t="array" ref="B557:B557">IFERROR(INDEX('03.Muestra'!$C$8:$C$17,SMALL(IF("Documento no web"='03.Muestra'!$D$8:$D$17,ROW('03.Muestra'!$C$8:$C$17)-MIN(ROW('03.Muestra'!$D$8:$D$17))+1,""),ROW()-548)),"")</f>
        <v/>
      </c>
      <c r="C557" s="141" t="str">
        <f aca="false" t="array" ref="C557:C557">IFERROR(INDEX('03.Muestra'!$F$8:$F$17,SMALL(IF("Documento no web"='03.Muestra'!$D$8:$D$17,ROW('03.Muestra'!$F$8:$F$17)-MIN(ROW('03.Muestra'!$D$8:$D$17))+1,""),ROW()-548)),"")</f>
        <v/>
      </c>
      <c r="D557" s="114"/>
      <c r="E557" s="75" t="str">
        <f aca="false">IF(D557&lt;&gt;"",IF(AND(B557&lt;&gt;"",C557&lt;&gt;""),"","ERR"),"")</f>
        <v/>
      </c>
      <c r="F557" s="23"/>
      <c r="G557" s="23"/>
      <c r="H557" s="23"/>
      <c r="I557" s="23"/>
      <c r="J557" s="23"/>
      <c r="K557" s="119"/>
      <c r="L557" s="23"/>
    </row>
    <row r="558" customFormat="false" ht="13.5" hidden="false" customHeight="true" outlineLevel="0" collapsed="false">
      <c r="A558" s="110" t="str">
        <f aca="false" t="array" ref="A558:A558">IFERROR(INDEX('03.Muestra'!$B$8:$B$17,SMALL(IF("Documento no web"='03.Muestra'!$D$8:$D$17,ROW('03.Muestra'!$B$8:$B$17)-MIN(ROW('03.Muestra'!$D$8:$D$17))+1,""),ROW()-548)),"")</f>
        <v/>
      </c>
      <c r="B558" s="141" t="str">
        <f aca="false" t="array" ref="B558:B558">IFERROR(INDEX('03.Muestra'!$C$8:$C$17,SMALL(IF("Documento no web"='03.Muestra'!$D$8:$D$17,ROW('03.Muestra'!$C$8:$C$17)-MIN(ROW('03.Muestra'!$D$8:$D$17))+1,""),ROW()-548)),"")</f>
        <v/>
      </c>
      <c r="C558" s="141" t="str">
        <f aca="false" t="array" ref="C558:C558">IFERROR(INDEX('03.Muestra'!$F$8:$F$17,SMALL(IF("Documento no web"='03.Muestra'!$D$8:$D$17,ROW('03.Muestra'!$F$8:$F$17)-MIN(ROW('03.Muestra'!$D$8:$D$17))+1,""),ROW()-548)),"")</f>
        <v/>
      </c>
      <c r="D558" s="114"/>
      <c r="E558" s="75" t="str">
        <f aca="false">IF(D558&lt;&gt;"",IF(AND(B558&lt;&gt;"",C558&lt;&gt;""),"","ERR"),"")</f>
        <v/>
      </c>
      <c r="F558" s="23"/>
      <c r="G558" s="23"/>
      <c r="H558" s="23"/>
      <c r="I558" s="23"/>
      <c r="J558" s="23"/>
      <c r="K558" s="119"/>
      <c r="L558" s="23"/>
    </row>
    <row r="559" customFormat="false" ht="12" hidden="false" customHeight="true" outlineLevel="0" collapsed="false">
      <c r="A559" s="71"/>
      <c r="B559" s="144"/>
      <c r="C559" s="144"/>
      <c r="D559" s="145"/>
      <c r="E559" s="75"/>
      <c r="F559" s="23"/>
      <c r="G559" s="23"/>
      <c r="H559" s="23"/>
      <c r="I559" s="23"/>
      <c r="J559" s="23"/>
      <c r="N559" s="23"/>
      <c r="O559" s="23"/>
      <c r="P559" s="23"/>
      <c r="Q559" s="23"/>
      <c r="R559" s="23"/>
      <c r="S559" s="23"/>
      <c r="T559" s="23"/>
      <c r="U559" s="23"/>
      <c r="AD559" s="23"/>
    </row>
    <row r="560" customFormat="false" ht="12" hidden="false" customHeight="true" outlineLevel="0" collapsed="false">
      <c r="A560" s="71"/>
      <c r="B560" s="144"/>
      <c r="C560" s="144"/>
      <c r="D560" s="145"/>
      <c r="E560" s="75"/>
      <c r="F560" s="23"/>
      <c r="G560" s="23"/>
      <c r="H560" s="23"/>
      <c r="I560" s="23"/>
      <c r="J560" s="23"/>
      <c r="N560" s="23"/>
      <c r="O560" s="23"/>
      <c r="P560" s="23"/>
      <c r="Q560" s="23"/>
      <c r="R560" s="23"/>
      <c r="S560" s="23"/>
      <c r="T560" s="23"/>
      <c r="U560" s="23"/>
      <c r="AD560" s="23"/>
    </row>
    <row r="561" customFormat="false" ht="31.5" hidden="false" customHeight="true" outlineLevel="0" collapsed="false">
      <c r="A561" s="122"/>
      <c r="B561" s="123"/>
      <c r="C561" s="122"/>
      <c r="D561" s="146"/>
      <c r="E561" s="75"/>
      <c r="F561" s="23"/>
      <c r="G561" s="23"/>
      <c r="H561" s="23"/>
      <c r="I561" s="23"/>
      <c r="J561" s="23"/>
      <c r="N561" s="23"/>
      <c r="O561" s="23"/>
      <c r="P561" s="23"/>
      <c r="Q561" s="23"/>
      <c r="R561" s="23"/>
      <c r="S561" s="23"/>
      <c r="T561" s="23"/>
      <c r="U561" s="23"/>
      <c r="AD561" s="23"/>
    </row>
    <row r="562" customFormat="false" ht="14.25" hidden="false" customHeight="true" outlineLevel="0" collapsed="false">
      <c r="A562" s="71"/>
      <c r="B562" s="71"/>
      <c r="C562" s="71"/>
      <c r="D562" s="147"/>
      <c r="E562" s="75"/>
      <c r="F562" s="103"/>
      <c r="G562" s="23"/>
      <c r="H562" s="23"/>
      <c r="I562" s="23"/>
      <c r="J562" s="23"/>
      <c r="N562" s="23"/>
      <c r="O562" s="23"/>
      <c r="P562" s="23"/>
      <c r="Q562" s="23"/>
      <c r="R562" s="23"/>
      <c r="S562" s="23"/>
      <c r="T562" s="23"/>
      <c r="U562" s="23"/>
      <c r="AD562" s="23"/>
    </row>
    <row r="563" customFormat="false" ht="13.5" hidden="false" customHeight="true" outlineLevel="0" collapsed="false">
      <c r="B563" s="23"/>
      <c r="C563" s="23"/>
      <c r="D563" s="137"/>
      <c r="E563" s="23"/>
      <c r="F563" s="23"/>
      <c r="G563" s="23"/>
      <c r="H563" s="23"/>
      <c r="I563" s="23"/>
      <c r="J563" s="23"/>
      <c r="K563" s="119"/>
      <c r="L563" s="23"/>
    </row>
    <row r="564" customFormat="false" ht="13.5" hidden="false" customHeight="true" outlineLevel="0" collapsed="false">
      <c r="B564" s="158"/>
      <c r="C564" s="23"/>
      <c r="D564" s="137"/>
      <c r="E564" s="23"/>
      <c r="F564" s="23"/>
      <c r="G564" s="23"/>
      <c r="H564" s="23"/>
      <c r="I564" s="23"/>
      <c r="J564" s="23"/>
      <c r="K564" s="119"/>
      <c r="L564" s="23"/>
    </row>
    <row r="565" customFormat="false" ht="30" hidden="false" customHeight="true" outlineLevel="0" collapsed="false">
      <c r="A565" s="105" t="s">
        <v>119</v>
      </c>
      <c r="B565" s="106" t="s">
        <v>105</v>
      </c>
      <c r="C565" s="107" t="s">
        <v>248</v>
      </c>
      <c r="D565" s="139" t="s">
        <v>125</v>
      </c>
      <c r="E565" s="124"/>
      <c r="K565" s="119"/>
      <c r="L565" s="23"/>
    </row>
    <row r="566" customFormat="false" ht="13.5" hidden="false" customHeight="true" outlineLevel="0" collapsed="false">
      <c r="A566" s="110" t="str">
        <f aca="false" t="array" ref="A566:A566">IFERROR(INDEX('03.Muestra'!$B$8:$B$17,SMALL(IF("Documento no web"='03.Muestra'!$D$8:$D$17,ROW('03.Muestra'!$B$8:$B$17)-MIN(ROW('03.Muestra'!$D$8:$D$17))+1,""),ROW()-565)),"")</f>
        <v/>
      </c>
      <c r="B566" s="141" t="str">
        <f aca="false" t="array" ref="B566:B566">IFERROR(INDEX('03.Muestra'!$C$8:$C$17,SMALL(IF("Documento no web"='03.Muestra'!$D$8:$D$17,ROW('03.Muestra'!$C$8:$C$17)-MIN(ROW('03.Muestra'!$D$8:$D$17))+1,""),ROW()-565)),"")</f>
        <v/>
      </c>
      <c r="C566" s="141" t="str">
        <f aca="false" t="array" ref="C566:C566">IFERROR(INDEX('03.Muestra'!$F$8:$F$17,SMALL(IF("Documento no web"='03.Muestra'!$D$8:$D$17,ROW('03.Muestra'!$F$8:$F$17)-MIN(ROW('03.Muestra'!$D$8:$D$17))+1,""),ROW()-565)),"")</f>
        <v/>
      </c>
      <c r="D566" s="114"/>
      <c r="E566" s="75" t="str">
        <f aca="false">IF(D566&lt;&gt;"",IF(AND(B566&lt;&gt;"",C566&lt;&gt;""),"","ERR"),"")</f>
        <v/>
      </c>
      <c r="F566" s="115" t="s">
        <v>108</v>
      </c>
      <c r="G566" s="100" t="s">
        <v>117</v>
      </c>
      <c r="H566" s="95" t="s">
        <v>112</v>
      </c>
      <c r="I566" s="116" t="s">
        <v>110</v>
      </c>
      <c r="J566" s="117" t="s">
        <v>106</v>
      </c>
      <c r="K566" s="142" t="s">
        <v>116</v>
      </c>
      <c r="L566" s="23"/>
    </row>
    <row r="567" customFormat="false" ht="13.5" hidden="false" customHeight="true" outlineLevel="0" collapsed="false">
      <c r="A567" s="110" t="str">
        <f aca="false" t="array" ref="A567:A567">IFERROR(INDEX('03.Muestra'!$B$8:$B$17,SMALL(IF("Documento no web"='03.Muestra'!$D$8:$D$17,ROW('03.Muestra'!$B$8:$B$17)-MIN(ROW('03.Muestra'!$D$8:$D$17))+1,""),ROW()-565)),"")</f>
        <v/>
      </c>
      <c r="B567" s="141" t="str">
        <f aca="false" t="array" ref="B567:B567">IFERROR(INDEX('03.Muestra'!$C$8:$C$17,SMALL(IF("Documento no web"='03.Muestra'!$D$8:$D$17,ROW('03.Muestra'!$C$8:$C$17)-MIN(ROW('03.Muestra'!$D$8:$D$17))+1,""),ROW()-565)),"")</f>
        <v/>
      </c>
      <c r="C567" s="141" t="str">
        <f aca="false" t="array" ref="C567:C567">IFERROR(INDEX('03.Muestra'!$F$8:$F$17,SMALL(IF("Documento no web"='03.Muestra'!$D$8:$D$17,ROW('03.Muestra'!$F$8:$F$17)-MIN(ROW('03.Muestra'!$D$8:$D$17))+1,""),ROW()-565)),"")</f>
        <v/>
      </c>
      <c r="D567" s="114"/>
      <c r="E567" s="75" t="str">
        <f aca="false">IF(D567&lt;&gt;"",IF(AND(B567&lt;&gt;"",C567&lt;&gt;""),"","ERR"),"")</f>
        <v/>
      </c>
      <c r="F567" s="118" t="n">
        <f aca="true">COUNTIF($D566:INDIRECT("$D" &amp;  SUM(ROW()-1,'03.Muestra'!$D$20)-1),F566)</f>
        <v>0</v>
      </c>
      <c r="G567" s="118" t="n">
        <f aca="true">COUNTIF($D566:INDIRECT("$D" &amp;  SUM(ROW()-1,'03.Muestra'!$D$20)-1),G566)</f>
        <v>0</v>
      </c>
      <c r="H567" s="118" t="n">
        <f aca="true">COUNTIF($D566:INDIRECT("$D" &amp;  SUM(ROW()-1,'03.Muestra'!$D$20)-1),H566)</f>
        <v>0</v>
      </c>
      <c r="I567" s="118" t="n">
        <f aca="true">COUNTIF($D566:INDIRECT("$D" &amp;  SUM(ROW()-1,'03.Muestra'!$D$20)-1),I566)</f>
        <v>0</v>
      </c>
      <c r="J567" s="118" t="n">
        <f aca="true">COUNTIF($D566:INDIRECT("$D" &amp;  SUM(ROW()-1,'03.Muestra'!$D$20)-1),J566)</f>
        <v>0</v>
      </c>
      <c r="K567" s="143" t="n">
        <f aca="true">IF(COUNTIF('03.Muestra'!$D$8:$D$17,"Documento no web")=0,0,COUNTBLANK($D566:INDIRECT("$D" &amp;  SUM(ROW()-1,COUNTIF('03.Muestra'!$D$8:$D$17,"Documento no web"))-1)))</f>
        <v>0</v>
      </c>
      <c r="L567" s="23"/>
    </row>
    <row r="568" customFormat="false" ht="13.5" hidden="false" customHeight="true" outlineLevel="0" collapsed="false">
      <c r="A568" s="110" t="str">
        <f aca="false" t="array" ref="A568:A568">IFERROR(INDEX('03.Muestra'!$B$8:$B$17,SMALL(IF("Documento no web"='03.Muestra'!$D$8:$D$17,ROW('03.Muestra'!$B$8:$B$17)-MIN(ROW('03.Muestra'!$D$8:$D$17))+1,""),ROW()-565)),"")</f>
        <v/>
      </c>
      <c r="B568" s="141" t="str">
        <f aca="false" t="array" ref="B568:B568">IFERROR(INDEX('03.Muestra'!$C$8:$C$17,SMALL(IF("Documento no web"='03.Muestra'!$D$8:$D$17,ROW('03.Muestra'!$C$8:$C$17)-MIN(ROW('03.Muestra'!$D$8:$D$17))+1,""),ROW()-565)),"")</f>
        <v/>
      </c>
      <c r="C568" s="141" t="str">
        <f aca="false" t="array" ref="C568:C568">IFERROR(INDEX('03.Muestra'!$F$8:$F$17,SMALL(IF("Documento no web"='03.Muestra'!$D$8:$D$17,ROW('03.Muestra'!$F$8:$F$17)-MIN(ROW('03.Muestra'!$D$8:$D$17))+1,""),ROW()-565)),"")</f>
        <v/>
      </c>
      <c r="D568" s="114"/>
      <c r="E568" s="75" t="str">
        <f aca="false">IF(D568&lt;&gt;"",IF(AND(B568&lt;&gt;"",C568&lt;&gt;""),"","ERR"),"")</f>
        <v/>
      </c>
      <c r="G568" s="23"/>
      <c r="H568" s="23"/>
      <c r="I568" s="23"/>
      <c r="J568" s="23"/>
      <c r="K568" s="119"/>
      <c r="L568" s="23"/>
    </row>
    <row r="569" customFormat="false" ht="13.5" hidden="false" customHeight="true" outlineLevel="0" collapsed="false">
      <c r="A569" s="110" t="str">
        <f aca="false" t="array" ref="A569:A569">IFERROR(INDEX('03.Muestra'!$B$8:$B$17,SMALL(IF("Documento no web"='03.Muestra'!$D$8:$D$17,ROW('03.Muestra'!$B$8:$B$17)-MIN(ROW('03.Muestra'!$D$8:$D$17))+1,""),ROW()-565)),"")</f>
        <v/>
      </c>
      <c r="B569" s="141" t="str">
        <f aca="false" t="array" ref="B569:B569">IFERROR(INDEX('03.Muestra'!$C$8:$C$17,SMALL(IF("Documento no web"='03.Muestra'!$D$8:$D$17,ROW('03.Muestra'!$C$8:$C$17)-MIN(ROW('03.Muestra'!$D$8:$D$17))+1,""),ROW()-565)),"")</f>
        <v/>
      </c>
      <c r="C569" s="141" t="str">
        <f aca="false" t="array" ref="C569:C569">IFERROR(INDEX('03.Muestra'!$F$8:$F$17,SMALL(IF("Documento no web"='03.Muestra'!$D$8:$D$17,ROW('03.Muestra'!$F$8:$F$17)-MIN(ROW('03.Muestra'!$D$8:$D$17))+1,""),ROW()-565)),"")</f>
        <v/>
      </c>
      <c r="D569" s="114"/>
      <c r="E569" s="75" t="str">
        <f aca="false">IF(D569&lt;&gt;"",IF(AND(B569&lt;&gt;"",C569&lt;&gt;""),"","ERR"),"")</f>
        <v/>
      </c>
      <c r="G569" s="23"/>
      <c r="H569" s="23"/>
      <c r="I569" s="23"/>
      <c r="J569" s="23"/>
      <c r="K569" s="119"/>
      <c r="L569" s="23"/>
    </row>
    <row r="570" customFormat="false" ht="13.5" hidden="false" customHeight="true" outlineLevel="0" collapsed="false">
      <c r="A570" s="110" t="str">
        <f aca="false" t="array" ref="A570:A570">IFERROR(INDEX('03.Muestra'!$B$8:$B$17,SMALL(IF("Documento no web"='03.Muestra'!$D$8:$D$17,ROW('03.Muestra'!$B$8:$B$17)-MIN(ROW('03.Muestra'!$D$8:$D$17))+1,""),ROW()-565)),"")</f>
        <v/>
      </c>
      <c r="B570" s="141" t="str">
        <f aca="false" t="array" ref="B570:B570">IFERROR(INDEX('03.Muestra'!$C$8:$C$17,SMALL(IF("Documento no web"='03.Muestra'!$D$8:$D$17,ROW('03.Muestra'!$C$8:$C$17)-MIN(ROW('03.Muestra'!$D$8:$D$17))+1,""),ROW()-565)),"")</f>
        <v/>
      </c>
      <c r="C570" s="141" t="str">
        <f aca="false" t="array" ref="C570:C570">IFERROR(INDEX('03.Muestra'!$F$8:$F$17,SMALL(IF("Documento no web"='03.Muestra'!$D$8:$D$17,ROW('03.Muestra'!$F$8:$F$17)-MIN(ROW('03.Muestra'!$D$8:$D$17))+1,""),ROW()-565)),"")</f>
        <v/>
      </c>
      <c r="D570" s="114"/>
      <c r="E570" s="75" t="str">
        <f aca="false">IF(D570&lt;&gt;"",IF(AND(B570&lt;&gt;"",C570&lt;&gt;""),"","ERR"),"")</f>
        <v/>
      </c>
      <c r="G570" s="23"/>
      <c r="H570" s="23"/>
      <c r="I570" s="23"/>
      <c r="J570" s="23"/>
      <c r="K570" s="119"/>
      <c r="L570" s="23"/>
    </row>
    <row r="571" customFormat="false" ht="13.5" hidden="false" customHeight="true" outlineLevel="0" collapsed="false">
      <c r="A571" s="110" t="str">
        <f aca="false" t="array" ref="A571:A571">IFERROR(INDEX('03.Muestra'!$B$8:$B$17,SMALL(IF("Documento no web"='03.Muestra'!$D$8:$D$17,ROW('03.Muestra'!$B$8:$B$17)-MIN(ROW('03.Muestra'!$D$8:$D$17))+1,""),ROW()-565)),"")</f>
        <v/>
      </c>
      <c r="B571" s="141" t="str">
        <f aca="false" t="array" ref="B571:B571">IFERROR(INDEX('03.Muestra'!$C$8:$C$17,SMALL(IF("Documento no web"='03.Muestra'!$D$8:$D$17,ROW('03.Muestra'!$C$8:$C$17)-MIN(ROW('03.Muestra'!$D$8:$D$17))+1,""),ROW()-565)),"")</f>
        <v/>
      </c>
      <c r="C571" s="141" t="str">
        <f aca="false" t="array" ref="C571:C571">IFERROR(INDEX('03.Muestra'!$F$8:$F$17,SMALL(IF("Documento no web"='03.Muestra'!$D$8:$D$17,ROW('03.Muestra'!$F$8:$F$17)-MIN(ROW('03.Muestra'!$D$8:$D$17))+1,""),ROW()-565)),"")</f>
        <v/>
      </c>
      <c r="D571" s="114"/>
      <c r="E571" s="75" t="str">
        <f aca="false">IF(D571&lt;&gt;"",IF(AND(B571&lt;&gt;"",C571&lt;&gt;""),"","ERR"),"")</f>
        <v/>
      </c>
      <c r="G571" s="23"/>
      <c r="H571" s="23"/>
      <c r="I571" s="23"/>
      <c r="J571" s="23"/>
      <c r="K571" s="119"/>
      <c r="L571" s="23"/>
    </row>
    <row r="572" customFormat="false" ht="13.5" hidden="false" customHeight="true" outlineLevel="0" collapsed="false">
      <c r="A572" s="110" t="str">
        <f aca="false" t="array" ref="A572:A572">IFERROR(INDEX('03.Muestra'!$B$8:$B$17,SMALL(IF("Documento no web"='03.Muestra'!$D$8:$D$17,ROW('03.Muestra'!$B$8:$B$17)-MIN(ROW('03.Muestra'!$D$8:$D$17))+1,""),ROW()-565)),"")</f>
        <v/>
      </c>
      <c r="B572" s="141" t="str">
        <f aca="false" t="array" ref="B572:B572">IFERROR(INDEX('03.Muestra'!$C$8:$C$17,SMALL(IF("Documento no web"='03.Muestra'!$D$8:$D$17,ROW('03.Muestra'!$C$8:$C$17)-MIN(ROW('03.Muestra'!$D$8:$D$17))+1,""),ROW()-565)),"")</f>
        <v/>
      </c>
      <c r="C572" s="141" t="str">
        <f aca="false" t="array" ref="C572:C572">IFERROR(INDEX('03.Muestra'!$F$8:$F$17,SMALL(IF("Documento no web"='03.Muestra'!$D$8:$D$17,ROW('03.Muestra'!$F$8:$F$17)-MIN(ROW('03.Muestra'!$D$8:$D$17))+1,""),ROW()-565)),"")</f>
        <v/>
      </c>
      <c r="D572" s="114"/>
      <c r="E572" s="75" t="str">
        <f aca="false">IF(D572&lt;&gt;"",IF(AND(B572&lt;&gt;"",C572&lt;&gt;""),"","ERR"),"")</f>
        <v/>
      </c>
      <c r="F572" s="23"/>
      <c r="G572" s="23"/>
      <c r="H572" s="23"/>
      <c r="I572" s="23"/>
      <c r="J572" s="23"/>
      <c r="K572" s="119"/>
      <c r="L572" s="23"/>
    </row>
    <row r="573" customFormat="false" ht="13.5" hidden="false" customHeight="true" outlineLevel="0" collapsed="false">
      <c r="A573" s="110" t="str">
        <f aca="false" t="array" ref="A573:A573">IFERROR(INDEX('03.Muestra'!$B$8:$B$17,SMALL(IF("Documento no web"='03.Muestra'!$D$8:$D$17,ROW('03.Muestra'!$B$8:$B$17)-MIN(ROW('03.Muestra'!$D$8:$D$17))+1,""),ROW()-565)),"")</f>
        <v/>
      </c>
      <c r="B573" s="141" t="str">
        <f aca="false" t="array" ref="B573:B573">IFERROR(INDEX('03.Muestra'!$C$8:$C$17,SMALL(IF("Documento no web"='03.Muestra'!$D$8:$D$17,ROW('03.Muestra'!$C$8:$C$17)-MIN(ROW('03.Muestra'!$D$8:$D$17))+1,""),ROW()-565)),"")</f>
        <v/>
      </c>
      <c r="C573" s="141" t="str">
        <f aca="false" t="array" ref="C573:C573">IFERROR(INDEX('03.Muestra'!$F$8:$F$17,SMALL(IF("Documento no web"='03.Muestra'!$D$8:$D$17,ROW('03.Muestra'!$F$8:$F$17)-MIN(ROW('03.Muestra'!$D$8:$D$17))+1,""),ROW()-565)),"")</f>
        <v/>
      </c>
      <c r="D573" s="114"/>
      <c r="E573" s="75" t="str">
        <f aca="false">IF(D573&lt;&gt;"",IF(AND(B573&lt;&gt;"",C573&lt;&gt;""),"","ERR"),"")</f>
        <v/>
      </c>
      <c r="F573" s="23"/>
      <c r="G573" s="23"/>
      <c r="H573" s="23"/>
      <c r="I573" s="23"/>
      <c r="J573" s="23"/>
      <c r="K573" s="119"/>
      <c r="L573" s="23"/>
    </row>
    <row r="574" customFormat="false" ht="13.5" hidden="false" customHeight="true" outlineLevel="0" collapsed="false">
      <c r="A574" s="110" t="str">
        <f aca="false" t="array" ref="A574:A574">IFERROR(INDEX('03.Muestra'!$B$8:$B$17,SMALL(IF("Documento no web"='03.Muestra'!$D$8:$D$17,ROW('03.Muestra'!$B$8:$B$17)-MIN(ROW('03.Muestra'!$D$8:$D$17))+1,""),ROW()-565)),"")</f>
        <v/>
      </c>
      <c r="B574" s="141" t="str">
        <f aca="false" t="array" ref="B574:B574">IFERROR(INDEX('03.Muestra'!$C$8:$C$17,SMALL(IF("Documento no web"='03.Muestra'!$D$8:$D$17,ROW('03.Muestra'!$C$8:$C$17)-MIN(ROW('03.Muestra'!$D$8:$D$17))+1,""),ROW()-565)),"")</f>
        <v/>
      </c>
      <c r="C574" s="141" t="str">
        <f aca="false" t="array" ref="C574:C574">IFERROR(INDEX('03.Muestra'!$F$8:$F$17,SMALL(IF("Documento no web"='03.Muestra'!$D$8:$D$17,ROW('03.Muestra'!$F$8:$F$17)-MIN(ROW('03.Muestra'!$D$8:$D$17))+1,""),ROW()-565)),"")</f>
        <v/>
      </c>
      <c r="D574" s="114"/>
      <c r="E574" s="75" t="str">
        <f aca="false">IF(D574&lt;&gt;"",IF(AND(B574&lt;&gt;"",C574&lt;&gt;""),"","ERR"),"")</f>
        <v/>
      </c>
      <c r="F574" s="23"/>
      <c r="G574" s="23"/>
      <c r="H574" s="23"/>
      <c r="I574" s="23"/>
      <c r="J574" s="23"/>
      <c r="K574" s="119"/>
      <c r="L574" s="23"/>
    </row>
    <row r="575" customFormat="false" ht="13.5" hidden="false" customHeight="true" outlineLevel="0" collapsed="false">
      <c r="A575" s="110" t="str">
        <f aca="false" t="array" ref="A575:A575">IFERROR(INDEX('03.Muestra'!$B$8:$B$17,SMALL(IF("Documento no web"='03.Muestra'!$D$8:$D$17,ROW('03.Muestra'!$B$8:$B$17)-MIN(ROW('03.Muestra'!$D$8:$D$17))+1,""),ROW()-565)),"")</f>
        <v/>
      </c>
      <c r="B575" s="141" t="str">
        <f aca="false" t="array" ref="B575:B575">IFERROR(INDEX('03.Muestra'!$C$8:$C$17,SMALL(IF("Documento no web"='03.Muestra'!$D$8:$D$17,ROW('03.Muestra'!$C$8:$C$17)-MIN(ROW('03.Muestra'!$D$8:$D$17))+1,""),ROW()-565)),"")</f>
        <v/>
      </c>
      <c r="C575" s="141" t="str">
        <f aca="false" t="array" ref="C575:C575">IFERROR(INDEX('03.Muestra'!$F$8:$F$17,SMALL(IF("Documento no web"='03.Muestra'!$D$8:$D$17,ROW('03.Muestra'!$F$8:$F$17)-MIN(ROW('03.Muestra'!$D$8:$D$17))+1,""),ROW()-565)),"")</f>
        <v/>
      </c>
      <c r="D575" s="114"/>
      <c r="E575" s="75" t="str">
        <f aca="false">IF(D575&lt;&gt;"",IF(AND(B575&lt;&gt;"",C575&lt;&gt;""),"","ERR"),"")</f>
        <v/>
      </c>
      <c r="F575" s="23"/>
      <c r="G575" s="23"/>
      <c r="H575" s="23"/>
      <c r="I575" s="23"/>
      <c r="J575" s="23"/>
      <c r="K575" s="119"/>
      <c r="L575" s="23"/>
    </row>
    <row r="576" customFormat="false" ht="12" hidden="false" customHeight="true" outlineLevel="0" collapsed="false">
      <c r="A576" s="71"/>
      <c r="B576" s="144"/>
      <c r="C576" s="144"/>
      <c r="D576" s="145"/>
      <c r="E576" s="75"/>
      <c r="F576" s="23"/>
      <c r="G576" s="23"/>
      <c r="H576" s="23"/>
      <c r="I576" s="23"/>
      <c r="J576" s="23"/>
      <c r="N576" s="23"/>
      <c r="O576" s="23"/>
      <c r="P576" s="23"/>
      <c r="Q576" s="23"/>
      <c r="R576" s="23"/>
      <c r="S576" s="23"/>
      <c r="T576" s="23"/>
      <c r="U576" s="23"/>
      <c r="AD576" s="23"/>
    </row>
    <row r="577" customFormat="false" ht="12" hidden="false" customHeight="true" outlineLevel="0" collapsed="false">
      <c r="A577" s="71"/>
      <c r="B577" s="144"/>
      <c r="C577" s="144"/>
      <c r="D577" s="145"/>
      <c r="E577" s="75"/>
      <c r="F577" s="23"/>
      <c r="G577" s="23"/>
      <c r="H577" s="23"/>
      <c r="I577" s="23"/>
      <c r="J577" s="23"/>
      <c r="N577" s="23"/>
      <c r="O577" s="23"/>
      <c r="P577" s="23"/>
      <c r="Q577" s="23"/>
      <c r="R577" s="23"/>
      <c r="S577" s="23"/>
      <c r="T577" s="23"/>
      <c r="U577" s="23"/>
      <c r="AD577" s="23"/>
    </row>
    <row r="578" customFormat="false" ht="31.5" hidden="false" customHeight="true" outlineLevel="0" collapsed="false">
      <c r="A578" s="122"/>
      <c r="B578" s="123"/>
      <c r="C578" s="122"/>
      <c r="D578" s="146"/>
      <c r="E578" s="75"/>
      <c r="F578" s="23"/>
      <c r="G578" s="23"/>
      <c r="H578" s="23"/>
      <c r="I578" s="23"/>
      <c r="J578" s="23"/>
      <c r="N578" s="23"/>
      <c r="O578" s="23"/>
      <c r="P578" s="23"/>
      <c r="Q578" s="23"/>
      <c r="R578" s="23"/>
      <c r="S578" s="23"/>
      <c r="T578" s="23"/>
      <c r="U578" s="23"/>
      <c r="AD578" s="23"/>
    </row>
    <row r="579" customFormat="false" ht="14.25" hidden="false" customHeight="true" outlineLevel="0" collapsed="false">
      <c r="A579" s="71"/>
      <c r="B579" s="71"/>
      <c r="C579" s="71"/>
      <c r="D579" s="147"/>
      <c r="E579" s="75"/>
      <c r="F579" s="103"/>
      <c r="G579" s="23"/>
      <c r="H579" s="23"/>
      <c r="I579" s="23"/>
      <c r="J579" s="23"/>
      <c r="N579" s="23"/>
      <c r="O579" s="23"/>
      <c r="P579" s="23"/>
      <c r="Q579" s="23"/>
      <c r="R579" s="23"/>
      <c r="S579" s="23"/>
      <c r="T579" s="23"/>
      <c r="U579" s="23"/>
      <c r="AD579" s="23"/>
    </row>
    <row r="580" customFormat="false" ht="13.5" hidden="false" customHeight="true" outlineLevel="0" collapsed="false">
      <c r="B580" s="23"/>
      <c r="C580" s="23"/>
      <c r="D580" s="137"/>
      <c r="E580" s="23"/>
      <c r="F580" s="23"/>
      <c r="G580" s="23"/>
      <c r="H580" s="23"/>
      <c r="I580" s="23"/>
      <c r="J580" s="23"/>
      <c r="K580" s="119"/>
      <c r="L580" s="23"/>
    </row>
    <row r="581" customFormat="false" ht="13.5" hidden="false" customHeight="true" outlineLevel="0" collapsed="false">
      <c r="B581" s="158"/>
      <c r="C581" s="23"/>
      <c r="D581" s="137"/>
      <c r="E581" s="112"/>
      <c r="F581" s="23"/>
      <c r="G581" s="23"/>
      <c r="H581" s="23"/>
      <c r="I581" s="23"/>
      <c r="J581" s="23"/>
      <c r="K581" s="119"/>
      <c r="L581" s="23"/>
    </row>
    <row r="582" customFormat="false" ht="30" hidden="false" customHeight="true" outlineLevel="0" collapsed="false">
      <c r="A582" s="105" t="s">
        <v>119</v>
      </c>
      <c r="B582" s="106" t="s">
        <v>105</v>
      </c>
      <c r="C582" s="107" t="s">
        <v>249</v>
      </c>
      <c r="D582" s="139" t="s">
        <v>125</v>
      </c>
      <c r="E582" s="124"/>
      <c r="K582" s="119"/>
      <c r="L582" s="23"/>
    </row>
    <row r="583" customFormat="false" ht="13.5" hidden="false" customHeight="true" outlineLevel="0" collapsed="false">
      <c r="A583" s="110" t="str">
        <f aca="false" t="array" ref="A583:A583">IFERROR(INDEX('03.Muestra'!$B$8:$B$17,SMALL(IF("Documento no web"='03.Muestra'!$D$8:$D$17,ROW('03.Muestra'!$B$8:$B$17)-MIN(ROW('03.Muestra'!$D$8:$D$17))+1,""),ROW()-582)),"")</f>
        <v/>
      </c>
      <c r="B583" s="141" t="str">
        <f aca="false" t="array" ref="B583:B583">IFERROR(INDEX('03.Muestra'!$C$8:$C$17,SMALL(IF("Documento no web"='03.Muestra'!$D$8:$D$17,ROW('03.Muestra'!$C$8:$C$17)-MIN(ROW('03.Muestra'!$D$8:$D$17))+1,""),ROW()-582)),"")</f>
        <v/>
      </c>
      <c r="C583" s="141" t="str">
        <f aca="false" t="array" ref="C583:C583">IFERROR(INDEX('03.Muestra'!$F$8:$F$17,SMALL(IF("Documento no web"='03.Muestra'!$D$8:$D$17,ROW('03.Muestra'!$F$8:$F$17)-MIN(ROW('03.Muestra'!$D$8:$D$17))+1,""),ROW()-582)),"")</f>
        <v/>
      </c>
      <c r="D583" s="114"/>
      <c r="E583" s="75" t="str">
        <f aca="false">IF(D583&lt;&gt;"",IF(AND(B583&lt;&gt;"",C583&lt;&gt;""),"","ERR"),"")</f>
        <v/>
      </c>
      <c r="F583" s="115" t="s">
        <v>108</v>
      </c>
      <c r="G583" s="100" t="s">
        <v>117</v>
      </c>
      <c r="H583" s="95" t="s">
        <v>112</v>
      </c>
      <c r="I583" s="116" t="s">
        <v>110</v>
      </c>
      <c r="J583" s="117" t="s">
        <v>106</v>
      </c>
      <c r="K583" s="142" t="s">
        <v>116</v>
      </c>
    </row>
    <row r="584" customFormat="false" ht="13.5" hidden="false" customHeight="true" outlineLevel="0" collapsed="false">
      <c r="A584" s="110" t="str">
        <f aca="false" t="array" ref="A584:A584">IFERROR(INDEX('03.Muestra'!$B$8:$B$17,SMALL(IF("Documento no web"='03.Muestra'!$D$8:$D$17,ROW('03.Muestra'!$B$8:$B$17)-MIN(ROW('03.Muestra'!$D$8:$D$17))+1,""),ROW()-582)),"")</f>
        <v/>
      </c>
      <c r="B584" s="141" t="str">
        <f aca="false" t="array" ref="B584:B584">IFERROR(INDEX('03.Muestra'!$C$8:$C$17,SMALL(IF("Documento no web"='03.Muestra'!$D$8:$D$17,ROW('03.Muestra'!$C$8:$C$17)-MIN(ROW('03.Muestra'!$D$8:$D$17))+1,""),ROW()-582)),"")</f>
        <v/>
      </c>
      <c r="C584" s="141" t="str">
        <f aca="false" t="array" ref="C584:C584">IFERROR(INDEX('03.Muestra'!$F$8:$F$17,SMALL(IF("Documento no web"='03.Muestra'!$D$8:$D$17,ROW('03.Muestra'!$F$8:$F$17)-MIN(ROW('03.Muestra'!$D$8:$D$17))+1,""),ROW()-582)),"")</f>
        <v/>
      </c>
      <c r="D584" s="114"/>
      <c r="E584" s="75" t="str">
        <f aca="false">IF(D584&lt;&gt;"",IF(AND(B584&lt;&gt;"",C584&lt;&gt;""),"","ERR"),"")</f>
        <v/>
      </c>
      <c r="F584" s="118" t="n">
        <f aca="true">COUNTIF($D583:INDIRECT("$D" &amp;  SUM(ROW()-1,'03.Muestra'!$D$20)-1),F583)</f>
        <v>0</v>
      </c>
      <c r="G584" s="118" t="n">
        <f aca="true">COUNTIF($D583:INDIRECT("$D" &amp;  SUM(ROW()-1,'03.Muestra'!$D$20)-1),G583)</f>
        <v>0</v>
      </c>
      <c r="H584" s="118" t="n">
        <f aca="true">COUNTIF($D583:INDIRECT("$D" &amp;  SUM(ROW()-1,'03.Muestra'!$D$20)-1),H583)</f>
        <v>0</v>
      </c>
      <c r="I584" s="118" t="n">
        <f aca="true">COUNTIF($D583:INDIRECT("$D" &amp;  SUM(ROW()-1,'03.Muestra'!$D$20)-1),I583)</f>
        <v>0</v>
      </c>
      <c r="J584" s="118" t="n">
        <f aca="true">COUNTIF($D583:INDIRECT("$D" &amp;  SUM(ROW()-1,'03.Muestra'!$D$20)-1),J583)</f>
        <v>0</v>
      </c>
      <c r="K584" s="143" t="n">
        <f aca="true">IF(COUNTIF('03.Muestra'!$D$8:$D$17,"Documento no web")=0,0,COUNTBLANK($D583:INDIRECT("$D" &amp;  SUM(ROW()-1,COUNTIF('03.Muestra'!$D$8:$D$17,"Documento no web"))-1)))</f>
        <v>0</v>
      </c>
    </row>
    <row r="585" customFormat="false" ht="13.5" hidden="false" customHeight="true" outlineLevel="0" collapsed="false">
      <c r="A585" s="110" t="str">
        <f aca="false" t="array" ref="A585:A585">IFERROR(INDEX('03.Muestra'!$B$8:$B$17,SMALL(IF("Documento no web"='03.Muestra'!$D$8:$D$17,ROW('03.Muestra'!$B$8:$B$17)-MIN(ROW('03.Muestra'!$D$8:$D$17))+1,""),ROW()-582)),"")</f>
        <v/>
      </c>
      <c r="B585" s="141" t="str">
        <f aca="false" t="array" ref="B585:B585">IFERROR(INDEX('03.Muestra'!$C$8:$C$17,SMALL(IF("Documento no web"='03.Muestra'!$D$8:$D$17,ROW('03.Muestra'!$C$8:$C$17)-MIN(ROW('03.Muestra'!$D$8:$D$17))+1,""),ROW()-582)),"")</f>
        <v/>
      </c>
      <c r="C585" s="141" t="str">
        <f aca="false" t="array" ref="C585:C585">IFERROR(INDEX('03.Muestra'!$F$8:$F$17,SMALL(IF("Documento no web"='03.Muestra'!$D$8:$D$17,ROW('03.Muestra'!$F$8:$F$17)-MIN(ROW('03.Muestra'!$D$8:$D$17))+1,""),ROW()-582)),"")</f>
        <v/>
      </c>
      <c r="D585" s="114"/>
      <c r="E585" s="75" t="str">
        <f aca="false">IF(D585&lt;&gt;"",IF(AND(B585&lt;&gt;"",C585&lt;&gt;""),"","ERR"),"")</f>
        <v/>
      </c>
      <c r="G585" s="23"/>
      <c r="H585" s="23"/>
      <c r="I585" s="23"/>
      <c r="J585" s="23"/>
      <c r="K585" s="119"/>
    </row>
    <row r="586" customFormat="false" ht="13.5" hidden="false" customHeight="true" outlineLevel="0" collapsed="false">
      <c r="A586" s="110" t="str">
        <f aca="false" t="array" ref="A586:A586">IFERROR(INDEX('03.Muestra'!$B$8:$B$17,SMALL(IF("Documento no web"='03.Muestra'!$D$8:$D$17,ROW('03.Muestra'!$B$8:$B$17)-MIN(ROW('03.Muestra'!$D$8:$D$17))+1,""),ROW()-582)),"")</f>
        <v/>
      </c>
      <c r="B586" s="141" t="str">
        <f aca="false" t="array" ref="B586:B586">IFERROR(INDEX('03.Muestra'!$C$8:$C$17,SMALL(IF("Documento no web"='03.Muestra'!$D$8:$D$17,ROW('03.Muestra'!$C$8:$C$17)-MIN(ROW('03.Muestra'!$D$8:$D$17))+1,""),ROW()-582)),"")</f>
        <v/>
      </c>
      <c r="C586" s="141" t="str">
        <f aca="false" t="array" ref="C586:C586">IFERROR(INDEX('03.Muestra'!$F$8:$F$17,SMALL(IF("Documento no web"='03.Muestra'!$D$8:$D$17,ROW('03.Muestra'!$F$8:$F$17)-MIN(ROW('03.Muestra'!$D$8:$D$17))+1,""),ROW()-582)),"")</f>
        <v/>
      </c>
      <c r="D586" s="114"/>
      <c r="E586" s="75" t="str">
        <f aca="false">IF(D586&lt;&gt;"",IF(AND(B586&lt;&gt;"",C586&lt;&gt;""),"","ERR"),"")</f>
        <v/>
      </c>
      <c r="G586" s="23"/>
      <c r="H586" s="23"/>
      <c r="I586" s="23"/>
      <c r="J586" s="23"/>
      <c r="K586" s="119"/>
    </row>
    <row r="587" customFormat="false" ht="13.5" hidden="false" customHeight="true" outlineLevel="0" collapsed="false">
      <c r="A587" s="110" t="str">
        <f aca="false" t="array" ref="A587:A587">IFERROR(INDEX('03.Muestra'!$B$8:$B$17,SMALL(IF("Documento no web"='03.Muestra'!$D$8:$D$17,ROW('03.Muestra'!$B$8:$B$17)-MIN(ROW('03.Muestra'!$D$8:$D$17))+1,""),ROW()-582)),"")</f>
        <v/>
      </c>
      <c r="B587" s="141" t="str">
        <f aca="false" t="array" ref="B587:B587">IFERROR(INDEX('03.Muestra'!$C$8:$C$17,SMALL(IF("Documento no web"='03.Muestra'!$D$8:$D$17,ROW('03.Muestra'!$C$8:$C$17)-MIN(ROW('03.Muestra'!$D$8:$D$17))+1,""),ROW()-582)),"")</f>
        <v/>
      </c>
      <c r="C587" s="141" t="str">
        <f aca="false" t="array" ref="C587:C587">IFERROR(INDEX('03.Muestra'!$F$8:$F$17,SMALL(IF("Documento no web"='03.Muestra'!$D$8:$D$17,ROW('03.Muestra'!$F$8:$F$17)-MIN(ROW('03.Muestra'!$D$8:$D$17))+1,""),ROW()-582)),"")</f>
        <v/>
      </c>
      <c r="D587" s="114"/>
      <c r="E587" s="75" t="str">
        <f aca="false">IF(D587&lt;&gt;"",IF(AND(B587&lt;&gt;"",C587&lt;&gt;""),"","ERR"),"")</f>
        <v/>
      </c>
      <c r="G587" s="23"/>
      <c r="H587" s="23"/>
      <c r="I587" s="23"/>
      <c r="J587" s="23"/>
      <c r="K587" s="119"/>
    </row>
    <row r="588" customFormat="false" ht="13.5" hidden="false" customHeight="true" outlineLevel="0" collapsed="false">
      <c r="A588" s="110" t="str">
        <f aca="false" t="array" ref="A588:A588">IFERROR(INDEX('03.Muestra'!$B$8:$B$17,SMALL(IF("Documento no web"='03.Muestra'!$D$8:$D$17,ROW('03.Muestra'!$B$8:$B$17)-MIN(ROW('03.Muestra'!$D$8:$D$17))+1,""),ROW()-582)),"")</f>
        <v/>
      </c>
      <c r="B588" s="141" t="str">
        <f aca="false" t="array" ref="B588:B588">IFERROR(INDEX('03.Muestra'!$C$8:$C$17,SMALL(IF("Documento no web"='03.Muestra'!$D$8:$D$17,ROW('03.Muestra'!$C$8:$C$17)-MIN(ROW('03.Muestra'!$D$8:$D$17))+1,""),ROW()-582)),"")</f>
        <v/>
      </c>
      <c r="C588" s="141" t="str">
        <f aca="false" t="array" ref="C588:C588">IFERROR(INDEX('03.Muestra'!$F$8:$F$17,SMALL(IF("Documento no web"='03.Muestra'!$D$8:$D$17,ROW('03.Muestra'!$F$8:$F$17)-MIN(ROW('03.Muestra'!$D$8:$D$17))+1,""),ROW()-582)),"")</f>
        <v/>
      </c>
      <c r="D588" s="114"/>
      <c r="E588" s="75" t="str">
        <f aca="false">IF(D588&lt;&gt;"",IF(AND(B588&lt;&gt;"",C588&lt;&gt;""),"","ERR"),"")</f>
        <v/>
      </c>
      <c r="G588" s="23"/>
      <c r="H588" s="23"/>
      <c r="I588" s="23"/>
      <c r="J588" s="23"/>
      <c r="K588" s="119"/>
    </row>
    <row r="589" customFormat="false" ht="13.5" hidden="false" customHeight="true" outlineLevel="0" collapsed="false">
      <c r="A589" s="110" t="str">
        <f aca="false" t="array" ref="A589:A589">IFERROR(INDEX('03.Muestra'!$B$8:$B$17,SMALL(IF("Documento no web"='03.Muestra'!$D$8:$D$17,ROW('03.Muestra'!$B$8:$B$17)-MIN(ROW('03.Muestra'!$D$8:$D$17))+1,""),ROW()-582)),"")</f>
        <v/>
      </c>
      <c r="B589" s="141" t="str">
        <f aca="false" t="array" ref="B589:B589">IFERROR(INDEX('03.Muestra'!$C$8:$C$17,SMALL(IF("Documento no web"='03.Muestra'!$D$8:$D$17,ROW('03.Muestra'!$C$8:$C$17)-MIN(ROW('03.Muestra'!$D$8:$D$17))+1,""),ROW()-582)),"")</f>
        <v/>
      </c>
      <c r="C589" s="141" t="str">
        <f aca="false" t="array" ref="C589:C589">IFERROR(INDEX('03.Muestra'!$F$8:$F$17,SMALL(IF("Documento no web"='03.Muestra'!$D$8:$D$17,ROW('03.Muestra'!$F$8:$F$17)-MIN(ROW('03.Muestra'!$D$8:$D$17))+1,""),ROW()-582)),"")</f>
        <v/>
      </c>
      <c r="D589" s="114"/>
      <c r="E589" s="75" t="str">
        <f aca="false">IF(D589&lt;&gt;"",IF(AND(B589&lt;&gt;"",C589&lt;&gt;""),"","ERR"),"")</f>
        <v/>
      </c>
      <c r="F589" s="23"/>
      <c r="G589" s="23"/>
      <c r="H589" s="23"/>
      <c r="I589" s="23"/>
      <c r="J589" s="23"/>
      <c r="K589" s="119"/>
    </row>
    <row r="590" customFormat="false" ht="13.5" hidden="false" customHeight="true" outlineLevel="0" collapsed="false">
      <c r="A590" s="110" t="str">
        <f aca="false" t="array" ref="A590:A590">IFERROR(INDEX('03.Muestra'!$B$8:$B$17,SMALL(IF("Documento no web"='03.Muestra'!$D$8:$D$17,ROW('03.Muestra'!$B$8:$B$17)-MIN(ROW('03.Muestra'!$D$8:$D$17))+1,""),ROW()-582)),"")</f>
        <v/>
      </c>
      <c r="B590" s="141" t="str">
        <f aca="false" t="array" ref="B590:B590">IFERROR(INDEX('03.Muestra'!$C$8:$C$17,SMALL(IF("Documento no web"='03.Muestra'!$D$8:$D$17,ROW('03.Muestra'!$C$8:$C$17)-MIN(ROW('03.Muestra'!$D$8:$D$17))+1,""),ROW()-582)),"")</f>
        <v/>
      </c>
      <c r="C590" s="141" t="str">
        <f aca="false" t="array" ref="C590:C590">IFERROR(INDEX('03.Muestra'!$F$8:$F$17,SMALL(IF("Documento no web"='03.Muestra'!$D$8:$D$17,ROW('03.Muestra'!$F$8:$F$17)-MIN(ROW('03.Muestra'!$D$8:$D$17))+1,""),ROW()-582)),"")</f>
        <v/>
      </c>
      <c r="D590" s="114"/>
      <c r="E590" s="75" t="str">
        <f aca="false">IF(D590&lt;&gt;"",IF(AND(B590&lt;&gt;"",C590&lt;&gt;""),"","ERR"),"")</f>
        <v/>
      </c>
      <c r="F590" s="23"/>
      <c r="G590" s="23"/>
      <c r="H590" s="23"/>
      <c r="I590" s="23"/>
      <c r="J590" s="23"/>
      <c r="K590" s="119"/>
      <c r="L590" s="23"/>
    </row>
    <row r="591" customFormat="false" ht="13.5" hidden="false" customHeight="true" outlineLevel="0" collapsed="false">
      <c r="A591" s="110" t="str">
        <f aca="false" t="array" ref="A591:A591">IFERROR(INDEX('03.Muestra'!$B$8:$B$17,SMALL(IF("Documento no web"='03.Muestra'!$D$8:$D$17,ROW('03.Muestra'!$B$8:$B$17)-MIN(ROW('03.Muestra'!$D$8:$D$17))+1,""),ROW()-582)),"")</f>
        <v/>
      </c>
      <c r="B591" s="141" t="str">
        <f aca="false" t="array" ref="B591:B591">IFERROR(INDEX('03.Muestra'!$C$8:$C$17,SMALL(IF("Documento no web"='03.Muestra'!$D$8:$D$17,ROW('03.Muestra'!$C$8:$C$17)-MIN(ROW('03.Muestra'!$D$8:$D$17))+1,""),ROW()-582)),"")</f>
        <v/>
      </c>
      <c r="C591" s="141" t="str">
        <f aca="false" t="array" ref="C591:C591">IFERROR(INDEX('03.Muestra'!$F$8:$F$17,SMALL(IF("Documento no web"='03.Muestra'!$D$8:$D$17,ROW('03.Muestra'!$F$8:$F$17)-MIN(ROW('03.Muestra'!$D$8:$D$17))+1,""),ROW()-582)),"")</f>
        <v/>
      </c>
      <c r="D591" s="114"/>
      <c r="E591" s="75" t="str">
        <f aca="false">IF(D591&lt;&gt;"",IF(AND(B591&lt;&gt;"",C591&lt;&gt;""),"","ERR"),"")</f>
        <v/>
      </c>
      <c r="F591" s="23"/>
      <c r="G591" s="23"/>
      <c r="H591" s="23"/>
      <c r="I591" s="23"/>
      <c r="J591" s="23"/>
      <c r="K591" s="119"/>
      <c r="L591" s="23"/>
    </row>
    <row r="592" customFormat="false" ht="13.5" hidden="false" customHeight="true" outlineLevel="0" collapsed="false">
      <c r="A592" s="110" t="str">
        <f aca="false" t="array" ref="A592:A592">IFERROR(INDEX('03.Muestra'!$B$8:$B$17,SMALL(IF("Documento no web"='03.Muestra'!$D$8:$D$17,ROW('03.Muestra'!$B$8:$B$17)-MIN(ROW('03.Muestra'!$D$8:$D$17))+1,""),ROW()-582)),"")</f>
        <v/>
      </c>
      <c r="B592" s="141" t="str">
        <f aca="false" t="array" ref="B592:B592">IFERROR(INDEX('03.Muestra'!$C$8:$C$17,SMALL(IF("Documento no web"='03.Muestra'!$D$8:$D$17,ROW('03.Muestra'!$C$8:$C$17)-MIN(ROW('03.Muestra'!$D$8:$D$17))+1,""),ROW()-582)),"")</f>
        <v/>
      </c>
      <c r="C592" s="141" t="str">
        <f aca="false" t="array" ref="C592:C592">IFERROR(INDEX('03.Muestra'!$F$8:$F$17,SMALL(IF("Documento no web"='03.Muestra'!$D$8:$D$17,ROW('03.Muestra'!$F$8:$F$17)-MIN(ROW('03.Muestra'!$D$8:$D$17))+1,""),ROW()-582)),"")</f>
        <v/>
      </c>
      <c r="D592" s="114"/>
      <c r="E592" s="75" t="str">
        <f aca="false">IF(D592&lt;&gt;"",IF(AND(B592&lt;&gt;"",C592&lt;&gt;""),"","ERR"),"")</f>
        <v/>
      </c>
      <c r="F592" s="23"/>
      <c r="G592" s="23"/>
      <c r="H592" s="23"/>
      <c r="I592" s="23"/>
      <c r="J592" s="23"/>
      <c r="K592" s="119"/>
      <c r="L592" s="23"/>
    </row>
    <row r="593" customFormat="false" ht="12" hidden="false" customHeight="true" outlineLevel="0" collapsed="false">
      <c r="A593" s="71"/>
      <c r="B593" s="144"/>
      <c r="C593" s="144"/>
      <c r="D593" s="145"/>
      <c r="E593" s="75"/>
      <c r="F593" s="23"/>
      <c r="G593" s="23"/>
      <c r="H593" s="23"/>
      <c r="I593" s="23"/>
      <c r="J593" s="23"/>
      <c r="N593" s="23"/>
      <c r="O593" s="23"/>
      <c r="P593" s="23"/>
      <c r="Q593" s="23"/>
      <c r="R593" s="23"/>
      <c r="S593" s="23"/>
      <c r="T593" s="23"/>
      <c r="U593" s="23"/>
      <c r="AD593" s="23"/>
    </row>
    <row r="594" customFormat="false" ht="12" hidden="false" customHeight="true" outlineLevel="0" collapsed="false">
      <c r="A594" s="71"/>
      <c r="B594" s="144"/>
      <c r="C594" s="144"/>
      <c r="D594" s="145"/>
      <c r="E594" s="75"/>
      <c r="F594" s="23"/>
      <c r="G594" s="23"/>
      <c r="H594" s="23"/>
      <c r="I594" s="23"/>
      <c r="J594" s="23"/>
      <c r="N594" s="23"/>
      <c r="O594" s="23"/>
      <c r="P594" s="23"/>
      <c r="Q594" s="23"/>
      <c r="R594" s="23"/>
      <c r="S594" s="23"/>
      <c r="T594" s="23"/>
      <c r="U594" s="23"/>
      <c r="AD594" s="23"/>
    </row>
    <row r="595" customFormat="false" ht="31.5" hidden="false" customHeight="true" outlineLevel="0" collapsed="false">
      <c r="A595" s="122"/>
      <c r="B595" s="123"/>
      <c r="C595" s="122"/>
      <c r="D595" s="146"/>
      <c r="E595" s="75"/>
      <c r="F595" s="23"/>
      <c r="G595" s="23"/>
      <c r="H595" s="23"/>
      <c r="I595" s="23"/>
      <c r="J595" s="23"/>
      <c r="N595" s="23"/>
      <c r="O595" s="23"/>
      <c r="P595" s="23"/>
      <c r="Q595" s="23"/>
      <c r="R595" s="23"/>
      <c r="S595" s="23"/>
      <c r="T595" s="23"/>
      <c r="U595" s="23"/>
      <c r="AD595" s="23"/>
    </row>
    <row r="596" customFormat="false" ht="14.25" hidden="false" customHeight="true" outlineLevel="0" collapsed="false">
      <c r="A596" s="71"/>
      <c r="B596" s="71"/>
      <c r="C596" s="71"/>
      <c r="D596" s="147"/>
      <c r="E596" s="75"/>
      <c r="F596" s="103"/>
      <c r="G596" s="23"/>
      <c r="H596" s="23"/>
      <c r="I596" s="23"/>
      <c r="J596" s="23"/>
      <c r="N596" s="23"/>
      <c r="O596" s="23"/>
      <c r="P596" s="23"/>
      <c r="Q596" s="23"/>
      <c r="R596" s="23"/>
      <c r="S596" s="23"/>
      <c r="T596" s="23"/>
      <c r="U596" s="23"/>
      <c r="AD596" s="23"/>
    </row>
    <row r="597" customFormat="false" ht="13.5" hidden="false" customHeight="true" outlineLevel="0" collapsed="false">
      <c r="B597" s="158"/>
      <c r="C597" s="23"/>
      <c r="D597" s="137"/>
      <c r="E597" s="23"/>
      <c r="F597" s="23"/>
      <c r="G597" s="23"/>
      <c r="H597" s="23"/>
      <c r="I597" s="23"/>
      <c r="J597" s="23"/>
      <c r="K597" s="119"/>
      <c r="L597" s="23"/>
    </row>
    <row r="598" customFormat="false" ht="13.5" hidden="false" customHeight="true" outlineLevel="0" collapsed="false">
      <c r="B598" s="23"/>
      <c r="C598" s="23"/>
      <c r="D598" s="137"/>
      <c r="E598" s="112"/>
      <c r="K598" s="119"/>
      <c r="L598" s="23"/>
    </row>
    <row r="599" customFormat="false" ht="30" hidden="false" customHeight="true" outlineLevel="0" collapsed="false">
      <c r="A599" s="105" t="s">
        <v>119</v>
      </c>
      <c r="B599" s="106" t="s">
        <v>105</v>
      </c>
      <c r="C599" s="107" t="s">
        <v>250</v>
      </c>
      <c r="D599" s="139" t="s">
        <v>125</v>
      </c>
      <c r="E599" s="124"/>
      <c r="K599" s="119"/>
      <c r="L599" s="23"/>
    </row>
    <row r="600" customFormat="false" ht="13.5" hidden="false" customHeight="true" outlineLevel="0" collapsed="false">
      <c r="A600" s="110" t="str">
        <f aca="false" t="array" ref="A600:A600">IFERROR(INDEX('03.Muestra'!$B$8:$B$17,SMALL(IF("Documento no web"='03.Muestra'!$D$8:$D$17,ROW('03.Muestra'!$B$8:$B$17)-MIN(ROW('03.Muestra'!$D$8:$D$17))+1,""),ROW()-599)),"")</f>
        <v/>
      </c>
      <c r="B600" s="141" t="str">
        <f aca="false" t="array" ref="B600:B600">IFERROR(INDEX('03.Muestra'!$C$8:$C$17,SMALL(IF("Documento no web"='03.Muestra'!$D$8:$D$17,ROW('03.Muestra'!$C$8:$C$17)-MIN(ROW('03.Muestra'!$D$8:$D$17))+1,""),ROW()-599)),"")</f>
        <v/>
      </c>
      <c r="C600" s="141" t="str">
        <f aca="false" t="array" ref="C600:C600">IFERROR(INDEX('03.Muestra'!$F$8:$F$17,SMALL(IF("Documento no web"='03.Muestra'!$D$8:$D$17,ROW('03.Muestra'!$F$8:$F$17)-MIN(ROW('03.Muestra'!$D$8:$D$17))+1,""),ROW()-599)),"")</f>
        <v/>
      </c>
      <c r="D600" s="114"/>
      <c r="E600" s="75" t="str">
        <f aca="false">IF(D600&lt;&gt;"",IF(AND(B600&lt;&gt;"",C600&lt;&gt;""),"","ERR"),"")</f>
        <v/>
      </c>
      <c r="F600" s="115" t="s">
        <v>108</v>
      </c>
      <c r="G600" s="100" t="s">
        <v>117</v>
      </c>
      <c r="H600" s="95" t="s">
        <v>112</v>
      </c>
      <c r="I600" s="116" t="s">
        <v>110</v>
      </c>
      <c r="J600" s="117" t="s">
        <v>106</v>
      </c>
      <c r="K600" s="142" t="s">
        <v>116</v>
      </c>
      <c r="L600" s="23"/>
    </row>
    <row r="601" customFormat="false" ht="13.5" hidden="false" customHeight="true" outlineLevel="0" collapsed="false">
      <c r="A601" s="110" t="str">
        <f aca="false" t="array" ref="A601:A601">IFERROR(INDEX('03.Muestra'!$B$8:$B$17,SMALL(IF("Documento no web"='03.Muestra'!$D$8:$D$17,ROW('03.Muestra'!$B$8:$B$17)-MIN(ROW('03.Muestra'!$D$8:$D$17))+1,""),ROW()-599)),"")</f>
        <v/>
      </c>
      <c r="B601" s="141" t="str">
        <f aca="false" t="array" ref="B601:B601">IFERROR(INDEX('03.Muestra'!$C$8:$C$17,SMALL(IF("Documento no web"='03.Muestra'!$D$8:$D$17,ROW('03.Muestra'!$C$8:$C$17)-MIN(ROW('03.Muestra'!$D$8:$D$17))+1,""),ROW()-599)),"")</f>
        <v/>
      </c>
      <c r="C601" s="141" t="str">
        <f aca="false" t="array" ref="C601:C601">IFERROR(INDEX('03.Muestra'!$F$8:$F$17,SMALL(IF("Documento no web"='03.Muestra'!$D$8:$D$17,ROW('03.Muestra'!$F$8:$F$17)-MIN(ROW('03.Muestra'!$D$8:$D$17))+1,""),ROW()-599)),"")</f>
        <v/>
      </c>
      <c r="D601" s="114"/>
      <c r="E601" s="75" t="str">
        <f aca="false">IF(D601&lt;&gt;"",IF(AND(B601&lt;&gt;"",C601&lt;&gt;""),"","ERR"),"")</f>
        <v/>
      </c>
      <c r="F601" s="118" t="n">
        <f aca="true">COUNTIF($D600:INDIRECT("$D" &amp;  SUM(ROW()-1,'03.Muestra'!$D$20)-1),F600)</f>
        <v>0</v>
      </c>
      <c r="G601" s="118" t="n">
        <f aca="true">COUNTIF($D600:INDIRECT("$D" &amp;  SUM(ROW()-1,'03.Muestra'!$D$20)-1),G600)</f>
        <v>0</v>
      </c>
      <c r="H601" s="118" t="n">
        <f aca="true">COUNTIF($D600:INDIRECT("$D" &amp;  SUM(ROW()-1,'03.Muestra'!$D$20)-1),H600)</f>
        <v>0</v>
      </c>
      <c r="I601" s="118" t="n">
        <f aca="true">COUNTIF($D600:INDIRECT("$D" &amp;  SUM(ROW()-1,'03.Muestra'!$D$20)-1),I600)</f>
        <v>0</v>
      </c>
      <c r="J601" s="118" t="n">
        <f aca="true">COUNTIF($D600:INDIRECT("$D" &amp;  SUM(ROW()-1,'03.Muestra'!$D$20)-1),J600)</f>
        <v>0</v>
      </c>
      <c r="K601" s="143" t="n">
        <f aca="true">IF(COUNTIF('03.Muestra'!$D$8:$D$17,"Documento no web")=0,0,COUNTBLANK($D600:INDIRECT("$D" &amp;  SUM(ROW()-1,COUNTIF('03.Muestra'!$D$8:$D$17,"Documento no web"))-1)))</f>
        <v>0</v>
      </c>
      <c r="L601" s="23"/>
    </row>
    <row r="602" customFormat="false" ht="13.5" hidden="false" customHeight="true" outlineLevel="0" collapsed="false">
      <c r="A602" s="110" t="str">
        <f aca="false" t="array" ref="A602:A602">IFERROR(INDEX('03.Muestra'!$B$8:$B$17,SMALL(IF("Documento no web"='03.Muestra'!$D$8:$D$17,ROW('03.Muestra'!$B$8:$B$17)-MIN(ROW('03.Muestra'!$D$8:$D$17))+1,""),ROW()-599)),"")</f>
        <v/>
      </c>
      <c r="B602" s="141" t="str">
        <f aca="false" t="array" ref="B602:B602">IFERROR(INDEX('03.Muestra'!$C$8:$C$17,SMALL(IF("Documento no web"='03.Muestra'!$D$8:$D$17,ROW('03.Muestra'!$C$8:$C$17)-MIN(ROW('03.Muestra'!$D$8:$D$17))+1,""),ROW()-599)),"")</f>
        <v/>
      </c>
      <c r="C602" s="141" t="str">
        <f aca="false" t="array" ref="C602:C602">IFERROR(INDEX('03.Muestra'!$F$8:$F$17,SMALL(IF("Documento no web"='03.Muestra'!$D$8:$D$17,ROW('03.Muestra'!$F$8:$F$17)-MIN(ROW('03.Muestra'!$D$8:$D$17))+1,""),ROW()-599)),"")</f>
        <v/>
      </c>
      <c r="D602" s="114"/>
      <c r="E602" s="75" t="str">
        <f aca="false">IF(D602&lt;&gt;"",IF(AND(B602&lt;&gt;"",C602&lt;&gt;""),"","ERR"),"")</f>
        <v/>
      </c>
      <c r="F602" s="23"/>
      <c r="G602" s="23"/>
      <c r="H602" s="23"/>
      <c r="I602" s="23"/>
      <c r="J602" s="23"/>
      <c r="K602" s="119"/>
      <c r="L602" s="23"/>
    </row>
    <row r="603" customFormat="false" ht="13.5" hidden="false" customHeight="true" outlineLevel="0" collapsed="false">
      <c r="A603" s="110" t="str">
        <f aca="false" t="array" ref="A603:A603">IFERROR(INDEX('03.Muestra'!$B$8:$B$17,SMALL(IF("Documento no web"='03.Muestra'!$D$8:$D$17,ROW('03.Muestra'!$B$8:$B$17)-MIN(ROW('03.Muestra'!$D$8:$D$17))+1,""),ROW()-599)),"")</f>
        <v/>
      </c>
      <c r="B603" s="141" t="str">
        <f aca="false" t="array" ref="B603:B603">IFERROR(INDEX('03.Muestra'!$C$8:$C$17,SMALL(IF("Documento no web"='03.Muestra'!$D$8:$D$17,ROW('03.Muestra'!$C$8:$C$17)-MIN(ROW('03.Muestra'!$D$8:$D$17))+1,""),ROW()-599)),"")</f>
        <v/>
      </c>
      <c r="C603" s="141" t="str">
        <f aca="false" t="array" ref="C603:C603">IFERROR(INDEX('03.Muestra'!$F$8:$F$17,SMALL(IF("Documento no web"='03.Muestra'!$D$8:$D$17,ROW('03.Muestra'!$F$8:$F$17)-MIN(ROW('03.Muestra'!$D$8:$D$17))+1,""),ROW()-599)),"")</f>
        <v/>
      </c>
      <c r="D603" s="114"/>
      <c r="E603" s="75" t="str">
        <f aca="false">IF(D603&lt;&gt;"",IF(AND(B603&lt;&gt;"",C603&lt;&gt;""),"","ERR"),"")</f>
        <v/>
      </c>
      <c r="F603" s="23"/>
      <c r="G603" s="23"/>
      <c r="H603" s="23"/>
      <c r="I603" s="23"/>
      <c r="K603" s="159"/>
      <c r="L603" s="23"/>
    </row>
    <row r="604" customFormat="false" ht="13.5" hidden="false" customHeight="true" outlineLevel="0" collapsed="false">
      <c r="A604" s="110" t="str">
        <f aca="false" t="array" ref="A604:A604">IFERROR(INDEX('03.Muestra'!$B$8:$B$17,SMALL(IF("Documento no web"='03.Muestra'!$D$8:$D$17,ROW('03.Muestra'!$B$8:$B$17)-MIN(ROW('03.Muestra'!$D$8:$D$17))+1,""),ROW()-599)),"")</f>
        <v/>
      </c>
      <c r="B604" s="141" t="str">
        <f aca="false" t="array" ref="B604:B604">IFERROR(INDEX('03.Muestra'!$C$8:$C$17,SMALL(IF("Documento no web"='03.Muestra'!$D$8:$D$17,ROW('03.Muestra'!$C$8:$C$17)-MIN(ROW('03.Muestra'!$D$8:$D$17))+1,""),ROW()-599)),"")</f>
        <v/>
      </c>
      <c r="C604" s="141" t="str">
        <f aca="false" t="array" ref="C604:C604">IFERROR(INDEX('03.Muestra'!$F$8:$F$17,SMALL(IF("Documento no web"='03.Muestra'!$D$8:$D$17,ROW('03.Muestra'!$F$8:$F$17)-MIN(ROW('03.Muestra'!$D$8:$D$17))+1,""),ROW()-599)),"")</f>
        <v/>
      </c>
      <c r="D604" s="114"/>
      <c r="E604" s="75" t="str">
        <f aca="false">IF(D604&lt;&gt;"",IF(AND(B604&lt;&gt;"",C604&lt;&gt;""),"","ERR"),"")</f>
        <v/>
      </c>
      <c r="F604" s="74"/>
      <c r="G604" s="23"/>
      <c r="H604" s="23"/>
      <c r="I604" s="23"/>
      <c r="K604" s="159"/>
      <c r="L604" s="23"/>
    </row>
    <row r="605" customFormat="false" ht="13.5" hidden="false" customHeight="true" outlineLevel="0" collapsed="false">
      <c r="A605" s="110" t="str">
        <f aca="false" t="array" ref="A605:A605">IFERROR(INDEX('03.Muestra'!$B$8:$B$17,SMALL(IF("Documento no web"='03.Muestra'!$D$8:$D$17,ROW('03.Muestra'!$B$8:$B$17)-MIN(ROW('03.Muestra'!$D$8:$D$17))+1,""),ROW()-599)),"")</f>
        <v/>
      </c>
      <c r="B605" s="141" t="str">
        <f aca="false" t="array" ref="B605:B605">IFERROR(INDEX('03.Muestra'!$C$8:$C$17,SMALL(IF("Documento no web"='03.Muestra'!$D$8:$D$17,ROW('03.Muestra'!$C$8:$C$17)-MIN(ROW('03.Muestra'!$D$8:$D$17))+1,""),ROW()-599)),"")</f>
        <v/>
      </c>
      <c r="C605" s="141" t="str">
        <f aca="false" t="array" ref="C605:C605">IFERROR(INDEX('03.Muestra'!$F$8:$F$17,SMALL(IF("Documento no web"='03.Muestra'!$D$8:$D$17,ROW('03.Muestra'!$F$8:$F$17)-MIN(ROW('03.Muestra'!$D$8:$D$17))+1,""),ROW()-599)),"")</f>
        <v/>
      </c>
      <c r="D605" s="114"/>
      <c r="E605" s="75" t="str">
        <f aca="false">IF(D605&lt;&gt;"",IF(AND(B605&lt;&gt;"",C605&lt;&gt;""),"","ERR"),"")</f>
        <v/>
      </c>
      <c r="F605" s="23"/>
      <c r="G605" s="23"/>
      <c r="H605" s="23"/>
      <c r="I605" s="23"/>
      <c r="K605" s="159"/>
      <c r="L605" s="23"/>
    </row>
    <row r="606" customFormat="false" ht="13.5" hidden="false" customHeight="true" outlineLevel="0" collapsed="false">
      <c r="A606" s="110" t="str">
        <f aca="false" t="array" ref="A606:A606">IFERROR(INDEX('03.Muestra'!$B$8:$B$17,SMALL(IF("Documento no web"='03.Muestra'!$D$8:$D$17,ROW('03.Muestra'!$B$8:$B$17)-MIN(ROW('03.Muestra'!$D$8:$D$17))+1,""),ROW()-599)),"")</f>
        <v/>
      </c>
      <c r="B606" s="141" t="str">
        <f aca="false" t="array" ref="B606:B606">IFERROR(INDEX('03.Muestra'!$C$8:$C$17,SMALL(IF("Documento no web"='03.Muestra'!$D$8:$D$17,ROW('03.Muestra'!$C$8:$C$17)-MIN(ROW('03.Muestra'!$D$8:$D$17))+1,""),ROW()-599)),"")</f>
        <v/>
      </c>
      <c r="C606" s="141" t="str">
        <f aca="false" t="array" ref="C606:C606">IFERROR(INDEX('03.Muestra'!$F$8:$F$17,SMALL(IF("Documento no web"='03.Muestra'!$D$8:$D$17,ROW('03.Muestra'!$F$8:$F$17)-MIN(ROW('03.Muestra'!$D$8:$D$17))+1,""),ROW()-599)),"")</f>
        <v/>
      </c>
      <c r="D606" s="114"/>
      <c r="E606" s="75" t="str">
        <f aca="false">IF(D606&lt;&gt;"",IF(AND(B606&lt;&gt;"",C606&lt;&gt;""),"","ERR"),"")</f>
        <v/>
      </c>
      <c r="F606" s="23"/>
      <c r="G606" s="23"/>
      <c r="H606" s="23"/>
      <c r="I606" s="23"/>
      <c r="K606" s="159"/>
      <c r="L606" s="23"/>
    </row>
    <row r="607" customFormat="false" ht="13.5" hidden="false" customHeight="true" outlineLevel="0" collapsed="false">
      <c r="A607" s="110" t="str">
        <f aca="false" t="array" ref="A607:A607">IFERROR(INDEX('03.Muestra'!$B$8:$B$17,SMALL(IF("Documento no web"='03.Muestra'!$D$8:$D$17,ROW('03.Muestra'!$B$8:$B$17)-MIN(ROW('03.Muestra'!$D$8:$D$17))+1,""),ROW()-599)),"")</f>
        <v/>
      </c>
      <c r="B607" s="141" t="str">
        <f aca="false" t="array" ref="B607:B607">IFERROR(INDEX('03.Muestra'!$C$8:$C$17,SMALL(IF("Documento no web"='03.Muestra'!$D$8:$D$17,ROW('03.Muestra'!$C$8:$C$17)-MIN(ROW('03.Muestra'!$D$8:$D$17))+1,""),ROW()-599)),"")</f>
        <v/>
      </c>
      <c r="C607" s="141" t="str">
        <f aca="false" t="array" ref="C607:C607">IFERROR(INDEX('03.Muestra'!$F$8:$F$17,SMALL(IF("Documento no web"='03.Muestra'!$D$8:$D$17,ROW('03.Muestra'!$F$8:$F$17)-MIN(ROW('03.Muestra'!$D$8:$D$17))+1,""),ROW()-599)),"")</f>
        <v/>
      </c>
      <c r="D607" s="114"/>
      <c r="E607" s="75" t="str">
        <f aca="false">IF(D607&lt;&gt;"",IF(AND(B607&lt;&gt;"",C607&lt;&gt;""),"","ERR"),"")</f>
        <v/>
      </c>
      <c r="F607" s="23"/>
      <c r="G607" s="23"/>
      <c r="H607" s="23"/>
      <c r="I607" s="23"/>
      <c r="J607" s="23"/>
      <c r="K607" s="119"/>
      <c r="L607" s="23"/>
    </row>
    <row r="608" customFormat="false" ht="13.5" hidden="false" customHeight="true" outlineLevel="0" collapsed="false">
      <c r="A608" s="110" t="str">
        <f aca="false" t="array" ref="A608:A608">IFERROR(INDEX('03.Muestra'!$B$8:$B$17,SMALL(IF("Documento no web"='03.Muestra'!$D$8:$D$17,ROW('03.Muestra'!$B$8:$B$17)-MIN(ROW('03.Muestra'!$D$8:$D$17))+1,""),ROW()-599)),"")</f>
        <v/>
      </c>
      <c r="B608" s="141" t="str">
        <f aca="false" t="array" ref="B608:B608">IFERROR(INDEX('03.Muestra'!$C$8:$C$17,SMALL(IF("Documento no web"='03.Muestra'!$D$8:$D$17,ROW('03.Muestra'!$C$8:$C$17)-MIN(ROW('03.Muestra'!$D$8:$D$17))+1,""),ROW()-599)),"")</f>
        <v/>
      </c>
      <c r="C608" s="141" t="str">
        <f aca="false" t="array" ref="C608:C608">IFERROR(INDEX('03.Muestra'!$F$8:$F$17,SMALL(IF("Documento no web"='03.Muestra'!$D$8:$D$17,ROW('03.Muestra'!$F$8:$F$17)-MIN(ROW('03.Muestra'!$D$8:$D$17))+1,""),ROW()-599)),"")</f>
        <v/>
      </c>
      <c r="D608" s="114"/>
      <c r="E608" s="75" t="str">
        <f aca="false">IF(D608&lt;&gt;"",IF(AND(B608&lt;&gt;"",C608&lt;&gt;""),"","ERR"),"")</f>
        <v/>
      </c>
      <c r="F608" s="23"/>
      <c r="G608" s="23"/>
      <c r="H608" s="23"/>
      <c r="I608" s="23"/>
      <c r="J608" s="23"/>
      <c r="K608" s="119"/>
      <c r="L608" s="23"/>
    </row>
    <row r="609" customFormat="false" ht="13.5" hidden="false" customHeight="true" outlineLevel="0" collapsed="false">
      <c r="A609" s="110" t="str">
        <f aca="false" t="array" ref="A609:A609">IFERROR(INDEX('03.Muestra'!$B$8:$B$17,SMALL(IF("Documento no web"='03.Muestra'!$D$8:$D$17,ROW('03.Muestra'!$B$8:$B$17)-MIN(ROW('03.Muestra'!$D$8:$D$17))+1,""),ROW()-599)),"")</f>
        <v/>
      </c>
      <c r="B609" s="141" t="str">
        <f aca="false" t="array" ref="B609:B609">IFERROR(INDEX('03.Muestra'!$C$8:$C$17,SMALL(IF("Documento no web"='03.Muestra'!$D$8:$D$17,ROW('03.Muestra'!$C$8:$C$17)-MIN(ROW('03.Muestra'!$D$8:$D$17))+1,""),ROW()-599)),"")</f>
        <v/>
      </c>
      <c r="C609" s="141" t="str">
        <f aca="false" t="array" ref="C609:C609">IFERROR(INDEX('03.Muestra'!$F$8:$F$17,SMALL(IF("Documento no web"='03.Muestra'!$D$8:$D$17,ROW('03.Muestra'!$F$8:$F$17)-MIN(ROW('03.Muestra'!$D$8:$D$17))+1,""),ROW()-599)),"")</f>
        <v/>
      </c>
      <c r="D609" s="114"/>
      <c r="E609" s="75" t="str">
        <f aca="false">IF(D609&lt;&gt;"",IF(AND(B609&lt;&gt;"",C609&lt;&gt;""),"","ERR"),"")</f>
        <v/>
      </c>
      <c r="F609" s="23"/>
      <c r="G609" s="23"/>
      <c r="H609" s="23"/>
      <c r="I609" s="23"/>
      <c r="J609" s="23"/>
      <c r="K609" s="119"/>
      <c r="L609" s="23"/>
    </row>
    <row r="610" customFormat="false" ht="12" hidden="false" customHeight="true" outlineLevel="0" collapsed="false">
      <c r="A610" s="71"/>
      <c r="B610" s="144"/>
      <c r="C610" s="144"/>
      <c r="D610" s="145"/>
      <c r="E610" s="75"/>
      <c r="F610" s="23"/>
      <c r="G610" s="23"/>
      <c r="H610" s="23"/>
      <c r="I610" s="23"/>
      <c r="J610" s="23"/>
      <c r="N610" s="23"/>
      <c r="O610" s="23"/>
      <c r="P610" s="23"/>
      <c r="Q610" s="23"/>
      <c r="R610" s="23"/>
      <c r="S610" s="23"/>
      <c r="T610" s="23"/>
      <c r="U610" s="23"/>
      <c r="AD610" s="23"/>
    </row>
    <row r="611" customFormat="false" ht="12" hidden="false" customHeight="true" outlineLevel="0" collapsed="false">
      <c r="A611" s="71"/>
      <c r="B611" s="144"/>
      <c r="C611" s="144"/>
      <c r="D611" s="145"/>
      <c r="E611" s="75"/>
      <c r="F611" s="23"/>
      <c r="G611" s="23"/>
      <c r="H611" s="23"/>
      <c r="I611" s="23"/>
      <c r="J611" s="23"/>
      <c r="N611" s="23"/>
      <c r="O611" s="23"/>
      <c r="P611" s="23"/>
      <c r="Q611" s="23"/>
      <c r="R611" s="23"/>
      <c r="S611" s="23"/>
      <c r="T611" s="23"/>
      <c r="U611" s="23"/>
      <c r="AD611" s="23"/>
    </row>
    <row r="612" customFormat="false" ht="31.5" hidden="false" customHeight="true" outlineLevel="0" collapsed="false">
      <c r="A612" s="122"/>
      <c r="B612" s="123"/>
      <c r="C612" s="122"/>
      <c r="D612" s="146"/>
      <c r="E612" s="75"/>
      <c r="F612" s="23"/>
      <c r="G612" s="23"/>
      <c r="H612" s="23"/>
      <c r="I612" s="23"/>
      <c r="J612" s="23"/>
      <c r="N612" s="23"/>
      <c r="O612" s="23"/>
      <c r="P612" s="23"/>
      <c r="Q612" s="23"/>
      <c r="R612" s="23"/>
      <c r="S612" s="23"/>
      <c r="T612" s="23"/>
      <c r="U612" s="23"/>
      <c r="AD612" s="23"/>
    </row>
    <row r="613" customFormat="false" ht="14.25" hidden="false" customHeight="true" outlineLevel="0" collapsed="false">
      <c r="A613" s="71"/>
      <c r="B613" s="71"/>
      <c r="C613" s="71"/>
      <c r="D613" s="147"/>
      <c r="E613" s="75"/>
      <c r="F613" s="103"/>
      <c r="G613" s="23"/>
      <c r="H613" s="23"/>
      <c r="I613" s="23"/>
      <c r="J613" s="23"/>
      <c r="N613" s="23"/>
      <c r="O613" s="23"/>
      <c r="P613" s="23"/>
      <c r="Q613" s="23"/>
      <c r="R613" s="23"/>
      <c r="S613" s="23"/>
      <c r="T613" s="23"/>
      <c r="U613" s="23"/>
      <c r="AD613" s="23"/>
    </row>
    <row r="614" customFormat="false" ht="13.5" hidden="false" customHeight="true" outlineLevel="0" collapsed="false">
      <c r="B614" s="23"/>
      <c r="C614" s="23"/>
      <c r="D614" s="137"/>
      <c r="E614" s="23"/>
      <c r="F614" s="23"/>
      <c r="G614" s="23"/>
      <c r="H614" s="23"/>
      <c r="I614" s="23"/>
      <c r="J614" s="23"/>
      <c r="K614" s="119"/>
      <c r="L614" s="23"/>
    </row>
    <row r="615" customFormat="false" ht="13.5" hidden="false" customHeight="true" outlineLevel="0" collapsed="false">
      <c r="B615" s="23"/>
      <c r="C615" s="23"/>
      <c r="D615" s="137"/>
      <c r="E615" s="112"/>
      <c r="F615" s="23"/>
      <c r="G615" s="23"/>
      <c r="H615" s="23"/>
      <c r="I615" s="23"/>
      <c r="J615" s="23"/>
      <c r="K615" s="119"/>
      <c r="L615" s="23"/>
    </row>
    <row r="616" customFormat="false" ht="30" hidden="false" customHeight="true" outlineLevel="0" collapsed="false">
      <c r="A616" s="105" t="s">
        <v>119</v>
      </c>
      <c r="B616" s="106" t="s">
        <v>105</v>
      </c>
      <c r="C616" s="107" t="s">
        <v>251</v>
      </c>
      <c r="D616" s="139" t="s">
        <v>125</v>
      </c>
      <c r="E616" s="124"/>
      <c r="K616" s="119"/>
      <c r="L616" s="23"/>
    </row>
    <row r="617" customFormat="false" ht="13.5" hidden="false" customHeight="true" outlineLevel="0" collapsed="false">
      <c r="A617" s="110" t="str">
        <f aca="false" t="array" ref="A617:A617">IFERROR(INDEX('03.Muestra'!$B$8:$B$17,SMALL(IF("Documento no web"='03.Muestra'!$D$8:$D$17,ROW('03.Muestra'!$B$8:$B$17)-MIN(ROW('03.Muestra'!$D$8:$D$17))+1,""),ROW()-616)),"")</f>
        <v/>
      </c>
      <c r="B617" s="141" t="str">
        <f aca="false" t="array" ref="B617:B617">IFERROR(INDEX('03.Muestra'!$C$8:$C$17,SMALL(IF("Documento no web"='03.Muestra'!$D$8:$D$17,ROW('03.Muestra'!$C$8:$C$17)-MIN(ROW('03.Muestra'!$D$8:$D$17))+1,""),ROW()-616)),"")</f>
        <v/>
      </c>
      <c r="C617" s="141" t="str">
        <f aca="false" t="array" ref="C617:C617">IFERROR(INDEX('03.Muestra'!$F$8:$F$17,SMALL(IF("Documento no web"='03.Muestra'!$D$8:$D$17,ROW('03.Muestra'!$F$8:$F$17)-MIN(ROW('03.Muestra'!$D$8:$D$17))+1,""),ROW()-616)),"")</f>
        <v/>
      </c>
      <c r="D617" s="114"/>
      <c r="E617" s="75" t="str">
        <f aca="false">IF(D617&lt;&gt;"",IF(AND(B617&lt;&gt;"",C617&lt;&gt;""),"","ERR"),"")</f>
        <v/>
      </c>
      <c r="F617" s="115" t="s">
        <v>108</v>
      </c>
      <c r="G617" s="100" t="s">
        <v>117</v>
      </c>
      <c r="H617" s="95" t="s">
        <v>112</v>
      </c>
      <c r="I617" s="116" t="s">
        <v>110</v>
      </c>
      <c r="J617" s="117" t="s">
        <v>106</v>
      </c>
      <c r="K617" s="142" t="s">
        <v>116</v>
      </c>
      <c r="L617" s="23"/>
    </row>
    <row r="618" customFormat="false" ht="13.5" hidden="false" customHeight="true" outlineLevel="0" collapsed="false">
      <c r="A618" s="110" t="str">
        <f aca="false" t="array" ref="A618:A618">IFERROR(INDEX('03.Muestra'!$B$8:$B$17,SMALL(IF("Documento no web"='03.Muestra'!$D$8:$D$17,ROW('03.Muestra'!$B$8:$B$17)-MIN(ROW('03.Muestra'!$D$8:$D$17))+1,""),ROW()-616)),"")</f>
        <v/>
      </c>
      <c r="B618" s="141" t="str">
        <f aca="false" t="array" ref="B618:B618">IFERROR(INDEX('03.Muestra'!$C$8:$C$17,SMALL(IF("Documento no web"='03.Muestra'!$D$8:$D$17,ROW('03.Muestra'!$C$8:$C$17)-MIN(ROW('03.Muestra'!$D$8:$D$17))+1,""),ROW()-616)),"")</f>
        <v/>
      </c>
      <c r="C618" s="141" t="str">
        <f aca="false" t="array" ref="C618:C618">IFERROR(INDEX('03.Muestra'!$F$8:$F$17,SMALL(IF("Documento no web"='03.Muestra'!$D$8:$D$17,ROW('03.Muestra'!$F$8:$F$17)-MIN(ROW('03.Muestra'!$D$8:$D$17))+1,""),ROW()-616)),"")</f>
        <v/>
      </c>
      <c r="D618" s="114"/>
      <c r="E618" s="75" t="str">
        <f aca="false">IF(D618&lt;&gt;"",IF(AND(B618&lt;&gt;"",C618&lt;&gt;""),"","ERR"),"")</f>
        <v/>
      </c>
      <c r="F618" s="118" t="n">
        <f aca="true">COUNTIF($D617:INDIRECT("$D" &amp;  SUM(ROW()-1,'03.Muestra'!$D$20)-1),F617)</f>
        <v>0</v>
      </c>
      <c r="G618" s="118" t="n">
        <f aca="true">COUNTIF($D617:INDIRECT("$D" &amp;  SUM(ROW()-1,'03.Muestra'!$D$20)-1),G617)</f>
        <v>0</v>
      </c>
      <c r="H618" s="118" t="n">
        <f aca="true">COUNTIF($D617:INDIRECT("$D" &amp;  SUM(ROW()-1,'03.Muestra'!$D$20)-1),H617)</f>
        <v>0</v>
      </c>
      <c r="I618" s="118" t="n">
        <f aca="true">COUNTIF($D617:INDIRECT("$D" &amp;  SUM(ROW()-1,'03.Muestra'!$D$20)-1),I617)</f>
        <v>0</v>
      </c>
      <c r="J618" s="118" t="n">
        <f aca="true">COUNTIF($D617:INDIRECT("$D" &amp;  SUM(ROW()-1,'03.Muestra'!$D$20)-1),J617)</f>
        <v>0</v>
      </c>
      <c r="K618" s="143" t="n">
        <f aca="true">IF(COUNTIF('03.Muestra'!$D$8:$D$17,"Documento no web")=0,0,COUNTBLANK($D617:INDIRECT("$D" &amp;  SUM(ROW()-1,COUNTIF('03.Muestra'!$D$8:$D$17,"Documento no web"))-1)))</f>
        <v>0</v>
      </c>
      <c r="L618" s="23"/>
    </row>
    <row r="619" customFormat="false" ht="13.5" hidden="false" customHeight="true" outlineLevel="0" collapsed="false">
      <c r="A619" s="110" t="str">
        <f aca="false" t="array" ref="A619:A619">IFERROR(INDEX('03.Muestra'!$B$8:$B$17,SMALL(IF("Documento no web"='03.Muestra'!$D$8:$D$17,ROW('03.Muestra'!$B$8:$B$17)-MIN(ROW('03.Muestra'!$D$8:$D$17))+1,""),ROW()-616)),"")</f>
        <v/>
      </c>
      <c r="B619" s="141" t="str">
        <f aca="false" t="array" ref="B619:B619">IFERROR(INDEX('03.Muestra'!$C$8:$C$17,SMALL(IF("Documento no web"='03.Muestra'!$D$8:$D$17,ROW('03.Muestra'!$C$8:$C$17)-MIN(ROW('03.Muestra'!$D$8:$D$17))+1,""),ROW()-616)),"")</f>
        <v/>
      </c>
      <c r="C619" s="141" t="str">
        <f aca="false" t="array" ref="C619:C619">IFERROR(INDEX('03.Muestra'!$F$8:$F$17,SMALL(IF("Documento no web"='03.Muestra'!$D$8:$D$17,ROW('03.Muestra'!$F$8:$F$17)-MIN(ROW('03.Muestra'!$D$8:$D$17))+1,""),ROW()-616)),"")</f>
        <v/>
      </c>
      <c r="D619" s="114"/>
      <c r="E619" s="75" t="str">
        <f aca="false">IF(D619&lt;&gt;"",IF(AND(B619&lt;&gt;"",C619&lt;&gt;""),"","ERR"),"")</f>
        <v/>
      </c>
      <c r="G619" s="23"/>
      <c r="H619" s="23"/>
      <c r="I619" s="23"/>
      <c r="J619" s="23"/>
      <c r="K619" s="119"/>
      <c r="L619" s="23"/>
    </row>
    <row r="620" customFormat="false" ht="13.5" hidden="false" customHeight="true" outlineLevel="0" collapsed="false">
      <c r="A620" s="110" t="str">
        <f aca="false" t="array" ref="A620:A620">IFERROR(INDEX('03.Muestra'!$B$8:$B$17,SMALL(IF("Documento no web"='03.Muestra'!$D$8:$D$17,ROW('03.Muestra'!$B$8:$B$17)-MIN(ROW('03.Muestra'!$D$8:$D$17))+1,""),ROW()-616)),"")</f>
        <v/>
      </c>
      <c r="B620" s="141" t="str">
        <f aca="false" t="array" ref="B620:B620">IFERROR(INDEX('03.Muestra'!$C$8:$C$17,SMALL(IF("Documento no web"='03.Muestra'!$D$8:$D$17,ROW('03.Muestra'!$C$8:$C$17)-MIN(ROW('03.Muestra'!$D$8:$D$17))+1,""),ROW()-616)),"")</f>
        <v/>
      </c>
      <c r="C620" s="141" t="str">
        <f aca="false" t="array" ref="C620:C620">IFERROR(INDEX('03.Muestra'!$F$8:$F$17,SMALL(IF("Documento no web"='03.Muestra'!$D$8:$D$17,ROW('03.Muestra'!$F$8:$F$17)-MIN(ROW('03.Muestra'!$D$8:$D$17))+1,""),ROW()-616)),"")</f>
        <v/>
      </c>
      <c r="D620" s="114"/>
      <c r="E620" s="75" t="str">
        <f aca="false">IF(D620&lt;&gt;"",IF(AND(B620&lt;&gt;"",C620&lt;&gt;""),"","ERR"),"")</f>
        <v/>
      </c>
      <c r="G620" s="23"/>
      <c r="H620" s="23"/>
      <c r="I620" s="23"/>
      <c r="J620" s="23"/>
      <c r="K620" s="119"/>
      <c r="L620" s="23"/>
    </row>
    <row r="621" customFormat="false" ht="13.5" hidden="false" customHeight="true" outlineLevel="0" collapsed="false">
      <c r="A621" s="110" t="str">
        <f aca="false" t="array" ref="A621:A621">IFERROR(INDEX('03.Muestra'!$B$8:$B$17,SMALL(IF("Documento no web"='03.Muestra'!$D$8:$D$17,ROW('03.Muestra'!$B$8:$B$17)-MIN(ROW('03.Muestra'!$D$8:$D$17))+1,""),ROW()-616)),"")</f>
        <v/>
      </c>
      <c r="B621" s="141" t="str">
        <f aca="false" t="array" ref="B621:B621">IFERROR(INDEX('03.Muestra'!$C$8:$C$17,SMALL(IF("Documento no web"='03.Muestra'!$D$8:$D$17,ROW('03.Muestra'!$C$8:$C$17)-MIN(ROW('03.Muestra'!$D$8:$D$17))+1,""),ROW()-616)),"")</f>
        <v/>
      </c>
      <c r="C621" s="141" t="str">
        <f aca="false" t="array" ref="C621:C621">IFERROR(INDEX('03.Muestra'!$F$8:$F$17,SMALL(IF("Documento no web"='03.Muestra'!$D$8:$D$17,ROW('03.Muestra'!$F$8:$F$17)-MIN(ROW('03.Muestra'!$D$8:$D$17))+1,""),ROW()-616)),"")</f>
        <v/>
      </c>
      <c r="D621" s="114"/>
      <c r="E621" s="75" t="str">
        <f aca="false">IF(D621&lt;&gt;"",IF(AND(B621&lt;&gt;"",C621&lt;&gt;""),"","ERR"),"")</f>
        <v/>
      </c>
      <c r="G621" s="23"/>
      <c r="H621" s="23"/>
      <c r="I621" s="23"/>
      <c r="J621" s="23"/>
      <c r="K621" s="119"/>
      <c r="L621" s="23"/>
    </row>
    <row r="622" customFormat="false" ht="13.5" hidden="false" customHeight="true" outlineLevel="0" collapsed="false">
      <c r="A622" s="110" t="str">
        <f aca="false" t="array" ref="A622:A622">IFERROR(INDEX('03.Muestra'!$B$8:$B$17,SMALL(IF("Documento no web"='03.Muestra'!$D$8:$D$17,ROW('03.Muestra'!$B$8:$B$17)-MIN(ROW('03.Muestra'!$D$8:$D$17))+1,""),ROW()-616)),"")</f>
        <v/>
      </c>
      <c r="B622" s="141" t="str">
        <f aca="false" t="array" ref="B622:B622">IFERROR(INDEX('03.Muestra'!$C$8:$C$17,SMALL(IF("Documento no web"='03.Muestra'!$D$8:$D$17,ROW('03.Muestra'!$C$8:$C$17)-MIN(ROW('03.Muestra'!$D$8:$D$17))+1,""),ROW()-616)),"")</f>
        <v/>
      </c>
      <c r="C622" s="141" t="str">
        <f aca="false" t="array" ref="C622:C622">IFERROR(INDEX('03.Muestra'!$F$8:$F$17,SMALL(IF("Documento no web"='03.Muestra'!$D$8:$D$17,ROW('03.Muestra'!$F$8:$F$17)-MIN(ROW('03.Muestra'!$D$8:$D$17))+1,""),ROW()-616)),"")</f>
        <v/>
      </c>
      <c r="D622" s="114"/>
      <c r="E622" s="75" t="str">
        <f aca="false">IF(D622&lt;&gt;"",IF(AND(B622&lt;&gt;"",C622&lt;&gt;""),"","ERR"),"")</f>
        <v/>
      </c>
      <c r="G622" s="23"/>
      <c r="H622" s="23"/>
      <c r="I622" s="23"/>
      <c r="J622" s="23"/>
      <c r="K622" s="119"/>
      <c r="L622" s="23"/>
    </row>
    <row r="623" customFormat="false" ht="13.5" hidden="false" customHeight="true" outlineLevel="0" collapsed="false">
      <c r="A623" s="110" t="str">
        <f aca="false" t="array" ref="A623:A623">IFERROR(INDEX('03.Muestra'!$B$8:$B$17,SMALL(IF("Documento no web"='03.Muestra'!$D$8:$D$17,ROW('03.Muestra'!$B$8:$B$17)-MIN(ROW('03.Muestra'!$D$8:$D$17))+1,""),ROW()-616)),"")</f>
        <v/>
      </c>
      <c r="B623" s="141" t="str">
        <f aca="false" t="array" ref="B623:B623">IFERROR(INDEX('03.Muestra'!$C$8:$C$17,SMALL(IF("Documento no web"='03.Muestra'!$D$8:$D$17,ROW('03.Muestra'!$C$8:$C$17)-MIN(ROW('03.Muestra'!$D$8:$D$17))+1,""),ROW()-616)),"")</f>
        <v/>
      </c>
      <c r="C623" s="141" t="str">
        <f aca="false" t="array" ref="C623:C623">IFERROR(INDEX('03.Muestra'!$F$8:$F$17,SMALL(IF("Documento no web"='03.Muestra'!$D$8:$D$17,ROW('03.Muestra'!$F$8:$F$17)-MIN(ROW('03.Muestra'!$D$8:$D$17))+1,""),ROW()-616)),"")</f>
        <v/>
      </c>
      <c r="D623" s="114"/>
      <c r="E623" s="75" t="str">
        <f aca="false">IF(D623&lt;&gt;"",IF(AND(B623&lt;&gt;"",C623&lt;&gt;""),"","ERR"),"")</f>
        <v/>
      </c>
      <c r="F623" s="23"/>
      <c r="G623" s="23"/>
      <c r="H623" s="23"/>
      <c r="I623" s="23"/>
      <c r="J623" s="23"/>
      <c r="K623" s="119"/>
      <c r="L623" s="23"/>
    </row>
    <row r="624" customFormat="false" ht="13.5" hidden="false" customHeight="true" outlineLevel="0" collapsed="false">
      <c r="A624" s="110" t="str">
        <f aca="false" t="array" ref="A624:A624">IFERROR(INDEX('03.Muestra'!$B$8:$B$17,SMALL(IF("Documento no web"='03.Muestra'!$D$8:$D$17,ROW('03.Muestra'!$B$8:$B$17)-MIN(ROW('03.Muestra'!$D$8:$D$17))+1,""),ROW()-616)),"")</f>
        <v/>
      </c>
      <c r="B624" s="141" t="str">
        <f aca="false" t="array" ref="B624:B624">IFERROR(INDEX('03.Muestra'!$C$8:$C$17,SMALL(IF("Documento no web"='03.Muestra'!$D$8:$D$17,ROW('03.Muestra'!$C$8:$C$17)-MIN(ROW('03.Muestra'!$D$8:$D$17))+1,""),ROW()-616)),"")</f>
        <v/>
      </c>
      <c r="C624" s="141" t="str">
        <f aca="false" t="array" ref="C624:C624">IFERROR(INDEX('03.Muestra'!$F$8:$F$17,SMALL(IF("Documento no web"='03.Muestra'!$D$8:$D$17,ROW('03.Muestra'!$F$8:$F$17)-MIN(ROW('03.Muestra'!$D$8:$D$17))+1,""),ROW()-616)),"")</f>
        <v/>
      </c>
      <c r="D624" s="114"/>
      <c r="E624" s="75" t="str">
        <f aca="false">IF(D624&lt;&gt;"",IF(AND(B624&lt;&gt;"",C624&lt;&gt;""),"","ERR"),"")</f>
        <v/>
      </c>
      <c r="F624" s="23"/>
      <c r="G624" s="23"/>
      <c r="H624" s="23"/>
      <c r="I624" s="23"/>
      <c r="J624" s="23"/>
      <c r="K624" s="119"/>
      <c r="L624" s="23"/>
    </row>
    <row r="625" customFormat="false" ht="13.5" hidden="false" customHeight="true" outlineLevel="0" collapsed="false">
      <c r="A625" s="110" t="str">
        <f aca="false" t="array" ref="A625:A625">IFERROR(INDEX('03.Muestra'!$B$8:$B$17,SMALL(IF("Documento no web"='03.Muestra'!$D$8:$D$17,ROW('03.Muestra'!$B$8:$B$17)-MIN(ROW('03.Muestra'!$D$8:$D$17))+1,""),ROW()-616)),"")</f>
        <v/>
      </c>
      <c r="B625" s="141" t="str">
        <f aca="false" t="array" ref="B625:B625">IFERROR(INDEX('03.Muestra'!$C$8:$C$17,SMALL(IF("Documento no web"='03.Muestra'!$D$8:$D$17,ROW('03.Muestra'!$C$8:$C$17)-MIN(ROW('03.Muestra'!$D$8:$D$17))+1,""),ROW()-616)),"")</f>
        <v/>
      </c>
      <c r="C625" s="141" t="str">
        <f aca="false" t="array" ref="C625:C625">IFERROR(INDEX('03.Muestra'!$F$8:$F$17,SMALL(IF("Documento no web"='03.Muestra'!$D$8:$D$17,ROW('03.Muestra'!$F$8:$F$17)-MIN(ROW('03.Muestra'!$D$8:$D$17))+1,""),ROW()-616)),"")</f>
        <v/>
      </c>
      <c r="D625" s="114"/>
      <c r="E625" s="75" t="str">
        <f aca="false">IF(D625&lt;&gt;"",IF(AND(B625&lt;&gt;"",C625&lt;&gt;""),"","ERR"),"")</f>
        <v/>
      </c>
      <c r="F625" s="23"/>
      <c r="G625" s="23"/>
      <c r="H625" s="23"/>
      <c r="I625" s="23"/>
      <c r="J625" s="23"/>
      <c r="K625" s="119"/>
      <c r="L625" s="23"/>
    </row>
    <row r="626" customFormat="false" ht="13.5" hidden="false" customHeight="true" outlineLevel="0" collapsed="false">
      <c r="A626" s="110" t="str">
        <f aca="false" t="array" ref="A626:A626">IFERROR(INDEX('03.Muestra'!$B$8:$B$17,SMALL(IF("Documento no web"='03.Muestra'!$D$8:$D$17,ROW('03.Muestra'!$B$8:$B$17)-MIN(ROW('03.Muestra'!$D$8:$D$17))+1,""),ROW()-616)),"")</f>
        <v/>
      </c>
      <c r="B626" s="141" t="str">
        <f aca="false" t="array" ref="B626:B626">IFERROR(INDEX('03.Muestra'!$C$8:$C$17,SMALL(IF("Documento no web"='03.Muestra'!$D$8:$D$17,ROW('03.Muestra'!$C$8:$C$17)-MIN(ROW('03.Muestra'!$D$8:$D$17))+1,""),ROW()-616)),"")</f>
        <v/>
      </c>
      <c r="C626" s="141" t="str">
        <f aca="false" t="array" ref="C626:C626">IFERROR(INDEX('03.Muestra'!$F$8:$F$17,SMALL(IF("Documento no web"='03.Muestra'!$D$8:$D$17,ROW('03.Muestra'!$F$8:$F$17)-MIN(ROW('03.Muestra'!$D$8:$D$17))+1,""),ROW()-616)),"")</f>
        <v/>
      </c>
      <c r="D626" s="114"/>
      <c r="E626" s="75" t="str">
        <f aca="false">IF(D626&lt;&gt;"",IF(AND(B626&lt;&gt;"",C626&lt;&gt;""),"","ERR"),"")</f>
        <v/>
      </c>
      <c r="F626" s="23"/>
      <c r="G626" s="23"/>
      <c r="H626" s="23"/>
      <c r="I626" s="23"/>
      <c r="J626" s="23"/>
      <c r="K626" s="119"/>
      <c r="L626" s="23"/>
    </row>
    <row r="627" customFormat="false" ht="12" hidden="false" customHeight="true" outlineLevel="0" collapsed="false">
      <c r="A627" s="71"/>
      <c r="B627" s="144"/>
      <c r="C627" s="144"/>
      <c r="D627" s="145"/>
      <c r="E627" s="75"/>
      <c r="F627" s="23"/>
      <c r="G627" s="23"/>
      <c r="H627" s="23"/>
      <c r="I627" s="23"/>
      <c r="J627" s="23"/>
      <c r="N627" s="23"/>
      <c r="O627" s="23"/>
      <c r="P627" s="23"/>
      <c r="Q627" s="23"/>
      <c r="R627" s="23"/>
      <c r="S627" s="23"/>
      <c r="T627" s="23"/>
      <c r="U627" s="23"/>
      <c r="AD627" s="23"/>
    </row>
    <row r="628" customFormat="false" ht="12" hidden="false" customHeight="true" outlineLevel="0" collapsed="false">
      <c r="A628" s="71"/>
      <c r="B628" s="144"/>
      <c r="C628" s="144"/>
      <c r="D628" s="145"/>
      <c r="E628" s="75"/>
      <c r="F628" s="23"/>
      <c r="G628" s="23"/>
      <c r="H628" s="23"/>
      <c r="I628" s="23"/>
      <c r="J628" s="23"/>
      <c r="N628" s="23"/>
      <c r="O628" s="23"/>
      <c r="P628" s="23"/>
      <c r="Q628" s="23"/>
      <c r="R628" s="23"/>
      <c r="S628" s="23"/>
      <c r="T628" s="23"/>
      <c r="U628" s="23"/>
      <c r="AD628" s="23"/>
    </row>
    <row r="629" customFormat="false" ht="31.5" hidden="false" customHeight="true" outlineLevel="0" collapsed="false">
      <c r="A629" s="122"/>
      <c r="B629" s="123"/>
      <c r="C629" s="122"/>
      <c r="D629" s="146"/>
      <c r="E629" s="75"/>
      <c r="F629" s="23"/>
      <c r="G629" s="23"/>
      <c r="H629" s="23"/>
      <c r="I629" s="23"/>
      <c r="J629" s="23"/>
      <c r="N629" s="23"/>
      <c r="O629" s="23"/>
      <c r="P629" s="23"/>
      <c r="Q629" s="23"/>
      <c r="R629" s="23"/>
      <c r="S629" s="23"/>
      <c r="T629" s="23"/>
      <c r="U629" s="23"/>
      <c r="AD629" s="23"/>
    </row>
    <row r="630" customFormat="false" ht="14.25" hidden="false" customHeight="true" outlineLevel="0" collapsed="false">
      <c r="A630" s="71"/>
      <c r="B630" s="71"/>
      <c r="C630" s="71"/>
      <c r="D630" s="147"/>
      <c r="E630" s="75"/>
      <c r="F630" s="103"/>
      <c r="G630" s="23"/>
      <c r="H630" s="23"/>
      <c r="I630" s="23"/>
      <c r="J630" s="23"/>
      <c r="N630" s="23"/>
      <c r="O630" s="23"/>
      <c r="P630" s="23"/>
      <c r="Q630" s="23"/>
      <c r="R630" s="23"/>
      <c r="S630" s="23"/>
      <c r="T630" s="23"/>
      <c r="U630" s="23"/>
      <c r="AD630" s="23"/>
    </row>
    <row r="631" customFormat="false" ht="13.5" hidden="false" customHeight="true" outlineLevel="0" collapsed="false">
      <c r="B631" s="23"/>
      <c r="C631" s="23"/>
      <c r="D631" s="137"/>
      <c r="E631" s="23"/>
      <c r="F631" s="23"/>
      <c r="G631" s="23"/>
      <c r="H631" s="23"/>
      <c r="I631" s="23"/>
      <c r="J631" s="23"/>
      <c r="K631" s="119"/>
      <c r="L631" s="23"/>
    </row>
    <row r="632" customFormat="false" ht="13.5" hidden="false" customHeight="true" outlineLevel="0" collapsed="false">
      <c r="B632" s="23"/>
      <c r="C632" s="23"/>
      <c r="D632" s="137"/>
      <c r="E632" s="112"/>
      <c r="F632" s="23"/>
      <c r="G632" s="23"/>
      <c r="H632" s="23"/>
      <c r="I632" s="23"/>
      <c r="J632" s="23"/>
      <c r="K632" s="119"/>
      <c r="L632" s="23"/>
    </row>
    <row r="633" customFormat="false" ht="30" hidden="false" customHeight="true" outlineLevel="0" collapsed="false">
      <c r="A633" s="105" t="s">
        <v>119</v>
      </c>
      <c r="B633" s="106" t="s">
        <v>105</v>
      </c>
      <c r="C633" s="107" t="s">
        <v>252</v>
      </c>
      <c r="D633" s="139" t="s">
        <v>125</v>
      </c>
      <c r="E633" s="124"/>
      <c r="K633" s="119"/>
      <c r="L633" s="23"/>
    </row>
    <row r="634" customFormat="false" ht="13.5" hidden="false" customHeight="true" outlineLevel="0" collapsed="false">
      <c r="A634" s="110" t="str">
        <f aca="false" t="array" ref="A634:A634">IFERROR(INDEX('03.Muestra'!$B$8:$B$17,SMALL(IF("Documento no web"='03.Muestra'!$D$8:$D$17,ROW('03.Muestra'!$B$8:$B$17)-MIN(ROW('03.Muestra'!$D$8:$D$17))+1,""),ROW()-633)),"")</f>
        <v/>
      </c>
      <c r="B634" s="141" t="str">
        <f aca="false" t="array" ref="B634:B634">IFERROR(INDEX('03.Muestra'!$C$8:$C$17,SMALL(IF("Documento no web"='03.Muestra'!$D$8:$D$17,ROW('03.Muestra'!$C$8:$C$17)-MIN(ROW('03.Muestra'!$D$8:$D$17))+1,""),ROW()-633)),"")</f>
        <v/>
      </c>
      <c r="C634" s="141" t="str">
        <f aca="false" t="array" ref="C634:C634">IFERROR(INDEX('03.Muestra'!$F$8:$F$17,SMALL(IF("Documento no web"='03.Muestra'!$D$8:$D$17,ROW('03.Muestra'!$F$8:$F$17)-MIN(ROW('03.Muestra'!$D$8:$D$17))+1,""),ROW()-633)),"")</f>
        <v/>
      </c>
      <c r="D634" s="114"/>
      <c r="E634" s="75" t="str">
        <f aca="false">IF(D634&lt;&gt;"",IF(AND(B634&lt;&gt;"",C634&lt;&gt;""),"","ERR"),"")</f>
        <v/>
      </c>
      <c r="F634" s="115" t="s">
        <v>108</v>
      </c>
      <c r="G634" s="100" t="s">
        <v>117</v>
      </c>
      <c r="H634" s="95" t="s">
        <v>112</v>
      </c>
      <c r="I634" s="116" t="s">
        <v>110</v>
      </c>
      <c r="J634" s="117" t="s">
        <v>106</v>
      </c>
      <c r="K634" s="142" t="s">
        <v>116</v>
      </c>
      <c r="L634" s="23"/>
    </row>
    <row r="635" customFormat="false" ht="13.5" hidden="false" customHeight="true" outlineLevel="0" collapsed="false">
      <c r="A635" s="110" t="str">
        <f aca="false" t="array" ref="A635:A635">IFERROR(INDEX('03.Muestra'!$B$8:$B$17,SMALL(IF("Documento no web"='03.Muestra'!$D$8:$D$17,ROW('03.Muestra'!$B$8:$B$17)-MIN(ROW('03.Muestra'!$D$8:$D$17))+1,""),ROW()-633)),"")</f>
        <v/>
      </c>
      <c r="B635" s="141" t="str">
        <f aca="false" t="array" ref="B635:B635">IFERROR(INDEX('03.Muestra'!$C$8:$C$17,SMALL(IF("Documento no web"='03.Muestra'!$D$8:$D$17,ROW('03.Muestra'!$C$8:$C$17)-MIN(ROW('03.Muestra'!$D$8:$D$17))+1,""),ROW()-633)),"")</f>
        <v/>
      </c>
      <c r="C635" s="141" t="str">
        <f aca="false" t="array" ref="C635:C635">IFERROR(INDEX('03.Muestra'!$F$8:$F$17,SMALL(IF("Documento no web"='03.Muestra'!$D$8:$D$17,ROW('03.Muestra'!$F$8:$F$17)-MIN(ROW('03.Muestra'!$D$8:$D$17))+1,""),ROW()-633)),"")</f>
        <v/>
      </c>
      <c r="D635" s="114"/>
      <c r="E635" s="75" t="str">
        <f aca="false">IF(D635&lt;&gt;"",IF(AND(B635&lt;&gt;"",C635&lt;&gt;""),"","ERR"),"")</f>
        <v/>
      </c>
      <c r="F635" s="118" t="n">
        <f aca="true">COUNTIF($D634:INDIRECT("$D" &amp;  SUM(ROW()-1,'03.Muestra'!$D$20)-1),F634)</f>
        <v>0</v>
      </c>
      <c r="G635" s="118" t="n">
        <f aca="true">COUNTIF($D634:INDIRECT("$D" &amp;  SUM(ROW()-1,'03.Muestra'!$D$20)-1),G634)</f>
        <v>0</v>
      </c>
      <c r="H635" s="118" t="n">
        <f aca="true">COUNTIF($D634:INDIRECT("$D" &amp;  SUM(ROW()-1,'03.Muestra'!$D$20)-1),H634)</f>
        <v>0</v>
      </c>
      <c r="I635" s="118" t="n">
        <f aca="true">COUNTIF($D634:INDIRECT("$D" &amp;  SUM(ROW()-1,'03.Muestra'!$D$20)-1),I634)</f>
        <v>0</v>
      </c>
      <c r="J635" s="118" t="n">
        <f aca="true">COUNTIF($D634:INDIRECT("$D" &amp;  SUM(ROW()-1,'03.Muestra'!$D$20)-1),J634)</f>
        <v>0</v>
      </c>
      <c r="K635" s="143" t="n">
        <f aca="true">IF(COUNTIF('03.Muestra'!$D$8:$D$17,"Documento no web")=0,0,COUNTBLANK($D634:INDIRECT("$D" &amp;  SUM(ROW()-1,COUNTIF('03.Muestra'!$D$8:$D$17,"Documento no web"))-1)))</f>
        <v>0</v>
      </c>
      <c r="L635" s="23"/>
    </row>
    <row r="636" customFormat="false" ht="13.5" hidden="false" customHeight="true" outlineLevel="0" collapsed="false">
      <c r="A636" s="110" t="str">
        <f aca="false" t="array" ref="A636:A636">IFERROR(INDEX('03.Muestra'!$B$8:$B$17,SMALL(IF("Documento no web"='03.Muestra'!$D$8:$D$17,ROW('03.Muestra'!$B$8:$B$17)-MIN(ROW('03.Muestra'!$D$8:$D$17))+1,""),ROW()-633)),"")</f>
        <v/>
      </c>
      <c r="B636" s="141" t="str">
        <f aca="false" t="array" ref="B636:B636">IFERROR(INDEX('03.Muestra'!$C$8:$C$17,SMALL(IF("Documento no web"='03.Muestra'!$D$8:$D$17,ROW('03.Muestra'!$C$8:$C$17)-MIN(ROW('03.Muestra'!$D$8:$D$17))+1,""),ROW()-633)),"")</f>
        <v/>
      </c>
      <c r="C636" s="141" t="str">
        <f aca="false" t="array" ref="C636:C636">IFERROR(INDEX('03.Muestra'!$F$8:$F$17,SMALL(IF("Documento no web"='03.Muestra'!$D$8:$D$17,ROW('03.Muestra'!$F$8:$F$17)-MIN(ROW('03.Muestra'!$D$8:$D$17))+1,""),ROW()-633)),"")</f>
        <v/>
      </c>
      <c r="D636" s="114"/>
      <c r="E636" s="75" t="str">
        <f aca="false">IF(D636&lt;&gt;"",IF(AND(B636&lt;&gt;"",C636&lt;&gt;""),"","ERR"),"")</f>
        <v/>
      </c>
      <c r="G636" s="23"/>
      <c r="H636" s="23"/>
      <c r="I636" s="23"/>
      <c r="J636" s="23"/>
      <c r="K636" s="119"/>
      <c r="L636" s="23"/>
    </row>
    <row r="637" customFormat="false" ht="13.5" hidden="false" customHeight="true" outlineLevel="0" collapsed="false">
      <c r="A637" s="110" t="str">
        <f aca="false" t="array" ref="A637:A637">IFERROR(INDEX('03.Muestra'!$B$8:$B$17,SMALL(IF("Documento no web"='03.Muestra'!$D$8:$D$17,ROW('03.Muestra'!$B$8:$B$17)-MIN(ROW('03.Muestra'!$D$8:$D$17))+1,""),ROW()-633)),"")</f>
        <v/>
      </c>
      <c r="B637" s="141" t="str">
        <f aca="false" t="array" ref="B637:B637">IFERROR(INDEX('03.Muestra'!$C$8:$C$17,SMALL(IF("Documento no web"='03.Muestra'!$D$8:$D$17,ROW('03.Muestra'!$C$8:$C$17)-MIN(ROW('03.Muestra'!$D$8:$D$17))+1,""),ROW()-633)),"")</f>
        <v/>
      </c>
      <c r="C637" s="141" t="str">
        <f aca="false" t="array" ref="C637:C637">IFERROR(INDEX('03.Muestra'!$F$8:$F$17,SMALL(IF("Documento no web"='03.Muestra'!$D$8:$D$17,ROW('03.Muestra'!$F$8:$F$17)-MIN(ROW('03.Muestra'!$D$8:$D$17))+1,""),ROW()-633)),"")</f>
        <v/>
      </c>
      <c r="D637" s="114"/>
      <c r="E637" s="75" t="str">
        <f aca="false">IF(D637&lt;&gt;"",IF(AND(B637&lt;&gt;"",C637&lt;&gt;""),"","ERR"),"")</f>
        <v/>
      </c>
      <c r="G637" s="23"/>
      <c r="H637" s="23"/>
      <c r="I637" s="23"/>
      <c r="J637" s="23"/>
      <c r="K637" s="119"/>
      <c r="L637" s="23"/>
    </row>
    <row r="638" customFormat="false" ht="13.5" hidden="false" customHeight="true" outlineLevel="0" collapsed="false">
      <c r="A638" s="110" t="str">
        <f aca="false" t="array" ref="A638:A638">IFERROR(INDEX('03.Muestra'!$B$8:$B$17,SMALL(IF("Documento no web"='03.Muestra'!$D$8:$D$17,ROW('03.Muestra'!$B$8:$B$17)-MIN(ROW('03.Muestra'!$D$8:$D$17))+1,""),ROW()-633)),"")</f>
        <v/>
      </c>
      <c r="B638" s="141" t="str">
        <f aca="false" t="array" ref="B638:B638">IFERROR(INDEX('03.Muestra'!$C$8:$C$17,SMALL(IF("Documento no web"='03.Muestra'!$D$8:$D$17,ROW('03.Muestra'!$C$8:$C$17)-MIN(ROW('03.Muestra'!$D$8:$D$17))+1,""),ROW()-633)),"")</f>
        <v/>
      </c>
      <c r="C638" s="141" t="str">
        <f aca="false" t="array" ref="C638:C638">IFERROR(INDEX('03.Muestra'!$F$8:$F$17,SMALL(IF("Documento no web"='03.Muestra'!$D$8:$D$17,ROW('03.Muestra'!$F$8:$F$17)-MIN(ROW('03.Muestra'!$D$8:$D$17))+1,""),ROW()-633)),"")</f>
        <v/>
      </c>
      <c r="D638" s="114"/>
      <c r="E638" s="75" t="str">
        <f aca="false">IF(D638&lt;&gt;"",IF(AND(B638&lt;&gt;"",C638&lt;&gt;""),"","ERR"),"")</f>
        <v/>
      </c>
      <c r="G638" s="23"/>
      <c r="H638" s="23"/>
      <c r="I638" s="23"/>
      <c r="J638" s="23"/>
      <c r="K638" s="119"/>
      <c r="L638" s="23"/>
    </row>
    <row r="639" customFormat="false" ht="13.5" hidden="false" customHeight="true" outlineLevel="0" collapsed="false">
      <c r="A639" s="110" t="str">
        <f aca="false" t="array" ref="A639:A639">IFERROR(INDEX('03.Muestra'!$B$8:$B$17,SMALL(IF("Documento no web"='03.Muestra'!$D$8:$D$17,ROW('03.Muestra'!$B$8:$B$17)-MIN(ROW('03.Muestra'!$D$8:$D$17))+1,""),ROW()-633)),"")</f>
        <v/>
      </c>
      <c r="B639" s="141" t="str">
        <f aca="false" t="array" ref="B639:B639">IFERROR(INDEX('03.Muestra'!$C$8:$C$17,SMALL(IF("Documento no web"='03.Muestra'!$D$8:$D$17,ROW('03.Muestra'!$C$8:$C$17)-MIN(ROW('03.Muestra'!$D$8:$D$17))+1,""),ROW()-633)),"")</f>
        <v/>
      </c>
      <c r="C639" s="141" t="str">
        <f aca="false" t="array" ref="C639:C639">IFERROR(INDEX('03.Muestra'!$F$8:$F$17,SMALL(IF("Documento no web"='03.Muestra'!$D$8:$D$17,ROW('03.Muestra'!$F$8:$F$17)-MIN(ROW('03.Muestra'!$D$8:$D$17))+1,""),ROW()-633)),"")</f>
        <v/>
      </c>
      <c r="D639" s="114"/>
      <c r="E639" s="75" t="str">
        <f aca="false">IF(D639&lt;&gt;"",IF(AND(B639&lt;&gt;"",C639&lt;&gt;""),"","ERR"),"")</f>
        <v/>
      </c>
      <c r="G639" s="23"/>
      <c r="H639" s="23"/>
      <c r="I639" s="23"/>
      <c r="J639" s="23"/>
      <c r="K639" s="119"/>
      <c r="L639" s="23"/>
    </row>
    <row r="640" customFormat="false" ht="13.5" hidden="false" customHeight="true" outlineLevel="0" collapsed="false">
      <c r="A640" s="110" t="str">
        <f aca="false" t="array" ref="A640:A640">IFERROR(INDEX('03.Muestra'!$B$8:$B$17,SMALL(IF("Documento no web"='03.Muestra'!$D$8:$D$17,ROW('03.Muestra'!$B$8:$B$17)-MIN(ROW('03.Muestra'!$D$8:$D$17))+1,""),ROW()-633)),"")</f>
        <v/>
      </c>
      <c r="B640" s="141" t="str">
        <f aca="false" t="array" ref="B640:B640">IFERROR(INDEX('03.Muestra'!$C$8:$C$17,SMALL(IF("Documento no web"='03.Muestra'!$D$8:$D$17,ROW('03.Muestra'!$C$8:$C$17)-MIN(ROW('03.Muestra'!$D$8:$D$17))+1,""),ROW()-633)),"")</f>
        <v/>
      </c>
      <c r="C640" s="141" t="str">
        <f aca="false" t="array" ref="C640:C640">IFERROR(INDEX('03.Muestra'!$F$8:$F$17,SMALL(IF("Documento no web"='03.Muestra'!$D$8:$D$17,ROW('03.Muestra'!$F$8:$F$17)-MIN(ROW('03.Muestra'!$D$8:$D$17))+1,""),ROW()-633)),"")</f>
        <v/>
      </c>
      <c r="D640" s="114"/>
      <c r="E640" s="75" t="str">
        <f aca="false">IF(D640&lt;&gt;"",IF(AND(B640&lt;&gt;"",C640&lt;&gt;""),"","ERR"),"")</f>
        <v/>
      </c>
      <c r="F640" s="23"/>
      <c r="G640" s="23"/>
      <c r="H640" s="23"/>
      <c r="I640" s="23"/>
      <c r="J640" s="23"/>
      <c r="K640" s="119"/>
      <c r="L640" s="23"/>
    </row>
    <row r="641" customFormat="false" ht="13.5" hidden="false" customHeight="true" outlineLevel="0" collapsed="false">
      <c r="A641" s="110" t="str">
        <f aca="false" t="array" ref="A641:A641">IFERROR(INDEX('03.Muestra'!$B$8:$B$17,SMALL(IF("Documento no web"='03.Muestra'!$D$8:$D$17,ROW('03.Muestra'!$B$8:$B$17)-MIN(ROW('03.Muestra'!$D$8:$D$17))+1,""),ROW()-633)),"")</f>
        <v/>
      </c>
      <c r="B641" s="141" t="str">
        <f aca="false" t="array" ref="B641:B641">IFERROR(INDEX('03.Muestra'!$C$8:$C$17,SMALL(IF("Documento no web"='03.Muestra'!$D$8:$D$17,ROW('03.Muestra'!$C$8:$C$17)-MIN(ROW('03.Muestra'!$D$8:$D$17))+1,""),ROW()-633)),"")</f>
        <v/>
      </c>
      <c r="C641" s="141" t="str">
        <f aca="false" t="array" ref="C641:C641">IFERROR(INDEX('03.Muestra'!$F$8:$F$17,SMALL(IF("Documento no web"='03.Muestra'!$D$8:$D$17,ROW('03.Muestra'!$F$8:$F$17)-MIN(ROW('03.Muestra'!$D$8:$D$17))+1,""),ROW()-633)),"")</f>
        <v/>
      </c>
      <c r="D641" s="114"/>
      <c r="E641" s="75" t="str">
        <f aca="false">IF(D641&lt;&gt;"",IF(AND(B641&lt;&gt;"",C641&lt;&gt;""),"","ERR"),"")</f>
        <v/>
      </c>
      <c r="F641" s="23"/>
      <c r="G641" s="23"/>
      <c r="H641" s="23"/>
      <c r="I641" s="23"/>
      <c r="J641" s="23"/>
      <c r="K641" s="119"/>
      <c r="L641" s="23"/>
    </row>
    <row r="642" customFormat="false" ht="13.5" hidden="false" customHeight="true" outlineLevel="0" collapsed="false">
      <c r="A642" s="110" t="str">
        <f aca="false" t="array" ref="A642:A642">IFERROR(INDEX('03.Muestra'!$B$8:$B$17,SMALL(IF("Documento no web"='03.Muestra'!$D$8:$D$17,ROW('03.Muestra'!$B$8:$B$17)-MIN(ROW('03.Muestra'!$D$8:$D$17))+1,""),ROW()-633)),"")</f>
        <v/>
      </c>
      <c r="B642" s="141" t="str">
        <f aca="false" t="array" ref="B642:B642">IFERROR(INDEX('03.Muestra'!$C$8:$C$17,SMALL(IF("Documento no web"='03.Muestra'!$D$8:$D$17,ROW('03.Muestra'!$C$8:$C$17)-MIN(ROW('03.Muestra'!$D$8:$D$17))+1,""),ROW()-633)),"")</f>
        <v/>
      </c>
      <c r="C642" s="141" t="str">
        <f aca="false" t="array" ref="C642:C642">IFERROR(INDEX('03.Muestra'!$F$8:$F$17,SMALL(IF("Documento no web"='03.Muestra'!$D$8:$D$17,ROW('03.Muestra'!$F$8:$F$17)-MIN(ROW('03.Muestra'!$D$8:$D$17))+1,""),ROW()-633)),"")</f>
        <v/>
      </c>
      <c r="D642" s="114"/>
      <c r="E642" s="75" t="str">
        <f aca="false">IF(D642&lt;&gt;"",IF(AND(B642&lt;&gt;"",C642&lt;&gt;""),"","ERR"),"")</f>
        <v/>
      </c>
      <c r="F642" s="23"/>
      <c r="G642" s="23"/>
      <c r="H642" s="23"/>
      <c r="I642" s="23"/>
      <c r="J642" s="23"/>
      <c r="K642" s="119"/>
      <c r="L642" s="23"/>
    </row>
    <row r="643" customFormat="false" ht="13.5" hidden="false" customHeight="true" outlineLevel="0" collapsed="false">
      <c r="A643" s="110" t="str">
        <f aca="false" t="array" ref="A643:A643">IFERROR(INDEX('03.Muestra'!$B$8:$B$17,SMALL(IF("Documento no web"='03.Muestra'!$D$8:$D$17,ROW('03.Muestra'!$B$8:$B$17)-MIN(ROW('03.Muestra'!$D$8:$D$17))+1,""),ROW()-633)),"")</f>
        <v/>
      </c>
      <c r="B643" s="141" t="str">
        <f aca="false" t="array" ref="B643:B643">IFERROR(INDEX('03.Muestra'!$C$8:$C$17,SMALL(IF("Documento no web"='03.Muestra'!$D$8:$D$17,ROW('03.Muestra'!$C$8:$C$17)-MIN(ROW('03.Muestra'!$D$8:$D$17))+1,""),ROW()-633)),"")</f>
        <v/>
      </c>
      <c r="C643" s="141" t="str">
        <f aca="false" t="array" ref="C643:C643">IFERROR(INDEX('03.Muestra'!$F$8:$F$17,SMALL(IF("Documento no web"='03.Muestra'!$D$8:$D$17,ROW('03.Muestra'!$F$8:$F$17)-MIN(ROW('03.Muestra'!$D$8:$D$17))+1,""),ROW()-633)),"")</f>
        <v/>
      </c>
      <c r="D643" s="114"/>
      <c r="E643" s="75" t="str">
        <f aca="false">IF(D643&lt;&gt;"",IF(AND(B643&lt;&gt;"",C643&lt;&gt;""),"","ERR"),"")</f>
        <v/>
      </c>
      <c r="F643" s="23"/>
      <c r="G643" s="23"/>
      <c r="H643" s="23"/>
      <c r="I643" s="23"/>
      <c r="J643" s="23"/>
      <c r="K643" s="119"/>
      <c r="L643" s="23"/>
    </row>
    <row r="644" customFormat="false" ht="12" hidden="false" customHeight="true" outlineLevel="0" collapsed="false">
      <c r="A644" s="71"/>
      <c r="B644" s="144"/>
      <c r="C644" s="144"/>
      <c r="D644" s="145"/>
      <c r="E644" s="75"/>
      <c r="F644" s="23"/>
      <c r="G644" s="23"/>
      <c r="H644" s="23"/>
      <c r="I644" s="23"/>
      <c r="J644" s="23"/>
      <c r="N644" s="23"/>
      <c r="O644" s="23"/>
      <c r="P644" s="23"/>
      <c r="Q644" s="23"/>
      <c r="R644" s="23"/>
      <c r="S644" s="23"/>
      <c r="T644" s="23"/>
      <c r="U644" s="23"/>
      <c r="AD644" s="23"/>
    </row>
    <row r="645" customFormat="false" ht="12" hidden="false" customHeight="true" outlineLevel="0" collapsed="false">
      <c r="A645" s="71"/>
      <c r="B645" s="144"/>
      <c r="C645" s="144"/>
      <c r="D645" s="145"/>
      <c r="E645" s="75"/>
      <c r="F645" s="23"/>
      <c r="G645" s="23"/>
      <c r="H645" s="23"/>
      <c r="I645" s="23"/>
      <c r="J645" s="23"/>
      <c r="N645" s="23"/>
      <c r="O645" s="23"/>
      <c r="P645" s="23"/>
      <c r="Q645" s="23"/>
      <c r="R645" s="23"/>
      <c r="S645" s="23"/>
      <c r="T645" s="23"/>
      <c r="U645" s="23"/>
      <c r="AD645" s="23"/>
    </row>
    <row r="646" customFormat="false" ht="31.5" hidden="false" customHeight="true" outlineLevel="0" collapsed="false">
      <c r="A646" s="122"/>
      <c r="B646" s="123"/>
      <c r="C646" s="122"/>
      <c r="D646" s="146"/>
      <c r="E646" s="75"/>
      <c r="F646" s="23"/>
      <c r="G646" s="23"/>
      <c r="H646" s="23"/>
      <c r="I646" s="23"/>
      <c r="J646" s="23"/>
      <c r="N646" s="23"/>
      <c r="O646" s="23"/>
      <c r="P646" s="23"/>
      <c r="Q646" s="23"/>
      <c r="R646" s="23"/>
      <c r="S646" s="23"/>
      <c r="T646" s="23"/>
      <c r="U646" s="23"/>
      <c r="AD646" s="23"/>
    </row>
    <row r="647" customFormat="false" ht="14.25" hidden="false" customHeight="true" outlineLevel="0" collapsed="false">
      <c r="A647" s="71"/>
      <c r="B647" s="71"/>
      <c r="C647" s="71"/>
      <c r="D647" s="147"/>
      <c r="E647" s="75"/>
      <c r="F647" s="103"/>
      <c r="G647" s="23"/>
      <c r="H647" s="23"/>
      <c r="I647" s="23"/>
      <c r="J647" s="23"/>
      <c r="N647" s="23"/>
      <c r="O647" s="23"/>
      <c r="P647" s="23"/>
      <c r="Q647" s="23"/>
      <c r="R647" s="23"/>
      <c r="S647" s="23"/>
      <c r="T647" s="23"/>
      <c r="U647" s="23"/>
      <c r="AD647" s="23"/>
    </row>
    <row r="648" customFormat="false" ht="13.5" hidden="false" customHeight="true" outlineLevel="0" collapsed="false">
      <c r="B648" s="23"/>
      <c r="C648" s="23"/>
      <c r="D648" s="137"/>
      <c r="E648" s="23"/>
      <c r="F648" s="23"/>
      <c r="G648" s="23"/>
      <c r="H648" s="23"/>
      <c r="I648" s="23"/>
      <c r="J648" s="23"/>
      <c r="K648" s="119"/>
      <c r="L648" s="23"/>
    </row>
    <row r="649" customFormat="false" ht="13.5" hidden="false" customHeight="true" outlineLevel="0" collapsed="false">
      <c r="B649" s="23"/>
      <c r="C649" s="23"/>
      <c r="D649" s="137"/>
      <c r="E649" s="112"/>
      <c r="F649" s="23"/>
      <c r="G649" s="23"/>
      <c r="H649" s="23"/>
      <c r="I649" s="23"/>
      <c r="J649" s="23"/>
      <c r="K649" s="119"/>
      <c r="L649" s="23"/>
    </row>
    <row r="650" customFormat="false" ht="30" hidden="false" customHeight="true" outlineLevel="0" collapsed="false">
      <c r="A650" s="105" t="s">
        <v>119</v>
      </c>
      <c r="B650" s="106" t="s">
        <v>105</v>
      </c>
      <c r="C650" s="107" t="s">
        <v>253</v>
      </c>
      <c r="D650" s="139" t="s">
        <v>125</v>
      </c>
      <c r="E650" s="124"/>
      <c r="K650" s="119"/>
      <c r="L650" s="23"/>
    </row>
    <row r="651" customFormat="false" ht="13.5" hidden="false" customHeight="true" outlineLevel="0" collapsed="false">
      <c r="A651" s="110" t="str">
        <f aca="false" t="array" ref="A651:A651">IFERROR(INDEX('03.Muestra'!$B$8:$B$17,SMALL(IF("Documento no web"='03.Muestra'!$D$8:$D$17,ROW('03.Muestra'!$B$8:$B$17)-MIN(ROW('03.Muestra'!$D$8:$D$17))+1,""),ROW()-650)),"")</f>
        <v/>
      </c>
      <c r="B651" s="141" t="str">
        <f aca="false" t="array" ref="B651:B651">IFERROR(INDEX('03.Muestra'!$C$8:$C$17,SMALL(IF("Documento no web"='03.Muestra'!$D$8:$D$17,ROW('03.Muestra'!$C$8:$C$17)-MIN(ROW('03.Muestra'!$D$8:$D$17))+1,""),ROW()-650)),"")</f>
        <v/>
      </c>
      <c r="C651" s="141" t="str">
        <f aca="false" t="array" ref="C651:C651">IFERROR(INDEX('03.Muestra'!$F$8:$F$17,SMALL(IF("Documento no web"='03.Muestra'!$D$8:$D$17,ROW('03.Muestra'!$F$8:$F$17)-MIN(ROW('03.Muestra'!$D$8:$D$17))+1,""),ROW()-650)),"")</f>
        <v/>
      </c>
      <c r="D651" s="114"/>
      <c r="E651" s="75" t="str">
        <f aca="false">IF(D651&lt;&gt;"",IF(AND(B651&lt;&gt;"",C651&lt;&gt;""),"","ERR"),"")</f>
        <v/>
      </c>
      <c r="F651" s="115" t="s">
        <v>108</v>
      </c>
      <c r="G651" s="100" t="s">
        <v>117</v>
      </c>
      <c r="H651" s="95" t="s">
        <v>112</v>
      </c>
      <c r="I651" s="116" t="s">
        <v>110</v>
      </c>
      <c r="J651" s="117" t="s">
        <v>106</v>
      </c>
      <c r="K651" s="142" t="s">
        <v>116</v>
      </c>
      <c r="L651" s="23"/>
    </row>
    <row r="652" customFormat="false" ht="13.5" hidden="false" customHeight="true" outlineLevel="0" collapsed="false">
      <c r="A652" s="110" t="str">
        <f aca="false" t="array" ref="A652:A652">IFERROR(INDEX('03.Muestra'!$B$8:$B$17,SMALL(IF("Documento no web"='03.Muestra'!$D$8:$D$17,ROW('03.Muestra'!$B$8:$B$17)-MIN(ROW('03.Muestra'!$D$8:$D$17))+1,""),ROW()-650)),"")</f>
        <v/>
      </c>
      <c r="B652" s="141" t="str">
        <f aca="false" t="array" ref="B652:B652">IFERROR(INDEX('03.Muestra'!$C$8:$C$17,SMALL(IF("Documento no web"='03.Muestra'!$D$8:$D$17,ROW('03.Muestra'!$C$8:$C$17)-MIN(ROW('03.Muestra'!$D$8:$D$17))+1,""),ROW()-650)),"")</f>
        <v/>
      </c>
      <c r="C652" s="141" t="str">
        <f aca="false" t="array" ref="C652:C652">IFERROR(INDEX('03.Muestra'!$F$8:$F$17,SMALL(IF("Documento no web"='03.Muestra'!$D$8:$D$17,ROW('03.Muestra'!$F$8:$F$17)-MIN(ROW('03.Muestra'!$D$8:$D$17))+1,""),ROW()-650)),"")</f>
        <v/>
      </c>
      <c r="D652" s="114"/>
      <c r="E652" s="75" t="str">
        <f aca="false">IF(D652&lt;&gt;"",IF(AND(B652&lt;&gt;"",C652&lt;&gt;""),"","ERR"),"")</f>
        <v/>
      </c>
      <c r="F652" s="118" t="n">
        <f aca="true">COUNTIF($D651:INDIRECT("$D" &amp;  SUM(ROW()-1,'03.Muestra'!$D$20)-1),F651)</f>
        <v>0</v>
      </c>
      <c r="G652" s="118" t="n">
        <f aca="true">COUNTIF($D651:INDIRECT("$D" &amp;  SUM(ROW()-1,'03.Muestra'!$D$20)-1),G651)</f>
        <v>0</v>
      </c>
      <c r="H652" s="118" t="n">
        <f aca="true">COUNTIF($D651:INDIRECT("$D" &amp;  SUM(ROW()-1,'03.Muestra'!$D$20)-1),H651)</f>
        <v>0</v>
      </c>
      <c r="I652" s="118" t="n">
        <f aca="true">COUNTIF($D651:INDIRECT("$D" &amp;  SUM(ROW()-1,'03.Muestra'!$D$20)-1),I651)</f>
        <v>0</v>
      </c>
      <c r="J652" s="118" t="n">
        <f aca="true">COUNTIF($D651:INDIRECT("$D" &amp;  SUM(ROW()-1,'03.Muestra'!$D$20)-1),J651)</f>
        <v>0</v>
      </c>
      <c r="K652" s="143" t="n">
        <f aca="true">IF(COUNTIF('03.Muestra'!$D$8:$D$17,"Documento no web")=0,0,COUNTBLANK($D651:INDIRECT("$D" &amp;  SUM(ROW()-1,COUNTIF('03.Muestra'!$D$8:$D$17,"Documento no web"))-1)))</f>
        <v>0</v>
      </c>
      <c r="L652" s="23"/>
    </row>
    <row r="653" customFormat="false" ht="13.5" hidden="false" customHeight="true" outlineLevel="0" collapsed="false">
      <c r="A653" s="110" t="str">
        <f aca="false" t="array" ref="A653:A653">IFERROR(INDEX('03.Muestra'!$B$8:$B$17,SMALL(IF("Documento no web"='03.Muestra'!$D$8:$D$17,ROW('03.Muestra'!$B$8:$B$17)-MIN(ROW('03.Muestra'!$D$8:$D$17))+1,""),ROW()-650)),"")</f>
        <v/>
      </c>
      <c r="B653" s="141" t="str">
        <f aca="false" t="array" ref="B653:B653">IFERROR(INDEX('03.Muestra'!$C$8:$C$17,SMALL(IF("Documento no web"='03.Muestra'!$D$8:$D$17,ROW('03.Muestra'!$C$8:$C$17)-MIN(ROW('03.Muestra'!$D$8:$D$17))+1,""),ROW()-650)),"")</f>
        <v/>
      </c>
      <c r="C653" s="141" t="str">
        <f aca="false" t="array" ref="C653:C653">IFERROR(INDEX('03.Muestra'!$F$8:$F$17,SMALL(IF("Documento no web"='03.Muestra'!$D$8:$D$17,ROW('03.Muestra'!$F$8:$F$17)-MIN(ROW('03.Muestra'!$D$8:$D$17))+1,""),ROW()-650)),"")</f>
        <v/>
      </c>
      <c r="D653" s="114"/>
      <c r="E653" s="75" t="str">
        <f aca="false">IF(D653&lt;&gt;"",IF(AND(B653&lt;&gt;"",C653&lt;&gt;""),"","ERR"),"")</f>
        <v/>
      </c>
      <c r="G653" s="23"/>
      <c r="H653" s="23"/>
      <c r="I653" s="23"/>
      <c r="J653" s="23"/>
      <c r="K653" s="119"/>
      <c r="L653" s="23"/>
    </row>
    <row r="654" customFormat="false" ht="13.5" hidden="false" customHeight="true" outlineLevel="0" collapsed="false">
      <c r="A654" s="110" t="str">
        <f aca="false" t="array" ref="A654:A654">IFERROR(INDEX('03.Muestra'!$B$8:$B$17,SMALL(IF("Documento no web"='03.Muestra'!$D$8:$D$17,ROW('03.Muestra'!$B$8:$B$17)-MIN(ROW('03.Muestra'!$D$8:$D$17))+1,""),ROW()-650)),"")</f>
        <v/>
      </c>
      <c r="B654" s="141" t="str">
        <f aca="false" t="array" ref="B654:B654">IFERROR(INDEX('03.Muestra'!$C$8:$C$17,SMALL(IF("Documento no web"='03.Muestra'!$D$8:$D$17,ROW('03.Muestra'!$C$8:$C$17)-MIN(ROW('03.Muestra'!$D$8:$D$17))+1,""),ROW()-650)),"")</f>
        <v/>
      </c>
      <c r="C654" s="141" t="str">
        <f aca="false" t="array" ref="C654:C654">IFERROR(INDEX('03.Muestra'!$F$8:$F$17,SMALL(IF("Documento no web"='03.Muestra'!$D$8:$D$17,ROW('03.Muestra'!$F$8:$F$17)-MIN(ROW('03.Muestra'!$D$8:$D$17))+1,""),ROW()-650)),"")</f>
        <v/>
      </c>
      <c r="D654" s="114"/>
      <c r="E654" s="75" t="str">
        <f aca="false">IF(D654&lt;&gt;"",IF(AND(B654&lt;&gt;"",C654&lt;&gt;""),"","ERR"),"")</f>
        <v/>
      </c>
      <c r="G654" s="23"/>
      <c r="H654" s="23"/>
      <c r="I654" s="23"/>
      <c r="J654" s="23"/>
      <c r="K654" s="119"/>
      <c r="L654" s="23"/>
    </row>
    <row r="655" customFormat="false" ht="13.5" hidden="false" customHeight="true" outlineLevel="0" collapsed="false">
      <c r="A655" s="110" t="str">
        <f aca="false" t="array" ref="A655:A655">IFERROR(INDEX('03.Muestra'!$B$8:$B$17,SMALL(IF("Documento no web"='03.Muestra'!$D$8:$D$17,ROW('03.Muestra'!$B$8:$B$17)-MIN(ROW('03.Muestra'!$D$8:$D$17))+1,""),ROW()-650)),"")</f>
        <v/>
      </c>
      <c r="B655" s="141" t="str">
        <f aca="false" t="array" ref="B655:B655">IFERROR(INDEX('03.Muestra'!$C$8:$C$17,SMALL(IF("Documento no web"='03.Muestra'!$D$8:$D$17,ROW('03.Muestra'!$C$8:$C$17)-MIN(ROW('03.Muestra'!$D$8:$D$17))+1,""),ROW()-650)),"")</f>
        <v/>
      </c>
      <c r="C655" s="141" t="str">
        <f aca="false" t="array" ref="C655:C655">IFERROR(INDEX('03.Muestra'!$F$8:$F$17,SMALL(IF("Documento no web"='03.Muestra'!$D$8:$D$17,ROW('03.Muestra'!$F$8:$F$17)-MIN(ROW('03.Muestra'!$D$8:$D$17))+1,""),ROW()-650)),"")</f>
        <v/>
      </c>
      <c r="D655" s="114"/>
      <c r="E655" s="75" t="str">
        <f aca="false">IF(D655&lt;&gt;"",IF(AND(B655&lt;&gt;"",C655&lt;&gt;""),"","ERR"),"")</f>
        <v/>
      </c>
      <c r="G655" s="23"/>
      <c r="H655" s="23"/>
      <c r="I655" s="23"/>
      <c r="J655" s="23"/>
      <c r="K655" s="119"/>
      <c r="L655" s="23"/>
    </row>
    <row r="656" customFormat="false" ht="13.5" hidden="false" customHeight="true" outlineLevel="0" collapsed="false">
      <c r="A656" s="110" t="str">
        <f aca="false" t="array" ref="A656:A656">IFERROR(INDEX('03.Muestra'!$B$8:$B$17,SMALL(IF("Documento no web"='03.Muestra'!$D$8:$D$17,ROW('03.Muestra'!$B$8:$B$17)-MIN(ROW('03.Muestra'!$D$8:$D$17))+1,""),ROW()-650)),"")</f>
        <v/>
      </c>
      <c r="B656" s="141" t="str">
        <f aca="false" t="array" ref="B656:B656">IFERROR(INDEX('03.Muestra'!$C$8:$C$17,SMALL(IF("Documento no web"='03.Muestra'!$D$8:$D$17,ROW('03.Muestra'!$C$8:$C$17)-MIN(ROW('03.Muestra'!$D$8:$D$17))+1,""),ROW()-650)),"")</f>
        <v/>
      </c>
      <c r="C656" s="141" t="str">
        <f aca="false" t="array" ref="C656:C656">IFERROR(INDEX('03.Muestra'!$F$8:$F$17,SMALL(IF("Documento no web"='03.Muestra'!$D$8:$D$17,ROW('03.Muestra'!$F$8:$F$17)-MIN(ROW('03.Muestra'!$D$8:$D$17))+1,""),ROW()-650)),"")</f>
        <v/>
      </c>
      <c r="D656" s="114"/>
      <c r="E656" s="75" t="str">
        <f aca="false">IF(D656&lt;&gt;"",IF(AND(B656&lt;&gt;"",C656&lt;&gt;""),"","ERR"),"")</f>
        <v/>
      </c>
      <c r="G656" s="23"/>
      <c r="H656" s="23"/>
      <c r="I656" s="23"/>
      <c r="J656" s="23"/>
      <c r="K656" s="119"/>
      <c r="L656" s="23"/>
    </row>
    <row r="657" customFormat="false" ht="13.5" hidden="false" customHeight="true" outlineLevel="0" collapsed="false">
      <c r="A657" s="110" t="str">
        <f aca="false" t="array" ref="A657:A657">IFERROR(INDEX('03.Muestra'!$B$8:$B$17,SMALL(IF("Documento no web"='03.Muestra'!$D$8:$D$17,ROW('03.Muestra'!$B$8:$B$17)-MIN(ROW('03.Muestra'!$D$8:$D$17))+1,""),ROW()-650)),"")</f>
        <v/>
      </c>
      <c r="B657" s="141" t="str">
        <f aca="false" t="array" ref="B657:B657">IFERROR(INDEX('03.Muestra'!$C$8:$C$17,SMALL(IF("Documento no web"='03.Muestra'!$D$8:$D$17,ROW('03.Muestra'!$C$8:$C$17)-MIN(ROW('03.Muestra'!$D$8:$D$17))+1,""),ROW()-650)),"")</f>
        <v/>
      </c>
      <c r="C657" s="141" t="str">
        <f aca="false" t="array" ref="C657:C657">IFERROR(INDEX('03.Muestra'!$F$8:$F$17,SMALL(IF("Documento no web"='03.Muestra'!$D$8:$D$17,ROW('03.Muestra'!$F$8:$F$17)-MIN(ROW('03.Muestra'!$D$8:$D$17))+1,""),ROW()-650)),"")</f>
        <v/>
      </c>
      <c r="D657" s="114"/>
      <c r="E657" s="75" t="str">
        <f aca="false">IF(D657&lt;&gt;"",IF(AND(B657&lt;&gt;"",C657&lt;&gt;""),"","ERR"),"")</f>
        <v/>
      </c>
      <c r="F657" s="23"/>
      <c r="G657" s="23"/>
      <c r="H657" s="23"/>
      <c r="I657" s="23"/>
      <c r="J657" s="23"/>
      <c r="K657" s="119"/>
      <c r="L657" s="23"/>
    </row>
    <row r="658" customFormat="false" ht="13.5" hidden="false" customHeight="true" outlineLevel="0" collapsed="false">
      <c r="A658" s="110" t="str">
        <f aca="false" t="array" ref="A658:A658">IFERROR(INDEX('03.Muestra'!$B$8:$B$17,SMALL(IF("Documento no web"='03.Muestra'!$D$8:$D$17,ROW('03.Muestra'!$B$8:$B$17)-MIN(ROW('03.Muestra'!$D$8:$D$17))+1,""),ROW()-650)),"")</f>
        <v/>
      </c>
      <c r="B658" s="141" t="str">
        <f aca="false" t="array" ref="B658:B658">IFERROR(INDEX('03.Muestra'!$C$8:$C$17,SMALL(IF("Documento no web"='03.Muestra'!$D$8:$D$17,ROW('03.Muestra'!$C$8:$C$17)-MIN(ROW('03.Muestra'!$D$8:$D$17))+1,""),ROW()-650)),"")</f>
        <v/>
      </c>
      <c r="C658" s="141" t="str">
        <f aca="false" t="array" ref="C658:C658">IFERROR(INDEX('03.Muestra'!$F$8:$F$17,SMALL(IF("Documento no web"='03.Muestra'!$D$8:$D$17,ROW('03.Muestra'!$F$8:$F$17)-MIN(ROW('03.Muestra'!$D$8:$D$17))+1,""),ROW()-650)),"")</f>
        <v/>
      </c>
      <c r="D658" s="114"/>
      <c r="E658" s="75" t="str">
        <f aca="false">IF(D658&lt;&gt;"",IF(AND(B658&lt;&gt;"",C658&lt;&gt;""),"","ERR"),"")</f>
        <v/>
      </c>
      <c r="F658" s="23"/>
      <c r="G658" s="23"/>
      <c r="H658" s="23"/>
      <c r="I658" s="23"/>
      <c r="J658" s="23"/>
      <c r="K658" s="119"/>
      <c r="L658" s="23"/>
    </row>
    <row r="659" customFormat="false" ht="13.5" hidden="false" customHeight="true" outlineLevel="0" collapsed="false">
      <c r="A659" s="110" t="str">
        <f aca="false" t="array" ref="A659:A659">IFERROR(INDEX('03.Muestra'!$B$8:$B$17,SMALL(IF("Documento no web"='03.Muestra'!$D$8:$D$17,ROW('03.Muestra'!$B$8:$B$17)-MIN(ROW('03.Muestra'!$D$8:$D$17))+1,""),ROW()-650)),"")</f>
        <v/>
      </c>
      <c r="B659" s="141" t="str">
        <f aca="false" t="array" ref="B659:B659">IFERROR(INDEX('03.Muestra'!$C$8:$C$17,SMALL(IF("Documento no web"='03.Muestra'!$D$8:$D$17,ROW('03.Muestra'!$C$8:$C$17)-MIN(ROW('03.Muestra'!$D$8:$D$17))+1,""),ROW()-650)),"")</f>
        <v/>
      </c>
      <c r="C659" s="141" t="str">
        <f aca="false" t="array" ref="C659:C659">IFERROR(INDEX('03.Muestra'!$F$8:$F$17,SMALL(IF("Documento no web"='03.Muestra'!$D$8:$D$17,ROW('03.Muestra'!$F$8:$F$17)-MIN(ROW('03.Muestra'!$D$8:$D$17))+1,""),ROW()-650)),"")</f>
        <v/>
      </c>
      <c r="D659" s="114"/>
      <c r="E659" s="75" t="str">
        <f aca="false">IF(D659&lt;&gt;"",IF(AND(B659&lt;&gt;"",C659&lt;&gt;""),"","ERR"),"")</f>
        <v/>
      </c>
      <c r="F659" s="23"/>
      <c r="G659" s="23"/>
      <c r="H659" s="23"/>
      <c r="I659" s="23"/>
      <c r="J659" s="23"/>
      <c r="K659" s="119"/>
      <c r="L659" s="23"/>
    </row>
    <row r="660" customFormat="false" ht="13.5" hidden="false" customHeight="true" outlineLevel="0" collapsed="false">
      <c r="A660" s="110" t="str">
        <f aca="false" t="array" ref="A660:A660">IFERROR(INDEX('03.Muestra'!$B$8:$B$17,SMALL(IF("Documento no web"='03.Muestra'!$D$8:$D$17,ROW('03.Muestra'!$B$8:$B$17)-MIN(ROW('03.Muestra'!$D$8:$D$17))+1,""),ROW()-650)),"")</f>
        <v/>
      </c>
      <c r="B660" s="141" t="str">
        <f aca="false" t="array" ref="B660:B660">IFERROR(INDEX('03.Muestra'!$C$8:$C$17,SMALL(IF("Documento no web"='03.Muestra'!$D$8:$D$17,ROW('03.Muestra'!$C$8:$C$17)-MIN(ROW('03.Muestra'!$D$8:$D$17))+1,""),ROW()-650)),"")</f>
        <v/>
      </c>
      <c r="C660" s="141" t="str">
        <f aca="false" t="array" ref="C660:C660">IFERROR(INDEX('03.Muestra'!$F$8:$F$17,SMALL(IF("Documento no web"='03.Muestra'!$D$8:$D$17,ROW('03.Muestra'!$F$8:$F$17)-MIN(ROW('03.Muestra'!$D$8:$D$17))+1,""),ROW()-650)),"")</f>
        <v/>
      </c>
      <c r="D660" s="114"/>
      <c r="E660" s="75" t="str">
        <f aca="false">IF(D660&lt;&gt;"",IF(AND(B660&lt;&gt;"",C660&lt;&gt;""),"","ERR"),"")</f>
        <v/>
      </c>
      <c r="F660" s="23"/>
      <c r="G660" s="23"/>
      <c r="H660" s="23"/>
      <c r="I660" s="23"/>
      <c r="J660" s="23"/>
      <c r="K660" s="119"/>
      <c r="L660" s="23"/>
    </row>
    <row r="661" customFormat="false" ht="12" hidden="false" customHeight="true" outlineLevel="0" collapsed="false">
      <c r="A661" s="71"/>
      <c r="B661" s="144"/>
      <c r="C661" s="144"/>
      <c r="D661" s="145"/>
      <c r="E661" s="75"/>
      <c r="F661" s="23"/>
      <c r="G661" s="23"/>
      <c r="H661" s="23"/>
      <c r="I661" s="23"/>
      <c r="J661" s="23"/>
      <c r="N661" s="23"/>
      <c r="O661" s="23"/>
      <c r="P661" s="23"/>
      <c r="Q661" s="23"/>
      <c r="R661" s="23"/>
      <c r="S661" s="23"/>
      <c r="T661" s="23"/>
      <c r="U661" s="23"/>
      <c r="AD661" s="23"/>
    </row>
    <row r="662" customFormat="false" ht="12" hidden="false" customHeight="true" outlineLevel="0" collapsed="false">
      <c r="A662" s="71"/>
      <c r="B662" s="144"/>
      <c r="C662" s="144"/>
      <c r="D662" s="145"/>
      <c r="E662" s="75"/>
      <c r="F662" s="23"/>
      <c r="G662" s="23"/>
      <c r="H662" s="23"/>
      <c r="I662" s="23"/>
      <c r="J662" s="23"/>
      <c r="N662" s="23"/>
      <c r="O662" s="23"/>
      <c r="P662" s="23"/>
      <c r="Q662" s="23"/>
      <c r="R662" s="23"/>
      <c r="S662" s="23"/>
      <c r="T662" s="23"/>
      <c r="U662" s="23"/>
      <c r="AD662" s="23"/>
    </row>
    <row r="663" customFormat="false" ht="31.5" hidden="false" customHeight="true" outlineLevel="0" collapsed="false">
      <c r="A663" s="122"/>
      <c r="B663" s="123"/>
      <c r="C663" s="122"/>
      <c r="D663" s="146"/>
      <c r="E663" s="75"/>
      <c r="F663" s="23"/>
      <c r="G663" s="23"/>
      <c r="H663" s="23"/>
      <c r="I663" s="23"/>
      <c r="J663" s="23"/>
      <c r="N663" s="23"/>
      <c r="O663" s="23"/>
      <c r="P663" s="23"/>
      <c r="Q663" s="23"/>
      <c r="R663" s="23"/>
      <c r="S663" s="23"/>
      <c r="T663" s="23"/>
      <c r="U663" s="23"/>
      <c r="AD663" s="23"/>
    </row>
    <row r="664" customFormat="false" ht="14.25" hidden="false" customHeight="true" outlineLevel="0" collapsed="false">
      <c r="A664" s="71"/>
      <c r="B664" s="71"/>
      <c r="C664" s="71"/>
      <c r="D664" s="147"/>
      <c r="E664" s="75"/>
      <c r="F664" s="103"/>
      <c r="G664" s="23"/>
      <c r="H664" s="23"/>
      <c r="I664" s="23"/>
      <c r="J664" s="23"/>
      <c r="N664" s="23"/>
      <c r="O664" s="23"/>
      <c r="P664" s="23"/>
      <c r="Q664" s="23"/>
      <c r="R664" s="23"/>
      <c r="S664" s="23"/>
      <c r="T664" s="23"/>
      <c r="U664" s="23"/>
      <c r="AD664" s="23"/>
    </row>
    <row r="665" customFormat="false" ht="13.5" hidden="false" customHeight="true" outlineLevel="0" collapsed="false">
      <c r="B665" s="23"/>
      <c r="C665" s="23"/>
      <c r="D665" s="136"/>
      <c r="E665" s="23"/>
      <c r="F665" s="23"/>
      <c r="G665" s="23"/>
      <c r="H665" s="23"/>
      <c r="I665" s="23"/>
      <c r="J665" s="23"/>
      <c r="K665" s="119"/>
      <c r="L665" s="23"/>
    </row>
    <row r="666" customFormat="false" ht="13.5" hidden="false" customHeight="true" outlineLevel="0" collapsed="false">
      <c r="B666" s="23"/>
      <c r="C666" s="23"/>
      <c r="D666" s="137"/>
      <c r="E666" s="112"/>
      <c r="F666" s="23"/>
      <c r="G666" s="23"/>
      <c r="H666" s="23"/>
      <c r="I666" s="23"/>
      <c r="J666" s="23"/>
      <c r="K666" s="119"/>
      <c r="L666" s="23"/>
    </row>
    <row r="667" customFormat="false" ht="30" hidden="false" customHeight="true" outlineLevel="0" collapsed="false">
      <c r="A667" s="105" t="s">
        <v>119</v>
      </c>
      <c r="B667" s="106" t="s">
        <v>105</v>
      </c>
      <c r="C667" s="107" t="s">
        <v>254</v>
      </c>
      <c r="D667" s="139" t="s">
        <v>125</v>
      </c>
      <c r="E667" s="124"/>
      <c r="K667" s="119"/>
      <c r="L667" s="23"/>
    </row>
    <row r="668" customFormat="false" ht="13.5" hidden="false" customHeight="true" outlineLevel="0" collapsed="false">
      <c r="A668" s="110" t="str">
        <f aca="false" t="array" ref="A668:A668">IFERROR(INDEX('03.Muestra'!$B$8:$B$17,SMALL(IF("Documento no web"='03.Muestra'!$D$8:$D$17,ROW('03.Muestra'!$B$8:$B$17)-MIN(ROW('03.Muestra'!$D$8:$D$17))+1,""),ROW()-667)),"")</f>
        <v/>
      </c>
      <c r="B668" s="141" t="str">
        <f aca="false" t="array" ref="B668:B668">IFERROR(INDEX('03.Muestra'!$C$8:$C$17,SMALL(IF("Documento no web"='03.Muestra'!$D$8:$D$17,ROW('03.Muestra'!$C$8:$C$17)-MIN(ROW('03.Muestra'!$D$8:$D$17))+1,""),ROW()-667)),"")</f>
        <v/>
      </c>
      <c r="C668" s="141" t="str">
        <f aca="false" t="array" ref="C668:C668">IFERROR(INDEX('03.Muestra'!$F$8:$F$17,SMALL(IF("Documento no web"='03.Muestra'!$D$8:$D$17,ROW('03.Muestra'!$F$8:$F$17)-MIN(ROW('03.Muestra'!$D$8:$D$17))+1,""),ROW()-667)),"")</f>
        <v/>
      </c>
      <c r="D668" s="114"/>
      <c r="E668" s="75" t="str">
        <f aca="false">IF(D668&lt;&gt;"",IF(AND(B668&lt;&gt;"",C668&lt;&gt;""),"","ERR"),"")</f>
        <v/>
      </c>
      <c r="F668" s="115" t="s">
        <v>108</v>
      </c>
      <c r="G668" s="100" t="s">
        <v>117</v>
      </c>
      <c r="H668" s="95" t="s">
        <v>112</v>
      </c>
      <c r="I668" s="116" t="s">
        <v>110</v>
      </c>
      <c r="J668" s="117" t="s">
        <v>106</v>
      </c>
      <c r="K668" s="142" t="s">
        <v>116</v>
      </c>
      <c r="L668" s="23"/>
    </row>
    <row r="669" customFormat="false" ht="13.5" hidden="false" customHeight="true" outlineLevel="0" collapsed="false">
      <c r="A669" s="110" t="str">
        <f aca="false" t="array" ref="A669:A669">IFERROR(INDEX('03.Muestra'!$B$8:$B$17,SMALL(IF("Documento no web"='03.Muestra'!$D$8:$D$17,ROW('03.Muestra'!$B$8:$B$17)-MIN(ROW('03.Muestra'!$D$8:$D$17))+1,""),ROW()-667)),"")</f>
        <v/>
      </c>
      <c r="B669" s="141" t="str">
        <f aca="false" t="array" ref="B669:B669">IFERROR(INDEX('03.Muestra'!$C$8:$C$17,SMALL(IF("Documento no web"='03.Muestra'!$D$8:$D$17,ROW('03.Muestra'!$C$8:$C$17)-MIN(ROW('03.Muestra'!$D$8:$D$17))+1,""),ROW()-667)),"")</f>
        <v/>
      </c>
      <c r="C669" s="141" t="str">
        <f aca="false" t="array" ref="C669:C669">IFERROR(INDEX('03.Muestra'!$F$8:$F$17,SMALL(IF("Documento no web"='03.Muestra'!$D$8:$D$17,ROW('03.Muestra'!$F$8:$F$17)-MIN(ROW('03.Muestra'!$D$8:$D$17))+1,""),ROW()-667)),"")</f>
        <v/>
      </c>
      <c r="D669" s="114"/>
      <c r="E669" s="75" t="str">
        <f aca="false">IF(D669&lt;&gt;"",IF(AND(B669&lt;&gt;"",C669&lt;&gt;""),"","ERR"),"")</f>
        <v/>
      </c>
      <c r="F669" s="118" t="n">
        <f aca="true">COUNTIF($D668:INDIRECT("$D" &amp;  SUM(ROW()-1,'03.Muestra'!$D$20)-1),F668)</f>
        <v>0</v>
      </c>
      <c r="G669" s="118" t="n">
        <f aca="true">COUNTIF($D668:INDIRECT("$D" &amp;  SUM(ROW()-1,'03.Muestra'!$D$20)-1),G668)</f>
        <v>0</v>
      </c>
      <c r="H669" s="118" t="n">
        <f aca="true">COUNTIF($D668:INDIRECT("$D" &amp;  SUM(ROW()-1,'03.Muestra'!$D$20)-1),H668)</f>
        <v>0</v>
      </c>
      <c r="I669" s="118" t="n">
        <f aca="true">COUNTIF($D668:INDIRECT("$D" &amp;  SUM(ROW()-1,'03.Muestra'!$D$20)-1),I668)</f>
        <v>0</v>
      </c>
      <c r="J669" s="118" t="n">
        <f aca="true">COUNTIF($D668:INDIRECT("$D" &amp;  SUM(ROW()-1,'03.Muestra'!$D$20)-1),J668)</f>
        <v>0</v>
      </c>
      <c r="K669" s="143" t="n">
        <f aca="true">IF(COUNTIF('03.Muestra'!$D$8:$D$17,"Documento no web")=0,0,COUNTBLANK($D668:INDIRECT("$D" &amp;  SUM(ROW()-1,COUNTIF('03.Muestra'!$D$8:$D$17,"Documento no web"))-1)))</f>
        <v>0</v>
      </c>
      <c r="L669" s="23"/>
    </row>
    <row r="670" customFormat="false" ht="13.5" hidden="false" customHeight="true" outlineLevel="0" collapsed="false">
      <c r="A670" s="110" t="str">
        <f aca="false" t="array" ref="A670:A670">IFERROR(INDEX('03.Muestra'!$B$8:$B$17,SMALL(IF("Documento no web"='03.Muestra'!$D$8:$D$17,ROW('03.Muestra'!$B$8:$B$17)-MIN(ROW('03.Muestra'!$D$8:$D$17))+1,""),ROW()-667)),"")</f>
        <v/>
      </c>
      <c r="B670" s="141" t="str">
        <f aca="false" t="array" ref="B670:B670">IFERROR(INDEX('03.Muestra'!$C$8:$C$17,SMALL(IF("Documento no web"='03.Muestra'!$D$8:$D$17,ROW('03.Muestra'!$C$8:$C$17)-MIN(ROW('03.Muestra'!$D$8:$D$17))+1,""),ROW()-667)),"")</f>
        <v/>
      </c>
      <c r="C670" s="141" t="str">
        <f aca="false" t="array" ref="C670:C670">IFERROR(INDEX('03.Muestra'!$F$8:$F$17,SMALL(IF("Documento no web"='03.Muestra'!$D$8:$D$17,ROW('03.Muestra'!$F$8:$F$17)-MIN(ROW('03.Muestra'!$D$8:$D$17))+1,""),ROW()-667)),"")</f>
        <v/>
      </c>
      <c r="D670" s="114"/>
      <c r="E670" s="75" t="str">
        <f aca="false">IF(D670&lt;&gt;"",IF(AND(B670&lt;&gt;"",C670&lt;&gt;""),"","ERR"),"")</f>
        <v/>
      </c>
      <c r="K670" s="119"/>
      <c r="L670" s="23"/>
    </row>
    <row r="671" customFormat="false" ht="13.5" hidden="false" customHeight="true" outlineLevel="0" collapsed="false">
      <c r="A671" s="110" t="str">
        <f aca="false" t="array" ref="A671:A671">IFERROR(INDEX('03.Muestra'!$B$8:$B$17,SMALL(IF("Documento no web"='03.Muestra'!$D$8:$D$17,ROW('03.Muestra'!$B$8:$B$17)-MIN(ROW('03.Muestra'!$D$8:$D$17))+1,""),ROW()-667)),"")</f>
        <v/>
      </c>
      <c r="B671" s="141" t="str">
        <f aca="false" t="array" ref="B671:B671">IFERROR(INDEX('03.Muestra'!$C$8:$C$17,SMALL(IF("Documento no web"='03.Muestra'!$D$8:$D$17,ROW('03.Muestra'!$C$8:$C$17)-MIN(ROW('03.Muestra'!$D$8:$D$17))+1,""),ROW()-667)),"")</f>
        <v/>
      </c>
      <c r="C671" s="141" t="str">
        <f aca="false" t="array" ref="C671:C671">IFERROR(INDEX('03.Muestra'!$F$8:$F$17,SMALL(IF("Documento no web"='03.Muestra'!$D$8:$D$17,ROW('03.Muestra'!$F$8:$F$17)-MIN(ROW('03.Muestra'!$D$8:$D$17))+1,""),ROW()-667)),"")</f>
        <v/>
      </c>
      <c r="D671" s="114"/>
      <c r="E671" s="75" t="str">
        <f aca="false">IF(D671&lt;&gt;"",IF(AND(B671&lt;&gt;"",C671&lt;&gt;""),"","ERR"),"")</f>
        <v/>
      </c>
      <c r="G671" s="23"/>
      <c r="H671" s="23"/>
      <c r="I671" s="23"/>
      <c r="J671" s="23"/>
      <c r="K671" s="119"/>
      <c r="L671" s="23"/>
    </row>
    <row r="672" customFormat="false" ht="13.5" hidden="false" customHeight="true" outlineLevel="0" collapsed="false">
      <c r="A672" s="110" t="str">
        <f aca="false" t="array" ref="A672:A672">IFERROR(INDEX('03.Muestra'!$B$8:$B$17,SMALL(IF("Documento no web"='03.Muestra'!$D$8:$D$17,ROW('03.Muestra'!$B$8:$B$17)-MIN(ROW('03.Muestra'!$D$8:$D$17))+1,""),ROW()-667)),"")</f>
        <v/>
      </c>
      <c r="B672" s="141" t="str">
        <f aca="false" t="array" ref="B672:B672">IFERROR(INDEX('03.Muestra'!$C$8:$C$17,SMALL(IF("Documento no web"='03.Muestra'!$D$8:$D$17,ROW('03.Muestra'!$C$8:$C$17)-MIN(ROW('03.Muestra'!$D$8:$D$17))+1,""),ROW()-667)),"")</f>
        <v/>
      </c>
      <c r="C672" s="141" t="str">
        <f aca="false" t="array" ref="C672:C672">IFERROR(INDEX('03.Muestra'!$F$8:$F$17,SMALL(IF("Documento no web"='03.Muestra'!$D$8:$D$17,ROW('03.Muestra'!$F$8:$F$17)-MIN(ROW('03.Muestra'!$D$8:$D$17))+1,""),ROW()-667)),"")</f>
        <v/>
      </c>
      <c r="D672" s="114"/>
      <c r="E672" s="75" t="str">
        <f aca="false">IF(D672&lt;&gt;"",IF(AND(B672&lt;&gt;"",C672&lt;&gt;""),"","ERR"),"")</f>
        <v/>
      </c>
      <c r="G672" s="23"/>
      <c r="H672" s="23"/>
      <c r="I672" s="23"/>
      <c r="J672" s="23"/>
      <c r="K672" s="119"/>
      <c r="L672" s="23"/>
    </row>
    <row r="673" customFormat="false" ht="13.5" hidden="false" customHeight="true" outlineLevel="0" collapsed="false">
      <c r="A673" s="110" t="str">
        <f aca="false" t="array" ref="A673:A673">IFERROR(INDEX('03.Muestra'!$B$8:$B$17,SMALL(IF("Documento no web"='03.Muestra'!$D$8:$D$17,ROW('03.Muestra'!$B$8:$B$17)-MIN(ROW('03.Muestra'!$D$8:$D$17))+1,""),ROW()-667)),"")</f>
        <v/>
      </c>
      <c r="B673" s="141" t="str">
        <f aca="false" t="array" ref="B673:B673">IFERROR(INDEX('03.Muestra'!$C$8:$C$17,SMALL(IF("Documento no web"='03.Muestra'!$D$8:$D$17,ROW('03.Muestra'!$C$8:$C$17)-MIN(ROW('03.Muestra'!$D$8:$D$17))+1,""),ROW()-667)),"")</f>
        <v/>
      </c>
      <c r="C673" s="141" t="str">
        <f aca="false" t="array" ref="C673:C673">IFERROR(INDEX('03.Muestra'!$F$8:$F$17,SMALL(IF("Documento no web"='03.Muestra'!$D$8:$D$17,ROW('03.Muestra'!$F$8:$F$17)-MIN(ROW('03.Muestra'!$D$8:$D$17))+1,""),ROW()-667)),"")</f>
        <v/>
      </c>
      <c r="D673" s="114"/>
      <c r="E673" s="75" t="str">
        <f aca="false">IF(D673&lt;&gt;"",IF(AND(B673&lt;&gt;"",C673&lt;&gt;""),"","ERR"),"")</f>
        <v/>
      </c>
      <c r="G673" s="23"/>
      <c r="H673" s="23"/>
      <c r="I673" s="23"/>
      <c r="J673" s="23"/>
      <c r="K673" s="119"/>
      <c r="L673" s="23"/>
    </row>
    <row r="674" customFormat="false" ht="13.5" hidden="false" customHeight="true" outlineLevel="0" collapsed="false">
      <c r="A674" s="110" t="str">
        <f aca="false" t="array" ref="A674:A674">IFERROR(INDEX('03.Muestra'!$B$8:$B$17,SMALL(IF("Documento no web"='03.Muestra'!$D$8:$D$17,ROW('03.Muestra'!$B$8:$B$17)-MIN(ROW('03.Muestra'!$D$8:$D$17))+1,""),ROW()-667)),"")</f>
        <v/>
      </c>
      <c r="B674" s="141" t="str">
        <f aca="false" t="array" ref="B674:B674">IFERROR(INDEX('03.Muestra'!$C$8:$C$17,SMALL(IF("Documento no web"='03.Muestra'!$D$8:$D$17,ROW('03.Muestra'!$C$8:$C$17)-MIN(ROW('03.Muestra'!$D$8:$D$17))+1,""),ROW()-667)),"")</f>
        <v/>
      </c>
      <c r="C674" s="141" t="str">
        <f aca="false" t="array" ref="C674:C674">IFERROR(INDEX('03.Muestra'!$F$8:$F$17,SMALL(IF("Documento no web"='03.Muestra'!$D$8:$D$17,ROW('03.Muestra'!$F$8:$F$17)-MIN(ROW('03.Muestra'!$D$8:$D$17))+1,""),ROW()-667)),"")</f>
        <v/>
      </c>
      <c r="D674" s="114"/>
      <c r="E674" s="75" t="str">
        <f aca="false">IF(D674&lt;&gt;"",IF(AND(B674&lt;&gt;"",C674&lt;&gt;""),"","ERR"),"")</f>
        <v/>
      </c>
      <c r="F674" s="23"/>
      <c r="G674" s="23"/>
      <c r="H674" s="23"/>
      <c r="I674" s="23"/>
      <c r="J674" s="23"/>
      <c r="K674" s="119"/>
      <c r="L674" s="23"/>
    </row>
    <row r="675" customFormat="false" ht="13.5" hidden="false" customHeight="true" outlineLevel="0" collapsed="false">
      <c r="A675" s="110" t="str">
        <f aca="false" t="array" ref="A675:A675">IFERROR(INDEX('03.Muestra'!$B$8:$B$17,SMALL(IF("Documento no web"='03.Muestra'!$D$8:$D$17,ROW('03.Muestra'!$B$8:$B$17)-MIN(ROW('03.Muestra'!$D$8:$D$17))+1,""),ROW()-667)),"")</f>
        <v/>
      </c>
      <c r="B675" s="141" t="str">
        <f aca="false" t="array" ref="B675:B675">IFERROR(INDEX('03.Muestra'!$C$8:$C$17,SMALL(IF("Documento no web"='03.Muestra'!$D$8:$D$17,ROW('03.Muestra'!$C$8:$C$17)-MIN(ROW('03.Muestra'!$D$8:$D$17))+1,""),ROW()-667)),"")</f>
        <v/>
      </c>
      <c r="C675" s="141" t="str">
        <f aca="false" t="array" ref="C675:C675">IFERROR(INDEX('03.Muestra'!$F$8:$F$17,SMALL(IF("Documento no web"='03.Muestra'!$D$8:$D$17,ROW('03.Muestra'!$F$8:$F$17)-MIN(ROW('03.Muestra'!$D$8:$D$17))+1,""),ROW()-667)),"")</f>
        <v/>
      </c>
      <c r="D675" s="114"/>
      <c r="E675" s="75" t="str">
        <f aca="false">IF(D675&lt;&gt;"",IF(AND(B675&lt;&gt;"",C675&lt;&gt;""),"","ERR"),"")</f>
        <v/>
      </c>
      <c r="F675" s="23"/>
      <c r="G675" s="23"/>
      <c r="H675" s="23"/>
      <c r="I675" s="23"/>
      <c r="J675" s="23"/>
      <c r="K675" s="119"/>
      <c r="L675" s="23"/>
    </row>
    <row r="676" customFormat="false" ht="13.5" hidden="false" customHeight="true" outlineLevel="0" collapsed="false">
      <c r="A676" s="110" t="str">
        <f aca="false" t="array" ref="A676:A676">IFERROR(INDEX('03.Muestra'!$B$8:$B$17,SMALL(IF("Documento no web"='03.Muestra'!$D$8:$D$17,ROW('03.Muestra'!$B$8:$B$17)-MIN(ROW('03.Muestra'!$D$8:$D$17))+1,""),ROW()-667)),"")</f>
        <v/>
      </c>
      <c r="B676" s="141" t="str">
        <f aca="false" t="array" ref="B676:B676">IFERROR(INDEX('03.Muestra'!$C$8:$C$17,SMALL(IF("Documento no web"='03.Muestra'!$D$8:$D$17,ROW('03.Muestra'!$C$8:$C$17)-MIN(ROW('03.Muestra'!$D$8:$D$17))+1,""),ROW()-667)),"")</f>
        <v/>
      </c>
      <c r="C676" s="141" t="str">
        <f aca="false" t="array" ref="C676:C676">IFERROR(INDEX('03.Muestra'!$F$8:$F$17,SMALL(IF("Documento no web"='03.Muestra'!$D$8:$D$17,ROW('03.Muestra'!$F$8:$F$17)-MIN(ROW('03.Muestra'!$D$8:$D$17))+1,""),ROW()-667)),"")</f>
        <v/>
      </c>
      <c r="D676" s="114"/>
      <c r="E676" s="75" t="str">
        <f aca="false">IF(D676&lt;&gt;"",IF(AND(B676&lt;&gt;"",C676&lt;&gt;""),"","ERR"),"")</f>
        <v/>
      </c>
      <c r="F676" s="23"/>
      <c r="G676" s="23"/>
      <c r="H676" s="23"/>
      <c r="I676" s="23"/>
      <c r="J676" s="23"/>
      <c r="K676" s="119"/>
      <c r="L676" s="23"/>
    </row>
    <row r="677" customFormat="false" ht="13.5" hidden="false" customHeight="true" outlineLevel="0" collapsed="false">
      <c r="A677" s="110" t="str">
        <f aca="false" t="array" ref="A677:A677">IFERROR(INDEX('03.Muestra'!$B$8:$B$17,SMALL(IF("Documento no web"='03.Muestra'!$D$8:$D$17,ROW('03.Muestra'!$B$8:$B$17)-MIN(ROW('03.Muestra'!$D$8:$D$17))+1,""),ROW()-667)),"")</f>
        <v/>
      </c>
      <c r="B677" s="141" t="str">
        <f aca="false" t="array" ref="B677:B677">IFERROR(INDEX('03.Muestra'!$C$8:$C$17,SMALL(IF("Documento no web"='03.Muestra'!$D$8:$D$17,ROW('03.Muestra'!$C$8:$C$17)-MIN(ROW('03.Muestra'!$D$8:$D$17))+1,""),ROW()-667)),"")</f>
        <v/>
      </c>
      <c r="C677" s="141" t="str">
        <f aca="false" t="array" ref="C677:C677">IFERROR(INDEX('03.Muestra'!$F$8:$F$17,SMALL(IF("Documento no web"='03.Muestra'!$D$8:$D$17,ROW('03.Muestra'!$F$8:$F$17)-MIN(ROW('03.Muestra'!$D$8:$D$17))+1,""),ROW()-667)),"")</f>
        <v/>
      </c>
      <c r="D677" s="114"/>
      <c r="E677" s="75" t="str">
        <f aca="false">IF(D677&lt;&gt;"",IF(AND(B677&lt;&gt;"",C677&lt;&gt;""),"","ERR"),"")</f>
        <v/>
      </c>
      <c r="F677" s="23"/>
      <c r="G677" s="23"/>
      <c r="H677" s="23"/>
      <c r="I677" s="23"/>
      <c r="J677" s="23"/>
      <c r="K677" s="119"/>
      <c r="L677" s="23"/>
    </row>
    <row r="678" customFormat="false" ht="12" hidden="false" customHeight="true" outlineLevel="0" collapsed="false">
      <c r="A678" s="71"/>
      <c r="B678" s="144"/>
      <c r="C678" s="144"/>
      <c r="D678" s="145"/>
      <c r="E678" s="75"/>
      <c r="F678" s="23"/>
      <c r="G678" s="23"/>
      <c r="H678" s="23"/>
      <c r="I678" s="23"/>
      <c r="J678" s="23"/>
      <c r="N678" s="23"/>
      <c r="O678" s="23"/>
      <c r="P678" s="23"/>
      <c r="Q678" s="23"/>
      <c r="R678" s="23"/>
      <c r="S678" s="23"/>
      <c r="T678" s="23"/>
      <c r="U678" s="23"/>
      <c r="AD678" s="23"/>
    </row>
    <row r="679" customFormat="false" ht="12" hidden="false" customHeight="true" outlineLevel="0" collapsed="false">
      <c r="A679" s="71"/>
      <c r="B679" s="144"/>
      <c r="C679" s="144"/>
      <c r="D679" s="145"/>
      <c r="E679" s="75"/>
      <c r="F679" s="23"/>
      <c r="G679" s="23"/>
      <c r="H679" s="23"/>
      <c r="I679" s="23"/>
      <c r="J679" s="23"/>
      <c r="N679" s="23"/>
      <c r="O679" s="23"/>
      <c r="P679" s="23"/>
      <c r="Q679" s="23"/>
      <c r="R679" s="23"/>
      <c r="S679" s="23"/>
      <c r="T679" s="23"/>
      <c r="U679" s="23"/>
      <c r="AD679" s="23"/>
    </row>
    <row r="680" customFormat="false" ht="31.5" hidden="false" customHeight="true" outlineLevel="0" collapsed="false">
      <c r="A680" s="122"/>
      <c r="B680" s="123"/>
      <c r="C680" s="122"/>
      <c r="D680" s="146"/>
      <c r="E680" s="75"/>
      <c r="F680" s="23"/>
      <c r="G680" s="23"/>
      <c r="H680" s="23"/>
      <c r="I680" s="23"/>
      <c r="J680" s="23"/>
      <c r="N680" s="23"/>
      <c r="O680" s="23"/>
      <c r="P680" s="23"/>
      <c r="Q680" s="23"/>
      <c r="R680" s="23"/>
      <c r="S680" s="23"/>
      <c r="T680" s="23"/>
      <c r="U680" s="23"/>
      <c r="AD680" s="23"/>
    </row>
    <row r="681" customFormat="false" ht="14.25" hidden="false" customHeight="true" outlineLevel="0" collapsed="false">
      <c r="A681" s="71"/>
      <c r="B681" s="71"/>
      <c r="C681" s="71"/>
      <c r="D681" s="147"/>
      <c r="E681" s="75"/>
      <c r="F681" s="103"/>
      <c r="G681" s="23"/>
      <c r="H681" s="23"/>
      <c r="I681" s="23"/>
      <c r="J681" s="23"/>
      <c r="N681" s="23"/>
      <c r="O681" s="23"/>
      <c r="P681" s="23"/>
      <c r="Q681" s="23"/>
      <c r="R681" s="23"/>
      <c r="S681" s="23"/>
      <c r="T681" s="23"/>
      <c r="U681" s="23"/>
      <c r="AD681" s="23"/>
    </row>
    <row r="682" customFormat="false" ht="13.5" hidden="false" customHeight="true" outlineLevel="0" collapsed="false">
      <c r="B682" s="23"/>
      <c r="C682" s="23"/>
      <c r="D682" s="137"/>
      <c r="E682" s="23"/>
      <c r="F682" s="23"/>
      <c r="G682" s="23"/>
      <c r="H682" s="23"/>
      <c r="I682" s="23"/>
      <c r="J682" s="23"/>
      <c r="K682" s="119"/>
      <c r="L682" s="23"/>
    </row>
    <row r="683" customFormat="false" ht="13.5" hidden="false" customHeight="true" outlineLevel="0" collapsed="false">
      <c r="B683" s="23"/>
      <c r="C683" s="23"/>
      <c r="D683" s="137"/>
      <c r="E683" s="112"/>
      <c r="F683" s="23"/>
      <c r="G683" s="23"/>
      <c r="H683" s="23"/>
      <c r="I683" s="23"/>
      <c r="J683" s="23"/>
      <c r="K683" s="119"/>
      <c r="L683" s="23"/>
    </row>
    <row r="684" customFormat="false" ht="30" hidden="false" customHeight="true" outlineLevel="0" collapsed="false">
      <c r="A684" s="105" t="s">
        <v>119</v>
      </c>
      <c r="B684" s="106" t="s">
        <v>105</v>
      </c>
      <c r="C684" s="107" t="s">
        <v>255</v>
      </c>
      <c r="D684" s="139" t="s">
        <v>125</v>
      </c>
      <c r="E684" s="124"/>
      <c r="K684" s="119"/>
      <c r="L684" s="23"/>
    </row>
    <row r="685" customFormat="false" ht="13.5" hidden="false" customHeight="true" outlineLevel="0" collapsed="false">
      <c r="A685" s="110" t="str">
        <f aca="false" t="array" ref="A685:A685">IFERROR(INDEX('03.Muestra'!$B$8:$B$17,SMALL(IF("Documento no web"='03.Muestra'!$D$8:$D$17,ROW('03.Muestra'!$B$8:$B$17)-MIN(ROW('03.Muestra'!$D$8:$D$17))+1,""),ROW()-684)),"")</f>
        <v/>
      </c>
      <c r="B685" s="141" t="str">
        <f aca="false" t="array" ref="B685:B685">IFERROR(INDEX('03.Muestra'!$C$8:$C$17,SMALL(IF("Documento no web"='03.Muestra'!$D$8:$D$17,ROW('03.Muestra'!$C$8:$C$17)-MIN(ROW('03.Muestra'!$D$8:$D$17))+1,""),ROW()-684)),"")</f>
        <v/>
      </c>
      <c r="C685" s="141" t="str">
        <f aca="false" t="array" ref="C685:C685">IFERROR(INDEX('03.Muestra'!$F$8:$F$17,SMALL(IF("Documento no web"='03.Muestra'!$D$8:$D$17,ROW('03.Muestra'!$F$8:$F$17)-MIN(ROW('03.Muestra'!$D$8:$D$17))+1,""),ROW()-684)),"")</f>
        <v/>
      </c>
      <c r="D685" s="114"/>
      <c r="E685" s="75" t="str">
        <f aca="false">IF(D685&lt;&gt;"",IF(AND(B685&lt;&gt;"",C685&lt;&gt;""),"","ERR"),"")</f>
        <v/>
      </c>
      <c r="F685" s="115" t="s">
        <v>108</v>
      </c>
      <c r="G685" s="100" t="s">
        <v>117</v>
      </c>
      <c r="H685" s="95" t="s">
        <v>112</v>
      </c>
      <c r="I685" s="116" t="s">
        <v>110</v>
      </c>
      <c r="J685" s="117" t="s">
        <v>106</v>
      </c>
      <c r="K685" s="142" t="s">
        <v>116</v>
      </c>
      <c r="L685" s="23"/>
    </row>
    <row r="686" customFormat="false" ht="13.5" hidden="false" customHeight="true" outlineLevel="0" collapsed="false">
      <c r="A686" s="110" t="str">
        <f aca="false" t="array" ref="A686:A686">IFERROR(INDEX('03.Muestra'!$B$8:$B$17,SMALL(IF("Documento no web"='03.Muestra'!$D$8:$D$17,ROW('03.Muestra'!$B$8:$B$17)-MIN(ROW('03.Muestra'!$D$8:$D$17))+1,""),ROW()-684)),"")</f>
        <v/>
      </c>
      <c r="B686" s="141" t="str">
        <f aca="false" t="array" ref="B686:B686">IFERROR(INDEX('03.Muestra'!$C$8:$C$17,SMALL(IF("Documento no web"='03.Muestra'!$D$8:$D$17,ROW('03.Muestra'!$C$8:$C$17)-MIN(ROW('03.Muestra'!$D$8:$D$17))+1,""),ROW()-684)),"")</f>
        <v/>
      </c>
      <c r="C686" s="141" t="str">
        <f aca="false" t="array" ref="C686:C686">IFERROR(INDEX('03.Muestra'!$F$8:$F$17,SMALL(IF("Documento no web"='03.Muestra'!$D$8:$D$17,ROW('03.Muestra'!$F$8:$F$17)-MIN(ROW('03.Muestra'!$D$8:$D$17))+1,""),ROW()-684)),"")</f>
        <v/>
      </c>
      <c r="D686" s="114"/>
      <c r="E686" s="75" t="str">
        <f aca="false">IF(D686&lt;&gt;"",IF(AND(B686&lt;&gt;"",C686&lt;&gt;""),"","ERR"),"")</f>
        <v/>
      </c>
      <c r="F686" s="118" t="n">
        <f aca="true">COUNTIF($D685:INDIRECT("$D" &amp;  SUM(ROW()-1,'03.Muestra'!$D$20)-1),F685)</f>
        <v>0</v>
      </c>
      <c r="G686" s="118" t="n">
        <f aca="true">COUNTIF($D685:INDIRECT("$D" &amp;  SUM(ROW()-1,'03.Muestra'!$D$20)-1),G685)</f>
        <v>0</v>
      </c>
      <c r="H686" s="118" t="n">
        <f aca="true">COUNTIF($D685:INDIRECT("$D" &amp;  SUM(ROW()-1,'03.Muestra'!$D$20)-1),H685)</f>
        <v>0</v>
      </c>
      <c r="I686" s="118" t="n">
        <f aca="true">COUNTIF($D685:INDIRECT("$D" &amp;  SUM(ROW()-1,'03.Muestra'!$D$20)-1),I685)</f>
        <v>0</v>
      </c>
      <c r="J686" s="118" t="n">
        <f aca="true">COUNTIF($D685:INDIRECT("$D" &amp;  SUM(ROW()-1,'03.Muestra'!$D$20)-1),J685)</f>
        <v>0</v>
      </c>
      <c r="K686" s="143" t="n">
        <f aca="true">IF(COUNTIF('03.Muestra'!$D$8:$D$17,"Documento no web")=0,0,COUNTBLANK($D685:INDIRECT("$D" &amp;  SUM(ROW()-1,COUNTIF('03.Muestra'!$D$8:$D$17,"Documento no web"))-1)))</f>
        <v>0</v>
      </c>
      <c r="L686" s="23"/>
    </row>
    <row r="687" customFormat="false" ht="13.5" hidden="false" customHeight="true" outlineLevel="0" collapsed="false">
      <c r="A687" s="110" t="str">
        <f aca="false" t="array" ref="A687:A687">IFERROR(INDEX('03.Muestra'!$B$8:$B$17,SMALL(IF("Documento no web"='03.Muestra'!$D$8:$D$17,ROW('03.Muestra'!$B$8:$B$17)-MIN(ROW('03.Muestra'!$D$8:$D$17))+1,""),ROW()-684)),"")</f>
        <v/>
      </c>
      <c r="B687" s="141" t="str">
        <f aca="false" t="array" ref="B687:B687">IFERROR(INDEX('03.Muestra'!$C$8:$C$17,SMALL(IF("Documento no web"='03.Muestra'!$D$8:$D$17,ROW('03.Muestra'!$C$8:$C$17)-MIN(ROW('03.Muestra'!$D$8:$D$17))+1,""),ROW()-684)),"")</f>
        <v/>
      </c>
      <c r="C687" s="141" t="str">
        <f aca="false" t="array" ref="C687:C687">IFERROR(INDEX('03.Muestra'!$F$8:$F$17,SMALL(IF("Documento no web"='03.Muestra'!$D$8:$D$17,ROW('03.Muestra'!$F$8:$F$17)-MIN(ROW('03.Muestra'!$D$8:$D$17))+1,""),ROW()-684)),"")</f>
        <v/>
      </c>
      <c r="D687" s="114"/>
      <c r="E687" s="75" t="str">
        <f aca="false">IF(D687&lt;&gt;"",IF(AND(B687&lt;&gt;"",C687&lt;&gt;""),"","ERR"),"")</f>
        <v/>
      </c>
      <c r="G687" s="23"/>
      <c r="H687" s="23"/>
      <c r="I687" s="23"/>
      <c r="J687" s="23"/>
      <c r="K687" s="119"/>
      <c r="L687" s="23"/>
    </row>
    <row r="688" customFormat="false" ht="13.5" hidden="false" customHeight="true" outlineLevel="0" collapsed="false">
      <c r="A688" s="110" t="str">
        <f aca="false" t="array" ref="A688:A688">IFERROR(INDEX('03.Muestra'!$B$8:$B$17,SMALL(IF("Documento no web"='03.Muestra'!$D$8:$D$17,ROW('03.Muestra'!$B$8:$B$17)-MIN(ROW('03.Muestra'!$D$8:$D$17))+1,""),ROW()-684)),"")</f>
        <v/>
      </c>
      <c r="B688" s="141" t="str">
        <f aca="false" t="array" ref="B688:B688">IFERROR(INDEX('03.Muestra'!$C$8:$C$17,SMALL(IF("Documento no web"='03.Muestra'!$D$8:$D$17,ROW('03.Muestra'!$C$8:$C$17)-MIN(ROW('03.Muestra'!$D$8:$D$17))+1,""),ROW()-684)),"")</f>
        <v/>
      </c>
      <c r="C688" s="141" t="str">
        <f aca="false" t="array" ref="C688:C688">IFERROR(INDEX('03.Muestra'!$F$8:$F$17,SMALL(IF("Documento no web"='03.Muestra'!$D$8:$D$17,ROW('03.Muestra'!$F$8:$F$17)-MIN(ROW('03.Muestra'!$D$8:$D$17))+1,""),ROW()-684)),"")</f>
        <v/>
      </c>
      <c r="D688" s="114"/>
      <c r="E688" s="75" t="str">
        <f aca="false">IF(D688&lt;&gt;"",IF(AND(B688&lt;&gt;"",C688&lt;&gt;""),"","ERR"),"")</f>
        <v/>
      </c>
      <c r="G688" s="23"/>
      <c r="H688" s="23"/>
      <c r="I688" s="23"/>
      <c r="J688" s="23"/>
      <c r="K688" s="119"/>
      <c r="L688" s="23"/>
    </row>
    <row r="689" customFormat="false" ht="13.5" hidden="false" customHeight="true" outlineLevel="0" collapsed="false">
      <c r="A689" s="110" t="str">
        <f aca="false" t="array" ref="A689:A689">IFERROR(INDEX('03.Muestra'!$B$8:$B$17,SMALL(IF("Documento no web"='03.Muestra'!$D$8:$D$17,ROW('03.Muestra'!$B$8:$B$17)-MIN(ROW('03.Muestra'!$D$8:$D$17))+1,""),ROW()-684)),"")</f>
        <v/>
      </c>
      <c r="B689" s="141" t="str">
        <f aca="false" t="array" ref="B689:B689">IFERROR(INDEX('03.Muestra'!$C$8:$C$17,SMALL(IF("Documento no web"='03.Muestra'!$D$8:$D$17,ROW('03.Muestra'!$C$8:$C$17)-MIN(ROW('03.Muestra'!$D$8:$D$17))+1,""),ROW()-684)),"")</f>
        <v/>
      </c>
      <c r="C689" s="141" t="str">
        <f aca="false" t="array" ref="C689:C689">IFERROR(INDEX('03.Muestra'!$F$8:$F$17,SMALL(IF("Documento no web"='03.Muestra'!$D$8:$D$17,ROW('03.Muestra'!$F$8:$F$17)-MIN(ROW('03.Muestra'!$D$8:$D$17))+1,""),ROW()-684)),"")</f>
        <v/>
      </c>
      <c r="D689" s="114"/>
      <c r="E689" s="75" t="str">
        <f aca="false">IF(D689&lt;&gt;"",IF(AND(B689&lt;&gt;"",C689&lt;&gt;""),"","ERR"),"")</f>
        <v/>
      </c>
      <c r="G689" s="23"/>
      <c r="H689" s="23"/>
      <c r="I689" s="23"/>
      <c r="J689" s="23"/>
      <c r="K689" s="119"/>
      <c r="L689" s="23"/>
    </row>
    <row r="690" customFormat="false" ht="13.5" hidden="false" customHeight="true" outlineLevel="0" collapsed="false">
      <c r="A690" s="110" t="str">
        <f aca="false" t="array" ref="A690:A690">IFERROR(INDEX('03.Muestra'!$B$8:$B$17,SMALL(IF("Documento no web"='03.Muestra'!$D$8:$D$17,ROW('03.Muestra'!$B$8:$B$17)-MIN(ROW('03.Muestra'!$D$8:$D$17))+1,""),ROW()-684)),"")</f>
        <v/>
      </c>
      <c r="B690" s="141" t="str">
        <f aca="false" t="array" ref="B690:B690">IFERROR(INDEX('03.Muestra'!$C$8:$C$17,SMALL(IF("Documento no web"='03.Muestra'!$D$8:$D$17,ROW('03.Muestra'!$C$8:$C$17)-MIN(ROW('03.Muestra'!$D$8:$D$17))+1,""),ROW()-684)),"")</f>
        <v/>
      </c>
      <c r="C690" s="141" t="str">
        <f aca="false" t="array" ref="C690:C690">IFERROR(INDEX('03.Muestra'!$F$8:$F$17,SMALL(IF("Documento no web"='03.Muestra'!$D$8:$D$17,ROW('03.Muestra'!$F$8:$F$17)-MIN(ROW('03.Muestra'!$D$8:$D$17))+1,""),ROW()-684)),"")</f>
        <v/>
      </c>
      <c r="D690" s="114"/>
      <c r="E690" s="75" t="str">
        <f aca="false">IF(D690&lt;&gt;"",IF(AND(B690&lt;&gt;"",C690&lt;&gt;""),"","ERR"),"")</f>
        <v/>
      </c>
      <c r="G690" s="23"/>
      <c r="H690" s="23"/>
      <c r="I690" s="23"/>
      <c r="J690" s="23"/>
      <c r="K690" s="119"/>
      <c r="L690" s="23"/>
    </row>
    <row r="691" customFormat="false" ht="13.5" hidden="false" customHeight="true" outlineLevel="0" collapsed="false">
      <c r="A691" s="110" t="str">
        <f aca="false" t="array" ref="A691:A691">IFERROR(INDEX('03.Muestra'!$B$8:$B$17,SMALL(IF("Documento no web"='03.Muestra'!$D$8:$D$17,ROW('03.Muestra'!$B$8:$B$17)-MIN(ROW('03.Muestra'!$D$8:$D$17))+1,""),ROW()-684)),"")</f>
        <v/>
      </c>
      <c r="B691" s="141" t="str">
        <f aca="false" t="array" ref="B691:B691">IFERROR(INDEX('03.Muestra'!$C$8:$C$17,SMALL(IF("Documento no web"='03.Muestra'!$D$8:$D$17,ROW('03.Muestra'!$C$8:$C$17)-MIN(ROW('03.Muestra'!$D$8:$D$17))+1,""),ROW()-684)),"")</f>
        <v/>
      </c>
      <c r="C691" s="141" t="str">
        <f aca="false" t="array" ref="C691:C691">IFERROR(INDEX('03.Muestra'!$F$8:$F$17,SMALL(IF("Documento no web"='03.Muestra'!$D$8:$D$17,ROW('03.Muestra'!$F$8:$F$17)-MIN(ROW('03.Muestra'!$D$8:$D$17))+1,""),ROW()-684)),"")</f>
        <v/>
      </c>
      <c r="D691" s="114"/>
      <c r="E691" s="75" t="str">
        <f aca="false">IF(D691&lt;&gt;"",IF(AND(B691&lt;&gt;"",C691&lt;&gt;""),"","ERR"),"")</f>
        <v/>
      </c>
      <c r="F691" s="23"/>
      <c r="G691" s="23"/>
      <c r="H691" s="23"/>
      <c r="I691" s="23"/>
      <c r="J691" s="23"/>
      <c r="K691" s="119"/>
      <c r="L691" s="23"/>
    </row>
    <row r="692" customFormat="false" ht="13.5" hidden="false" customHeight="true" outlineLevel="0" collapsed="false">
      <c r="A692" s="110" t="str">
        <f aca="false" t="array" ref="A692:A692">IFERROR(INDEX('03.Muestra'!$B$8:$B$17,SMALL(IF("Documento no web"='03.Muestra'!$D$8:$D$17,ROW('03.Muestra'!$B$8:$B$17)-MIN(ROW('03.Muestra'!$D$8:$D$17))+1,""),ROW()-684)),"")</f>
        <v/>
      </c>
      <c r="B692" s="141" t="str">
        <f aca="false" t="array" ref="B692:B692">IFERROR(INDEX('03.Muestra'!$C$8:$C$17,SMALL(IF("Documento no web"='03.Muestra'!$D$8:$D$17,ROW('03.Muestra'!$C$8:$C$17)-MIN(ROW('03.Muestra'!$D$8:$D$17))+1,""),ROW()-684)),"")</f>
        <v/>
      </c>
      <c r="C692" s="141" t="str">
        <f aca="false" t="array" ref="C692:C692">IFERROR(INDEX('03.Muestra'!$F$8:$F$17,SMALL(IF("Documento no web"='03.Muestra'!$D$8:$D$17,ROW('03.Muestra'!$F$8:$F$17)-MIN(ROW('03.Muestra'!$D$8:$D$17))+1,""),ROW()-684)),"")</f>
        <v/>
      </c>
      <c r="D692" s="114"/>
      <c r="E692" s="75" t="str">
        <f aca="false">IF(D692&lt;&gt;"",IF(AND(B692&lt;&gt;"",C692&lt;&gt;""),"","ERR"),"")</f>
        <v/>
      </c>
      <c r="F692" s="23"/>
      <c r="G692" s="23"/>
      <c r="H692" s="23"/>
      <c r="I692" s="23"/>
      <c r="J692" s="23"/>
      <c r="K692" s="119"/>
      <c r="L692" s="23"/>
    </row>
    <row r="693" customFormat="false" ht="13.5" hidden="false" customHeight="true" outlineLevel="0" collapsed="false">
      <c r="A693" s="110" t="str">
        <f aca="false" t="array" ref="A693:A693">IFERROR(INDEX('03.Muestra'!$B$8:$B$17,SMALL(IF("Documento no web"='03.Muestra'!$D$8:$D$17,ROW('03.Muestra'!$B$8:$B$17)-MIN(ROW('03.Muestra'!$D$8:$D$17))+1,""),ROW()-684)),"")</f>
        <v/>
      </c>
      <c r="B693" s="141" t="str">
        <f aca="false" t="array" ref="B693:B693">IFERROR(INDEX('03.Muestra'!$C$8:$C$17,SMALL(IF("Documento no web"='03.Muestra'!$D$8:$D$17,ROW('03.Muestra'!$C$8:$C$17)-MIN(ROW('03.Muestra'!$D$8:$D$17))+1,""),ROW()-684)),"")</f>
        <v/>
      </c>
      <c r="C693" s="141" t="str">
        <f aca="false" t="array" ref="C693:C693">IFERROR(INDEX('03.Muestra'!$F$8:$F$17,SMALL(IF("Documento no web"='03.Muestra'!$D$8:$D$17,ROW('03.Muestra'!$F$8:$F$17)-MIN(ROW('03.Muestra'!$D$8:$D$17))+1,""),ROW()-684)),"")</f>
        <v/>
      </c>
      <c r="D693" s="114"/>
      <c r="E693" s="75" t="str">
        <f aca="false">IF(D693&lt;&gt;"",IF(AND(B693&lt;&gt;"",C693&lt;&gt;""),"","ERR"),"")</f>
        <v/>
      </c>
      <c r="F693" s="23"/>
      <c r="G693" s="23"/>
      <c r="H693" s="23"/>
      <c r="I693" s="23"/>
      <c r="J693" s="23"/>
      <c r="K693" s="119"/>
      <c r="L693" s="23"/>
    </row>
    <row r="694" customFormat="false" ht="13.5" hidden="false" customHeight="true" outlineLevel="0" collapsed="false">
      <c r="A694" s="110" t="str">
        <f aca="false" t="array" ref="A694:A694">IFERROR(INDEX('03.Muestra'!$B$8:$B$17,SMALL(IF("Documento no web"='03.Muestra'!$D$8:$D$17,ROW('03.Muestra'!$B$8:$B$17)-MIN(ROW('03.Muestra'!$D$8:$D$17))+1,""),ROW()-684)),"")</f>
        <v/>
      </c>
      <c r="B694" s="141" t="str">
        <f aca="false" t="array" ref="B694:B694">IFERROR(INDEX('03.Muestra'!$C$8:$C$17,SMALL(IF("Documento no web"='03.Muestra'!$D$8:$D$17,ROW('03.Muestra'!$C$8:$C$17)-MIN(ROW('03.Muestra'!$D$8:$D$17))+1,""),ROW()-684)),"")</f>
        <v/>
      </c>
      <c r="C694" s="141" t="str">
        <f aca="false" t="array" ref="C694:C694">IFERROR(INDEX('03.Muestra'!$F$8:$F$17,SMALL(IF("Documento no web"='03.Muestra'!$D$8:$D$17,ROW('03.Muestra'!$F$8:$F$17)-MIN(ROW('03.Muestra'!$D$8:$D$17))+1,""),ROW()-684)),"")</f>
        <v/>
      </c>
      <c r="D694" s="114"/>
      <c r="E694" s="75" t="str">
        <f aca="false">IF(D694&lt;&gt;"",IF(AND(B694&lt;&gt;"",C694&lt;&gt;""),"","ERR"),"")</f>
        <v/>
      </c>
      <c r="F694" s="23"/>
      <c r="G694" s="23"/>
      <c r="H694" s="23"/>
      <c r="I694" s="23"/>
      <c r="J694" s="23"/>
      <c r="K694" s="119"/>
      <c r="L694" s="23"/>
    </row>
    <row r="695" customFormat="false" ht="12" hidden="false" customHeight="true" outlineLevel="0" collapsed="false">
      <c r="A695" s="71"/>
      <c r="B695" s="144"/>
      <c r="C695" s="144"/>
      <c r="D695" s="145"/>
      <c r="E695" s="75"/>
      <c r="F695" s="23"/>
      <c r="G695" s="23"/>
      <c r="H695" s="23"/>
      <c r="I695" s="23"/>
      <c r="J695" s="23"/>
      <c r="N695" s="23"/>
      <c r="O695" s="23"/>
      <c r="P695" s="23"/>
      <c r="Q695" s="23"/>
      <c r="R695" s="23"/>
      <c r="S695" s="23"/>
      <c r="T695" s="23"/>
      <c r="U695" s="23"/>
      <c r="AD695" s="23"/>
    </row>
    <row r="696" customFormat="false" ht="12" hidden="false" customHeight="true" outlineLevel="0" collapsed="false">
      <c r="A696" s="71"/>
      <c r="B696" s="144"/>
      <c r="C696" s="144"/>
      <c r="D696" s="145"/>
      <c r="E696" s="75"/>
      <c r="F696" s="23"/>
      <c r="G696" s="23"/>
      <c r="H696" s="23"/>
      <c r="I696" s="23"/>
      <c r="J696" s="23"/>
      <c r="N696" s="23"/>
      <c r="O696" s="23"/>
      <c r="P696" s="23"/>
      <c r="Q696" s="23"/>
      <c r="R696" s="23"/>
      <c r="S696" s="23"/>
      <c r="T696" s="23"/>
      <c r="U696" s="23"/>
      <c r="AD696" s="23"/>
    </row>
    <row r="697" customFormat="false" ht="31.5" hidden="false" customHeight="true" outlineLevel="0" collapsed="false">
      <c r="A697" s="122"/>
      <c r="B697" s="123"/>
      <c r="C697" s="122"/>
      <c r="D697" s="146"/>
      <c r="E697" s="75"/>
      <c r="F697" s="23"/>
      <c r="G697" s="23"/>
      <c r="H697" s="23"/>
      <c r="I697" s="23"/>
      <c r="J697" s="23"/>
      <c r="N697" s="23"/>
      <c r="O697" s="23"/>
      <c r="P697" s="23"/>
      <c r="Q697" s="23"/>
      <c r="R697" s="23"/>
      <c r="S697" s="23"/>
      <c r="T697" s="23"/>
      <c r="U697" s="23"/>
      <c r="AD697" s="23"/>
    </row>
    <row r="698" customFormat="false" ht="14.25" hidden="false" customHeight="true" outlineLevel="0" collapsed="false">
      <c r="A698" s="71"/>
      <c r="B698" s="71"/>
      <c r="C698" s="71"/>
      <c r="D698" s="147"/>
      <c r="E698" s="75"/>
      <c r="F698" s="103"/>
      <c r="G698" s="23"/>
      <c r="H698" s="23"/>
      <c r="I698" s="23"/>
      <c r="J698" s="23"/>
      <c r="N698" s="23"/>
      <c r="O698" s="23"/>
      <c r="P698" s="23"/>
      <c r="Q698" s="23"/>
      <c r="R698" s="23"/>
      <c r="S698" s="23"/>
      <c r="T698" s="23"/>
      <c r="U698" s="23"/>
      <c r="AD698" s="23"/>
    </row>
    <row r="699" customFormat="false" ht="13.5" hidden="false" customHeight="true" outlineLevel="0" collapsed="false">
      <c r="B699" s="23"/>
      <c r="C699" s="23"/>
      <c r="D699" s="137"/>
      <c r="E699" s="23"/>
      <c r="F699" s="23"/>
      <c r="G699" s="23"/>
      <c r="H699" s="23"/>
      <c r="I699" s="23"/>
      <c r="J699" s="23"/>
      <c r="K699" s="119"/>
      <c r="L699" s="23"/>
    </row>
    <row r="700" customFormat="false" ht="13.5" hidden="false" customHeight="true" outlineLevel="0" collapsed="false">
      <c r="B700" s="23"/>
      <c r="C700" s="23"/>
      <c r="D700" s="137"/>
      <c r="E700" s="112"/>
      <c r="F700" s="23"/>
      <c r="G700" s="23"/>
      <c r="H700" s="23"/>
      <c r="I700" s="23"/>
      <c r="J700" s="23"/>
      <c r="K700" s="119"/>
      <c r="L700" s="23"/>
    </row>
    <row r="701" customFormat="false" ht="30" hidden="false" customHeight="true" outlineLevel="0" collapsed="false">
      <c r="A701" s="105" t="s">
        <v>119</v>
      </c>
      <c r="B701" s="106" t="s">
        <v>105</v>
      </c>
      <c r="C701" s="107" t="s">
        <v>256</v>
      </c>
      <c r="D701" s="139" t="s">
        <v>125</v>
      </c>
      <c r="E701" s="124"/>
      <c r="K701" s="119"/>
      <c r="L701" s="23"/>
    </row>
    <row r="702" customFormat="false" ht="13.5" hidden="false" customHeight="true" outlineLevel="0" collapsed="false">
      <c r="A702" s="110" t="str">
        <f aca="false" t="array" ref="A702:A702">IFERROR(INDEX('03.Muestra'!$B$8:$B$17,SMALL(IF("Documento no web"='03.Muestra'!$D$8:$D$17,ROW('03.Muestra'!$B$8:$B$17)-MIN(ROW('03.Muestra'!$D$8:$D$17))+1,""),ROW()-701)),"")</f>
        <v/>
      </c>
      <c r="B702" s="141" t="str">
        <f aca="false" t="array" ref="B702:B702">IFERROR(INDEX('03.Muestra'!$C$8:$C$17,SMALL(IF("Documento no web"='03.Muestra'!$D$8:$D$17,ROW('03.Muestra'!$C$8:$C$17)-MIN(ROW('03.Muestra'!$D$8:$D$17))+1,""),ROW()-701)),"")</f>
        <v/>
      </c>
      <c r="C702" s="141" t="str">
        <f aca="false" t="array" ref="C702:C702">IFERROR(INDEX('03.Muestra'!$F$8:$F$17,SMALL(IF("Documento no web"='03.Muestra'!$D$8:$D$17,ROW('03.Muestra'!$F$8:$F$17)-MIN(ROW('03.Muestra'!$D$8:$D$17))+1,""),ROW()-701)),"")</f>
        <v/>
      </c>
      <c r="D702" s="114"/>
      <c r="E702" s="75" t="str">
        <f aca="false">IF(D702&lt;&gt;"",IF(AND(B702&lt;&gt;"",C702&lt;&gt;""),"","ERR"),"")</f>
        <v/>
      </c>
      <c r="F702" s="115" t="s">
        <v>108</v>
      </c>
      <c r="G702" s="100" t="s">
        <v>117</v>
      </c>
      <c r="H702" s="95" t="s">
        <v>112</v>
      </c>
      <c r="I702" s="116" t="s">
        <v>110</v>
      </c>
      <c r="J702" s="117" t="s">
        <v>106</v>
      </c>
      <c r="K702" s="142" t="s">
        <v>116</v>
      </c>
    </row>
    <row r="703" customFormat="false" ht="13.5" hidden="false" customHeight="true" outlineLevel="0" collapsed="false">
      <c r="A703" s="110" t="str">
        <f aca="false" t="array" ref="A703:A703">IFERROR(INDEX('03.Muestra'!$B$8:$B$17,SMALL(IF("Documento no web"='03.Muestra'!$D$8:$D$17,ROW('03.Muestra'!$B$8:$B$17)-MIN(ROW('03.Muestra'!$D$8:$D$17))+1,""),ROW()-701)),"")</f>
        <v/>
      </c>
      <c r="B703" s="141" t="str">
        <f aca="false" t="array" ref="B703:B703">IFERROR(INDEX('03.Muestra'!$C$8:$C$17,SMALL(IF("Documento no web"='03.Muestra'!$D$8:$D$17,ROW('03.Muestra'!$C$8:$C$17)-MIN(ROW('03.Muestra'!$D$8:$D$17))+1,""),ROW()-701)),"")</f>
        <v/>
      </c>
      <c r="C703" s="141" t="str">
        <f aca="false" t="array" ref="C703:C703">IFERROR(INDEX('03.Muestra'!$F$8:$F$17,SMALL(IF("Documento no web"='03.Muestra'!$D$8:$D$17,ROW('03.Muestra'!$F$8:$F$17)-MIN(ROW('03.Muestra'!$D$8:$D$17))+1,""),ROW()-701)),"")</f>
        <v/>
      </c>
      <c r="D703" s="114"/>
      <c r="E703" s="75" t="str">
        <f aca="false">IF(D703&lt;&gt;"",IF(AND(B703&lt;&gt;"",C703&lt;&gt;""),"","ERR"),"")</f>
        <v/>
      </c>
      <c r="F703" s="118" t="n">
        <f aca="true">COUNTIF($D702:INDIRECT("$D" &amp;  SUM(ROW()-1,'03.Muestra'!$D$20)-1),F702)</f>
        <v>0</v>
      </c>
      <c r="G703" s="118" t="n">
        <f aca="true">COUNTIF($D702:INDIRECT("$D" &amp;  SUM(ROW()-1,'03.Muestra'!$D$20)-1),G702)</f>
        <v>0</v>
      </c>
      <c r="H703" s="118" t="n">
        <f aca="true">COUNTIF($D702:INDIRECT("$D" &amp;  SUM(ROW()-1,'03.Muestra'!$D$20)-1),H702)</f>
        <v>0</v>
      </c>
      <c r="I703" s="118" t="n">
        <f aca="true">COUNTIF($D702:INDIRECT("$D" &amp;  SUM(ROW()-1,'03.Muestra'!$D$20)-1),I702)</f>
        <v>0</v>
      </c>
      <c r="J703" s="118" t="n">
        <f aca="true">COUNTIF($D702:INDIRECT("$D" &amp;  SUM(ROW()-1,'03.Muestra'!$D$20)-1),J702)</f>
        <v>0</v>
      </c>
      <c r="K703" s="143" t="n">
        <f aca="true">IF(COUNTIF('03.Muestra'!$D$8:$D$17,"Documento no web")=0,0,COUNTBLANK($D702:INDIRECT("$D" &amp;  SUM(ROW()-1,COUNTIF('03.Muestra'!$D$8:$D$17,"Documento no web"))-1)))</f>
        <v>0</v>
      </c>
    </row>
    <row r="704" customFormat="false" ht="13.5" hidden="false" customHeight="true" outlineLevel="0" collapsed="false">
      <c r="A704" s="110" t="str">
        <f aca="false" t="array" ref="A704:A704">IFERROR(INDEX('03.Muestra'!$B$8:$B$17,SMALL(IF("Documento no web"='03.Muestra'!$D$8:$D$17,ROW('03.Muestra'!$B$8:$B$17)-MIN(ROW('03.Muestra'!$D$8:$D$17))+1,""),ROW()-701)),"")</f>
        <v/>
      </c>
      <c r="B704" s="141" t="str">
        <f aca="false" t="array" ref="B704:B704">IFERROR(INDEX('03.Muestra'!$C$8:$C$17,SMALL(IF("Documento no web"='03.Muestra'!$D$8:$D$17,ROW('03.Muestra'!$C$8:$C$17)-MIN(ROW('03.Muestra'!$D$8:$D$17))+1,""),ROW()-701)),"")</f>
        <v/>
      </c>
      <c r="C704" s="141" t="str">
        <f aca="false" t="array" ref="C704:C704">IFERROR(INDEX('03.Muestra'!$F$8:$F$17,SMALL(IF("Documento no web"='03.Muestra'!$D$8:$D$17,ROW('03.Muestra'!$F$8:$F$17)-MIN(ROW('03.Muestra'!$D$8:$D$17))+1,""),ROW()-701)),"")</f>
        <v/>
      </c>
      <c r="D704" s="114"/>
      <c r="E704" s="75" t="str">
        <f aca="false">IF(D704&lt;&gt;"",IF(AND(B704&lt;&gt;"",C704&lt;&gt;""),"","ERR"),"")</f>
        <v/>
      </c>
      <c r="G704" s="23"/>
      <c r="H704" s="23"/>
      <c r="I704" s="23"/>
      <c r="J704" s="23"/>
      <c r="K704" s="119"/>
    </row>
    <row r="705" customFormat="false" ht="13.5" hidden="false" customHeight="true" outlineLevel="0" collapsed="false">
      <c r="A705" s="110" t="str">
        <f aca="false" t="array" ref="A705:A705">IFERROR(INDEX('03.Muestra'!$B$8:$B$17,SMALL(IF("Documento no web"='03.Muestra'!$D$8:$D$17,ROW('03.Muestra'!$B$8:$B$17)-MIN(ROW('03.Muestra'!$D$8:$D$17))+1,""),ROW()-701)),"")</f>
        <v/>
      </c>
      <c r="B705" s="141" t="str">
        <f aca="false" t="array" ref="B705:B705">IFERROR(INDEX('03.Muestra'!$C$8:$C$17,SMALL(IF("Documento no web"='03.Muestra'!$D$8:$D$17,ROW('03.Muestra'!$C$8:$C$17)-MIN(ROW('03.Muestra'!$D$8:$D$17))+1,""),ROW()-701)),"")</f>
        <v/>
      </c>
      <c r="C705" s="141" t="str">
        <f aca="false" t="array" ref="C705:C705">IFERROR(INDEX('03.Muestra'!$F$8:$F$17,SMALL(IF("Documento no web"='03.Muestra'!$D$8:$D$17,ROW('03.Muestra'!$F$8:$F$17)-MIN(ROW('03.Muestra'!$D$8:$D$17))+1,""),ROW()-701)),"")</f>
        <v/>
      </c>
      <c r="D705" s="114"/>
      <c r="E705" s="75" t="str">
        <f aca="false">IF(D705&lt;&gt;"",IF(AND(B705&lt;&gt;"",C705&lt;&gt;""),"","ERR"),"")</f>
        <v/>
      </c>
      <c r="G705" s="23"/>
      <c r="H705" s="23"/>
      <c r="I705" s="23"/>
      <c r="J705" s="23"/>
      <c r="K705" s="119"/>
    </row>
    <row r="706" customFormat="false" ht="13.5" hidden="false" customHeight="true" outlineLevel="0" collapsed="false">
      <c r="A706" s="110" t="str">
        <f aca="false" t="array" ref="A706:A706">IFERROR(INDEX('03.Muestra'!$B$8:$B$17,SMALL(IF("Documento no web"='03.Muestra'!$D$8:$D$17,ROW('03.Muestra'!$B$8:$B$17)-MIN(ROW('03.Muestra'!$D$8:$D$17))+1,""),ROW()-701)),"")</f>
        <v/>
      </c>
      <c r="B706" s="141" t="str">
        <f aca="false" t="array" ref="B706:B706">IFERROR(INDEX('03.Muestra'!$C$8:$C$17,SMALL(IF("Documento no web"='03.Muestra'!$D$8:$D$17,ROW('03.Muestra'!$C$8:$C$17)-MIN(ROW('03.Muestra'!$D$8:$D$17))+1,""),ROW()-701)),"")</f>
        <v/>
      </c>
      <c r="C706" s="141" t="str">
        <f aca="false" t="array" ref="C706:C706">IFERROR(INDEX('03.Muestra'!$F$8:$F$17,SMALL(IF("Documento no web"='03.Muestra'!$D$8:$D$17,ROW('03.Muestra'!$F$8:$F$17)-MIN(ROW('03.Muestra'!$D$8:$D$17))+1,""),ROW()-701)),"")</f>
        <v/>
      </c>
      <c r="D706" s="114"/>
      <c r="E706" s="75" t="str">
        <f aca="false">IF(D706&lt;&gt;"",IF(AND(B706&lt;&gt;"",C706&lt;&gt;""),"","ERR"),"")</f>
        <v/>
      </c>
      <c r="G706" s="23"/>
      <c r="H706" s="23"/>
      <c r="I706" s="23"/>
      <c r="J706" s="23"/>
      <c r="K706" s="119"/>
    </row>
    <row r="707" customFormat="false" ht="13.5" hidden="false" customHeight="true" outlineLevel="0" collapsed="false">
      <c r="A707" s="110" t="str">
        <f aca="false" t="array" ref="A707:A707">IFERROR(INDEX('03.Muestra'!$B$8:$B$17,SMALL(IF("Documento no web"='03.Muestra'!$D$8:$D$17,ROW('03.Muestra'!$B$8:$B$17)-MIN(ROW('03.Muestra'!$D$8:$D$17))+1,""),ROW()-701)),"")</f>
        <v/>
      </c>
      <c r="B707" s="141" t="str">
        <f aca="false" t="array" ref="B707:B707">IFERROR(INDEX('03.Muestra'!$C$8:$C$17,SMALL(IF("Documento no web"='03.Muestra'!$D$8:$D$17,ROW('03.Muestra'!$C$8:$C$17)-MIN(ROW('03.Muestra'!$D$8:$D$17))+1,""),ROW()-701)),"")</f>
        <v/>
      </c>
      <c r="C707" s="141" t="str">
        <f aca="false" t="array" ref="C707:C707">IFERROR(INDEX('03.Muestra'!$F$8:$F$17,SMALL(IF("Documento no web"='03.Muestra'!$D$8:$D$17,ROW('03.Muestra'!$F$8:$F$17)-MIN(ROW('03.Muestra'!$D$8:$D$17))+1,""),ROW()-701)),"")</f>
        <v/>
      </c>
      <c r="D707" s="114"/>
      <c r="E707" s="75" t="str">
        <f aca="false">IF(D707&lt;&gt;"",IF(AND(B707&lt;&gt;"",C707&lt;&gt;""),"","ERR"),"")</f>
        <v/>
      </c>
      <c r="G707" s="23"/>
      <c r="H707" s="23"/>
      <c r="I707" s="23"/>
      <c r="J707" s="23"/>
      <c r="K707" s="119"/>
    </row>
    <row r="708" customFormat="false" ht="13.5" hidden="false" customHeight="true" outlineLevel="0" collapsed="false">
      <c r="A708" s="110" t="str">
        <f aca="false" t="array" ref="A708:A708">IFERROR(INDEX('03.Muestra'!$B$8:$B$17,SMALL(IF("Documento no web"='03.Muestra'!$D$8:$D$17,ROW('03.Muestra'!$B$8:$B$17)-MIN(ROW('03.Muestra'!$D$8:$D$17))+1,""),ROW()-701)),"")</f>
        <v/>
      </c>
      <c r="B708" s="141" t="str">
        <f aca="false" t="array" ref="B708:B708">IFERROR(INDEX('03.Muestra'!$C$8:$C$17,SMALL(IF("Documento no web"='03.Muestra'!$D$8:$D$17,ROW('03.Muestra'!$C$8:$C$17)-MIN(ROW('03.Muestra'!$D$8:$D$17))+1,""),ROW()-701)),"")</f>
        <v/>
      </c>
      <c r="C708" s="141" t="str">
        <f aca="false" t="array" ref="C708:C708">IFERROR(INDEX('03.Muestra'!$F$8:$F$17,SMALL(IF("Documento no web"='03.Muestra'!$D$8:$D$17,ROW('03.Muestra'!$F$8:$F$17)-MIN(ROW('03.Muestra'!$D$8:$D$17))+1,""),ROW()-701)),"")</f>
        <v/>
      </c>
      <c r="D708" s="114"/>
      <c r="E708" s="75" t="str">
        <f aca="false">IF(D708&lt;&gt;"",IF(AND(B708&lt;&gt;"",C708&lt;&gt;""),"","ERR"),"")</f>
        <v/>
      </c>
      <c r="F708" s="23"/>
      <c r="G708" s="23"/>
      <c r="H708" s="23"/>
      <c r="I708" s="23"/>
      <c r="J708" s="23"/>
      <c r="K708" s="119"/>
      <c r="L708" s="23"/>
    </row>
    <row r="709" customFormat="false" ht="13.5" hidden="false" customHeight="true" outlineLevel="0" collapsed="false">
      <c r="A709" s="110" t="str">
        <f aca="false" t="array" ref="A709:A709">IFERROR(INDEX('03.Muestra'!$B$8:$B$17,SMALL(IF("Documento no web"='03.Muestra'!$D$8:$D$17,ROW('03.Muestra'!$B$8:$B$17)-MIN(ROW('03.Muestra'!$D$8:$D$17))+1,""),ROW()-701)),"")</f>
        <v/>
      </c>
      <c r="B709" s="141" t="str">
        <f aca="false" t="array" ref="B709:B709">IFERROR(INDEX('03.Muestra'!$C$8:$C$17,SMALL(IF("Documento no web"='03.Muestra'!$D$8:$D$17,ROW('03.Muestra'!$C$8:$C$17)-MIN(ROW('03.Muestra'!$D$8:$D$17))+1,""),ROW()-701)),"")</f>
        <v/>
      </c>
      <c r="C709" s="141" t="str">
        <f aca="false" t="array" ref="C709:C709">IFERROR(INDEX('03.Muestra'!$F$8:$F$17,SMALL(IF("Documento no web"='03.Muestra'!$D$8:$D$17,ROW('03.Muestra'!$F$8:$F$17)-MIN(ROW('03.Muestra'!$D$8:$D$17))+1,""),ROW()-701)),"")</f>
        <v/>
      </c>
      <c r="D709" s="114"/>
      <c r="E709" s="75" t="str">
        <f aca="false">IF(D709&lt;&gt;"",IF(AND(B709&lt;&gt;"",C709&lt;&gt;""),"","ERR"),"")</f>
        <v/>
      </c>
      <c r="F709" s="23"/>
      <c r="G709" s="23"/>
      <c r="H709" s="23"/>
      <c r="I709" s="23"/>
      <c r="J709" s="23"/>
      <c r="K709" s="119"/>
      <c r="L709" s="23"/>
    </row>
    <row r="710" customFormat="false" ht="13.5" hidden="false" customHeight="true" outlineLevel="0" collapsed="false">
      <c r="A710" s="110" t="str">
        <f aca="false" t="array" ref="A710:A710">IFERROR(INDEX('03.Muestra'!$B$8:$B$17,SMALL(IF("Documento no web"='03.Muestra'!$D$8:$D$17,ROW('03.Muestra'!$B$8:$B$17)-MIN(ROW('03.Muestra'!$D$8:$D$17))+1,""),ROW()-701)),"")</f>
        <v/>
      </c>
      <c r="B710" s="141" t="str">
        <f aca="false" t="array" ref="B710:B710">IFERROR(INDEX('03.Muestra'!$C$8:$C$17,SMALL(IF("Documento no web"='03.Muestra'!$D$8:$D$17,ROW('03.Muestra'!$C$8:$C$17)-MIN(ROW('03.Muestra'!$D$8:$D$17))+1,""),ROW()-701)),"")</f>
        <v/>
      </c>
      <c r="C710" s="141" t="str">
        <f aca="false" t="array" ref="C710:C710">IFERROR(INDEX('03.Muestra'!$F$8:$F$17,SMALL(IF("Documento no web"='03.Muestra'!$D$8:$D$17,ROW('03.Muestra'!$F$8:$F$17)-MIN(ROW('03.Muestra'!$D$8:$D$17))+1,""),ROW()-701)),"")</f>
        <v/>
      </c>
      <c r="D710" s="114"/>
      <c r="E710" s="75" t="str">
        <f aca="false">IF(D710&lt;&gt;"",IF(AND(B710&lt;&gt;"",C710&lt;&gt;""),"","ERR"),"")</f>
        <v/>
      </c>
      <c r="F710" s="23"/>
      <c r="G710" s="23"/>
      <c r="H710" s="23"/>
      <c r="I710" s="23"/>
      <c r="J710" s="23"/>
      <c r="K710" s="119"/>
    </row>
    <row r="711" customFormat="false" ht="13.5" hidden="false" customHeight="true" outlineLevel="0" collapsed="false">
      <c r="A711" s="110" t="str">
        <f aca="false" t="array" ref="A711:A711">IFERROR(INDEX('03.Muestra'!$B$8:$B$17,SMALL(IF("Documento no web"='03.Muestra'!$D$8:$D$17,ROW('03.Muestra'!$B$8:$B$17)-MIN(ROW('03.Muestra'!$D$8:$D$17))+1,""),ROW()-701)),"")</f>
        <v/>
      </c>
      <c r="B711" s="141" t="str">
        <f aca="false" t="array" ref="B711:B711">IFERROR(INDEX('03.Muestra'!$C$8:$C$17,SMALL(IF("Documento no web"='03.Muestra'!$D$8:$D$17,ROW('03.Muestra'!$C$8:$C$17)-MIN(ROW('03.Muestra'!$D$8:$D$17))+1,""),ROW()-701)),"")</f>
        <v/>
      </c>
      <c r="C711" s="141" t="str">
        <f aca="false" t="array" ref="C711:C711">IFERROR(INDEX('03.Muestra'!$F$8:$F$17,SMALL(IF("Documento no web"='03.Muestra'!$D$8:$D$17,ROW('03.Muestra'!$F$8:$F$17)-MIN(ROW('03.Muestra'!$D$8:$D$17))+1,""),ROW()-701)),"")</f>
        <v/>
      </c>
      <c r="D711" s="114"/>
      <c r="E711" s="75" t="str">
        <f aca="false">IF(D711&lt;&gt;"",IF(AND(B711&lt;&gt;"",C711&lt;&gt;""),"","ERR"),"")</f>
        <v/>
      </c>
      <c r="F711" s="23"/>
      <c r="G711" s="23"/>
      <c r="H711" s="23"/>
      <c r="I711" s="23"/>
      <c r="J711" s="23"/>
      <c r="K711" s="119"/>
    </row>
    <row r="712" customFormat="false" ht="12" hidden="false" customHeight="true" outlineLevel="0" collapsed="false">
      <c r="A712" s="71"/>
      <c r="B712" s="144"/>
      <c r="C712" s="144"/>
      <c r="D712" s="145"/>
      <c r="E712" s="75"/>
      <c r="F712" s="23"/>
      <c r="G712" s="23"/>
      <c r="H712" s="23"/>
      <c r="I712" s="23"/>
      <c r="J712" s="23"/>
      <c r="N712" s="23"/>
      <c r="O712" s="23"/>
      <c r="P712" s="23"/>
      <c r="Q712" s="23"/>
      <c r="R712" s="23"/>
      <c r="S712" s="23"/>
      <c r="T712" s="23"/>
      <c r="U712" s="23"/>
      <c r="AD712" s="23"/>
    </row>
    <row r="713" customFormat="false" ht="12" hidden="false" customHeight="true" outlineLevel="0" collapsed="false">
      <c r="A713" s="71"/>
      <c r="B713" s="144"/>
      <c r="C713" s="144"/>
      <c r="D713" s="145"/>
      <c r="E713" s="75"/>
      <c r="F713" s="23"/>
      <c r="G713" s="23"/>
      <c r="H713" s="23"/>
      <c r="I713" s="23"/>
      <c r="J713" s="23"/>
      <c r="N713" s="23"/>
      <c r="O713" s="23"/>
      <c r="P713" s="23"/>
      <c r="Q713" s="23"/>
      <c r="R713" s="23"/>
      <c r="S713" s="23"/>
      <c r="T713" s="23"/>
      <c r="U713" s="23"/>
      <c r="AD713" s="23"/>
    </row>
    <row r="714" customFormat="false" ht="31.5" hidden="false" customHeight="true" outlineLevel="0" collapsed="false">
      <c r="A714" s="122"/>
      <c r="B714" s="123"/>
      <c r="C714" s="122"/>
      <c r="D714" s="146"/>
      <c r="E714" s="75"/>
      <c r="F714" s="23"/>
      <c r="G714" s="23"/>
      <c r="H714" s="23"/>
      <c r="I714" s="23"/>
      <c r="J714" s="23"/>
      <c r="N714" s="23"/>
      <c r="O714" s="23"/>
      <c r="P714" s="23"/>
      <c r="Q714" s="23"/>
      <c r="R714" s="23"/>
      <c r="S714" s="23"/>
      <c r="T714" s="23"/>
      <c r="U714" s="23"/>
      <c r="AD714" s="23"/>
    </row>
    <row r="715" customFormat="false" ht="14.25" hidden="false" customHeight="true" outlineLevel="0" collapsed="false">
      <c r="A715" s="71"/>
      <c r="B715" s="71"/>
      <c r="C715" s="71"/>
      <c r="D715" s="147"/>
      <c r="E715" s="75"/>
      <c r="F715" s="103"/>
      <c r="G715" s="23"/>
      <c r="H715" s="23"/>
      <c r="I715" s="23"/>
      <c r="J715" s="23"/>
      <c r="N715" s="23"/>
      <c r="O715" s="23"/>
      <c r="P715" s="23"/>
      <c r="Q715" s="23"/>
      <c r="R715" s="23"/>
      <c r="S715" s="23"/>
      <c r="T715" s="23"/>
      <c r="U715" s="23"/>
      <c r="AD715" s="23"/>
    </row>
    <row r="716" customFormat="false" ht="13.5" hidden="false" customHeight="true" outlineLevel="0" collapsed="false">
      <c r="B716" s="23"/>
      <c r="C716" s="23"/>
      <c r="D716" s="137"/>
      <c r="E716" s="23"/>
      <c r="F716" s="23"/>
      <c r="G716" s="23"/>
      <c r="H716" s="23"/>
      <c r="I716" s="23"/>
      <c r="J716" s="23"/>
      <c r="K716" s="119"/>
      <c r="L716" s="23"/>
    </row>
    <row r="717" customFormat="false" ht="13.5" hidden="false" customHeight="true" outlineLevel="0" collapsed="false">
      <c r="B717" s="23"/>
      <c r="C717" s="23"/>
      <c r="D717" s="137"/>
      <c r="E717" s="112"/>
      <c r="F717" s="23"/>
      <c r="G717" s="23"/>
      <c r="H717" s="23"/>
      <c r="I717" s="23"/>
      <c r="J717" s="23"/>
      <c r="K717" s="119"/>
      <c r="L717" s="23"/>
    </row>
    <row r="718" customFormat="false" ht="30" hidden="false" customHeight="true" outlineLevel="0" collapsed="false">
      <c r="A718" s="105" t="s">
        <v>119</v>
      </c>
      <c r="B718" s="106" t="s">
        <v>105</v>
      </c>
      <c r="C718" s="107" t="s">
        <v>257</v>
      </c>
      <c r="D718" s="139" t="s">
        <v>125</v>
      </c>
      <c r="E718" s="124"/>
      <c r="K718" s="119"/>
      <c r="L718" s="23"/>
    </row>
    <row r="719" customFormat="false" ht="13.5" hidden="false" customHeight="true" outlineLevel="0" collapsed="false">
      <c r="A719" s="110" t="str">
        <f aca="false" t="array" ref="A719:A719">IFERROR(INDEX('03.Muestra'!$B$8:$B$17,SMALL(IF("Documento no web"='03.Muestra'!$D$8:$D$17,ROW('03.Muestra'!$B$8:$B$17)-MIN(ROW('03.Muestra'!$D$8:$D$17))+1,""),ROW()-718)),"")</f>
        <v/>
      </c>
      <c r="B719" s="141" t="str">
        <f aca="false" t="array" ref="B719:B719">IFERROR(INDEX('03.Muestra'!$C$8:$C$17,SMALL(IF("Documento no web"='03.Muestra'!$D$8:$D$17,ROW('03.Muestra'!$C$8:$C$17)-MIN(ROW('03.Muestra'!$D$8:$D$17))+1,""),ROW()-718)),"")</f>
        <v/>
      </c>
      <c r="C719" s="141" t="str">
        <f aca="false" t="array" ref="C719:C719">IFERROR(INDEX('03.Muestra'!$F$8:$F$17,SMALL(IF("Documento no web"='03.Muestra'!$D$8:$D$17,ROW('03.Muestra'!$F$8:$F$17)-MIN(ROW('03.Muestra'!$D$8:$D$17))+1,""),ROW()-718)),"")</f>
        <v/>
      </c>
      <c r="D719" s="114"/>
      <c r="E719" s="75" t="str">
        <f aca="false">IF(D719&lt;&gt;"",IF(AND(B719&lt;&gt;"",C719&lt;&gt;""),"","ERR"),"")</f>
        <v/>
      </c>
      <c r="F719" s="115" t="s">
        <v>108</v>
      </c>
      <c r="G719" s="100" t="s">
        <v>117</v>
      </c>
      <c r="H719" s="95" t="s">
        <v>112</v>
      </c>
      <c r="I719" s="116" t="s">
        <v>110</v>
      </c>
      <c r="J719" s="117" t="s">
        <v>106</v>
      </c>
      <c r="K719" s="142" t="s">
        <v>116</v>
      </c>
      <c r="L719" s="23"/>
    </row>
    <row r="720" customFormat="false" ht="13.5" hidden="false" customHeight="true" outlineLevel="0" collapsed="false">
      <c r="A720" s="110" t="str">
        <f aca="false" t="array" ref="A720:A720">IFERROR(INDEX('03.Muestra'!$B$8:$B$17,SMALL(IF("Documento no web"='03.Muestra'!$D$8:$D$17,ROW('03.Muestra'!$B$8:$B$17)-MIN(ROW('03.Muestra'!$D$8:$D$17))+1,""),ROW()-718)),"")</f>
        <v/>
      </c>
      <c r="B720" s="141" t="str">
        <f aca="false" t="array" ref="B720:B720">IFERROR(INDEX('03.Muestra'!$C$8:$C$17,SMALL(IF("Documento no web"='03.Muestra'!$D$8:$D$17,ROW('03.Muestra'!$C$8:$C$17)-MIN(ROW('03.Muestra'!$D$8:$D$17))+1,""),ROW()-718)),"")</f>
        <v/>
      </c>
      <c r="C720" s="141" t="str">
        <f aca="false" t="array" ref="C720:C720">IFERROR(INDEX('03.Muestra'!$F$8:$F$17,SMALL(IF("Documento no web"='03.Muestra'!$D$8:$D$17,ROW('03.Muestra'!$F$8:$F$17)-MIN(ROW('03.Muestra'!$D$8:$D$17))+1,""),ROW()-718)),"")</f>
        <v/>
      </c>
      <c r="D720" s="114"/>
      <c r="E720" s="75" t="str">
        <f aca="false">IF(D720&lt;&gt;"",IF(AND(B720&lt;&gt;"",C720&lt;&gt;""),"","ERR"),"")</f>
        <v/>
      </c>
      <c r="F720" s="118" t="n">
        <f aca="true">COUNTIF($D719:INDIRECT("$D" &amp;  SUM(ROW()-1,'03.Muestra'!$D$20)-1),F719)</f>
        <v>0</v>
      </c>
      <c r="G720" s="118" t="n">
        <f aca="true">COUNTIF($D719:INDIRECT("$D" &amp;  SUM(ROW()-1,'03.Muestra'!$D$20)-1),G719)</f>
        <v>0</v>
      </c>
      <c r="H720" s="118" t="n">
        <f aca="true">COUNTIF($D719:INDIRECT("$D" &amp;  SUM(ROW()-1,'03.Muestra'!$D$20)-1),H719)</f>
        <v>0</v>
      </c>
      <c r="I720" s="118" t="n">
        <f aca="true">COUNTIF($D719:INDIRECT("$D" &amp;  SUM(ROW()-1,'03.Muestra'!$D$20)-1),I719)</f>
        <v>0</v>
      </c>
      <c r="J720" s="118" t="n">
        <f aca="true">COUNTIF($D719:INDIRECT("$D" &amp;  SUM(ROW()-1,'03.Muestra'!$D$20)-1),J719)</f>
        <v>0</v>
      </c>
      <c r="K720" s="143" t="n">
        <f aca="true">IF(COUNTIF('03.Muestra'!$D$8:$D$17,"Documento no web")=0,0,COUNTBLANK($D719:INDIRECT("$D" &amp;  SUM(ROW()-1,COUNTIF('03.Muestra'!$D$8:$D$17,"Documento no web"))-1)))</f>
        <v>0</v>
      </c>
      <c r="L720" s="23"/>
    </row>
    <row r="721" customFormat="false" ht="13.5" hidden="false" customHeight="true" outlineLevel="0" collapsed="false">
      <c r="A721" s="110" t="str">
        <f aca="false" t="array" ref="A721:A721">IFERROR(INDEX('03.Muestra'!$B$8:$B$17,SMALL(IF("Documento no web"='03.Muestra'!$D$8:$D$17,ROW('03.Muestra'!$B$8:$B$17)-MIN(ROW('03.Muestra'!$D$8:$D$17))+1,""),ROW()-718)),"")</f>
        <v/>
      </c>
      <c r="B721" s="141" t="str">
        <f aca="false" t="array" ref="B721:B721">IFERROR(INDEX('03.Muestra'!$C$8:$C$17,SMALL(IF("Documento no web"='03.Muestra'!$D$8:$D$17,ROW('03.Muestra'!$C$8:$C$17)-MIN(ROW('03.Muestra'!$D$8:$D$17))+1,""),ROW()-718)),"")</f>
        <v/>
      </c>
      <c r="C721" s="141" t="str">
        <f aca="false" t="array" ref="C721:C721">IFERROR(INDEX('03.Muestra'!$F$8:$F$17,SMALL(IF("Documento no web"='03.Muestra'!$D$8:$D$17,ROW('03.Muestra'!$F$8:$F$17)-MIN(ROW('03.Muestra'!$D$8:$D$17))+1,""),ROW()-718)),"")</f>
        <v/>
      </c>
      <c r="D721" s="114"/>
      <c r="E721" s="75" t="str">
        <f aca="false">IF(D721&lt;&gt;"",IF(AND(B721&lt;&gt;"",C721&lt;&gt;""),"","ERR"),"")</f>
        <v/>
      </c>
      <c r="G721" s="23"/>
      <c r="H721" s="23"/>
      <c r="I721" s="23"/>
      <c r="J721" s="23"/>
      <c r="K721" s="119"/>
      <c r="L721" s="23"/>
    </row>
    <row r="722" customFormat="false" ht="13.5" hidden="false" customHeight="true" outlineLevel="0" collapsed="false">
      <c r="A722" s="110" t="str">
        <f aca="false" t="array" ref="A722:A722">IFERROR(INDEX('03.Muestra'!$B$8:$B$17,SMALL(IF("Documento no web"='03.Muestra'!$D$8:$D$17,ROW('03.Muestra'!$B$8:$B$17)-MIN(ROW('03.Muestra'!$D$8:$D$17))+1,""),ROW()-718)),"")</f>
        <v/>
      </c>
      <c r="B722" s="141" t="str">
        <f aca="false" t="array" ref="B722:B722">IFERROR(INDEX('03.Muestra'!$C$8:$C$17,SMALL(IF("Documento no web"='03.Muestra'!$D$8:$D$17,ROW('03.Muestra'!$C$8:$C$17)-MIN(ROW('03.Muestra'!$D$8:$D$17))+1,""),ROW()-718)),"")</f>
        <v/>
      </c>
      <c r="C722" s="141" t="str">
        <f aca="false" t="array" ref="C722:C722">IFERROR(INDEX('03.Muestra'!$F$8:$F$17,SMALL(IF("Documento no web"='03.Muestra'!$D$8:$D$17,ROW('03.Muestra'!$F$8:$F$17)-MIN(ROW('03.Muestra'!$D$8:$D$17))+1,""),ROW()-718)),"")</f>
        <v/>
      </c>
      <c r="D722" s="114"/>
      <c r="E722" s="75" t="str">
        <f aca="false">IF(D722&lt;&gt;"",IF(AND(B722&lt;&gt;"",C722&lt;&gt;""),"","ERR"),"")</f>
        <v/>
      </c>
      <c r="G722" s="23"/>
      <c r="H722" s="23"/>
      <c r="I722" s="23"/>
      <c r="J722" s="23"/>
      <c r="K722" s="119"/>
      <c r="L722" s="23"/>
    </row>
    <row r="723" customFormat="false" ht="13.5" hidden="false" customHeight="true" outlineLevel="0" collapsed="false">
      <c r="A723" s="110" t="str">
        <f aca="false" t="array" ref="A723:A723">IFERROR(INDEX('03.Muestra'!$B$8:$B$17,SMALL(IF("Documento no web"='03.Muestra'!$D$8:$D$17,ROW('03.Muestra'!$B$8:$B$17)-MIN(ROW('03.Muestra'!$D$8:$D$17))+1,""),ROW()-718)),"")</f>
        <v/>
      </c>
      <c r="B723" s="141" t="str">
        <f aca="false" t="array" ref="B723:B723">IFERROR(INDEX('03.Muestra'!$C$8:$C$17,SMALL(IF("Documento no web"='03.Muestra'!$D$8:$D$17,ROW('03.Muestra'!$C$8:$C$17)-MIN(ROW('03.Muestra'!$D$8:$D$17))+1,""),ROW()-718)),"")</f>
        <v/>
      </c>
      <c r="C723" s="141" t="str">
        <f aca="false" t="array" ref="C723:C723">IFERROR(INDEX('03.Muestra'!$F$8:$F$17,SMALL(IF("Documento no web"='03.Muestra'!$D$8:$D$17,ROW('03.Muestra'!$F$8:$F$17)-MIN(ROW('03.Muestra'!$D$8:$D$17))+1,""),ROW()-718)),"")</f>
        <v/>
      </c>
      <c r="D723" s="114"/>
      <c r="E723" s="75" t="str">
        <f aca="false">IF(D723&lt;&gt;"",IF(AND(B723&lt;&gt;"",C723&lt;&gt;""),"","ERR"),"")</f>
        <v/>
      </c>
      <c r="G723" s="23"/>
      <c r="H723" s="23"/>
      <c r="I723" s="23"/>
      <c r="J723" s="23"/>
      <c r="K723" s="119"/>
      <c r="L723" s="23"/>
    </row>
    <row r="724" customFormat="false" ht="13.5" hidden="false" customHeight="true" outlineLevel="0" collapsed="false">
      <c r="A724" s="110" t="str">
        <f aca="false" t="array" ref="A724:A724">IFERROR(INDEX('03.Muestra'!$B$8:$B$17,SMALL(IF("Documento no web"='03.Muestra'!$D$8:$D$17,ROW('03.Muestra'!$B$8:$B$17)-MIN(ROW('03.Muestra'!$D$8:$D$17))+1,""),ROW()-718)),"")</f>
        <v/>
      </c>
      <c r="B724" s="141" t="str">
        <f aca="false" t="array" ref="B724:B724">IFERROR(INDEX('03.Muestra'!$C$8:$C$17,SMALL(IF("Documento no web"='03.Muestra'!$D$8:$D$17,ROW('03.Muestra'!$C$8:$C$17)-MIN(ROW('03.Muestra'!$D$8:$D$17))+1,""),ROW()-718)),"")</f>
        <v/>
      </c>
      <c r="C724" s="141" t="str">
        <f aca="false" t="array" ref="C724:C724">IFERROR(INDEX('03.Muestra'!$F$8:$F$17,SMALL(IF("Documento no web"='03.Muestra'!$D$8:$D$17,ROW('03.Muestra'!$F$8:$F$17)-MIN(ROW('03.Muestra'!$D$8:$D$17))+1,""),ROW()-718)),"")</f>
        <v/>
      </c>
      <c r="D724" s="114"/>
      <c r="E724" s="75" t="str">
        <f aca="false">IF(D724&lt;&gt;"",IF(AND(B724&lt;&gt;"",C724&lt;&gt;""),"","ERR"),"")</f>
        <v/>
      </c>
      <c r="G724" s="23"/>
      <c r="H724" s="23"/>
      <c r="I724" s="23"/>
      <c r="J724" s="23"/>
      <c r="K724" s="119"/>
      <c r="L724" s="23"/>
    </row>
    <row r="725" customFormat="false" ht="13.5" hidden="false" customHeight="true" outlineLevel="0" collapsed="false">
      <c r="A725" s="110" t="str">
        <f aca="false" t="array" ref="A725:A725">IFERROR(INDEX('03.Muestra'!$B$8:$B$17,SMALL(IF("Documento no web"='03.Muestra'!$D$8:$D$17,ROW('03.Muestra'!$B$8:$B$17)-MIN(ROW('03.Muestra'!$D$8:$D$17))+1,""),ROW()-718)),"")</f>
        <v/>
      </c>
      <c r="B725" s="141" t="str">
        <f aca="false" t="array" ref="B725:B725">IFERROR(INDEX('03.Muestra'!$C$8:$C$17,SMALL(IF("Documento no web"='03.Muestra'!$D$8:$D$17,ROW('03.Muestra'!$C$8:$C$17)-MIN(ROW('03.Muestra'!$D$8:$D$17))+1,""),ROW()-718)),"")</f>
        <v/>
      </c>
      <c r="C725" s="141" t="str">
        <f aca="false" t="array" ref="C725:C725">IFERROR(INDEX('03.Muestra'!$F$8:$F$17,SMALL(IF("Documento no web"='03.Muestra'!$D$8:$D$17,ROW('03.Muestra'!$F$8:$F$17)-MIN(ROW('03.Muestra'!$D$8:$D$17))+1,""),ROW()-718)),"")</f>
        <v/>
      </c>
      <c r="D725" s="114"/>
      <c r="E725" s="75" t="str">
        <f aca="false">IF(D725&lt;&gt;"",IF(AND(B725&lt;&gt;"",C725&lt;&gt;""),"","ERR"),"")</f>
        <v/>
      </c>
      <c r="F725" s="23"/>
      <c r="G725" s="23"/>
      <c r="H725" s="23"/>
      <c r="I725" s="23"/>
      <c r="J725" s="23"/>
      <c r="K725" s="119"/>
      <c r="L725" s="23"/>
    </row>
    <row r="726" customFormat="false" ht="13.5" hidden="false" customHeight="true" outlineLevel="0" collapsed="false">
      <c r="A726" s="110" t="str">
        <f aca="false" t="array" ref="A726:A726">IFERROR(INDEX('03.Muestra'!$B$8:$B$17,SMALL(IF("Documento no web"='03.Muestra'!$D$8:$D$17,ROW('03.Muestra'!$B$8:$B$17)-MIN(ROW('03.Muestra'!$D$8:$D$17))+1,""),ROW()-718)),"")</f>
        <v/>
      </c>
      <c r="B726" s="141" t="str">
        <f aca="false" t="array" ref="B726:B726">IFERROR(INDEX('03.Muestra'!$C$8:$C$17,SMALL(IF("Documento no web"='03.Muestra'!$D$8:$D$17,ROW('03.Muestra'!$C$8:$C$17)-MIN(ROW('03.Muestra'!$D$8:$D$17))+1,""),ROW()-718)),"")</f>
        <v/>
      </c>
      <c r="C726" s="141" t="str">
        <f aca="false" t="array" ref="C726:C726">IFERROR(INDEX('03.Muestra'!$F$8:$F$17,SMALL(IF("Documento no web"='03.Muestra'!$D$8:$D$17,ROW('03.Muestra'!$F$8:$F$17)-MIN(ROW('03.Muestra'!$D$8:$D$17))+1,""),ROW()-718)),"")</f>
        <v/>
      </c>
      <c r="D726" s="114"/>
      <c r="E726" s="75" t="str">
        <f aca="false">IF(D726&lt;&gt;"",IF(AND(B726&lt;&gt;"",C726&lt;&gt;""),"","ERR"),"")</f>
        <v/>
      </c>
      <c r="F726" s="23"/>
      <c r="G726" s="23"/>
      <c r="H726" s="23"/>
      <c r="I726" s="23"/>
      <c r="J726" s="23"/>
      <c r="K726" s="119"/>
      <c r="L726" s="23"/>
    </row>
    <row r="727" customFormat="false" ht="13.5" hidden="false" customHeight="true" outlineLevel="0" collapsed="false">
      <c r="A727" s="110" t="str">
        <f aca="false" t="array" ref="A727:A727">IFERROR(INDEX('03.Muestra'!$B$8:$B$17,SMALL(IF("Documento no web"='03.Muestra'!$D$8:$D$17,ROW('03.Muestra'!$B$8:$B$17)-MIN(ROW('03.Muestra'!$D$8:$D$17))+1,""),ROW()-718)),"")</f>
        <v/>
      </c>
      <c r="B727" s="141" t="str">
        <f aca="false" t="array" ref="B727:B727">IFERROR(INDEX('03.Muestra'!$C$8:$C$17,SMALL(IF("Documento no web"='03.Muestra'!$D$8:$D$17,ROW('03.Muestra'!$C$8:$C$17)-MIN(ROW('03.Muestra'!$D$8:$D$17))+1,""),ROW()-718)),"")</f>
        <v/>
      </c>
      <c r="C727" s="141" t="str">
        <f aca="false" t="array" ref="C727:C727">IFERROR(INDEX('03.Muestra'!$F$8:$F$17,SMALL(IF("Documento no web"='03.Muestra'!$D$8:$D$17,ROW('03.Muestra'!$F$8:$F$17)-MIN(ROW('03.Muestra'!$D$8:$D$17))+1,""),ROW()-718)),"")</f>
        <v/>
      </c>
      <c r="D727" s="114"/>
      <c r="E727" s="75" t="str">
        <f aca="false">IF(D727&lt;&gt;"",IF(AND(B727&lt;&gt;"",C727&lt;&gt;""),"","ERR"),"")</f>
        <v/>
      </c>
      <c r="F727" s="23"/>
      <c r="G727" s="23"/>
      <c r="H727" s="23"/>
      <c r="I727" s="23"/>
      <c r="J727" s="23"/>
      <c r="K727" s="119"/>
      <c r="L727" s="23"/>
    </row>
    <row r="728" customFormat="false" ht="13.5" hidden="false" customHeight="true" outlineLevel="0" collapsed="false">
      <c r="A728" s="110" t="str">
        <f aca="false" t="array" ref="A728:A728">IFERROR(INDEX('03.Muestra'!$B$8:$B$17,SMALL(IF("Documento no web"='03.Muestra'!$D$8:$D$17,ROW('03.Muestra'!$B$8:$B$17)-MIN(ROW('03.Muestra'!$D$8:$D$17))+1,""),ROW()-718)),"")</f>
        <v/>
      </c>
      <c r="B728" s="141" t="str">
        <f aca="false" t="array" ref="B728:B728">IFERROR(INDEX('03.Muestra'!$C$8:$C$17,SMALL(IF("Documento no web"='03.Muestra'!$D$8:$D$17,ROW('03.Muestra'!$C$8:$C$17)-MIN(ROW('03.Muestra'!$D$8:$D$17))+1,""),ROW()-718)),"")</f>
        <v/>
      </c>
      <c r="C728" s="141" t="str">
        <f aca="false" t="array" ref="C728:C728">IFERROR(INDEX('03.Muestra'!$F$8:$F$17,SMALL(IF("Documento no web"='03.Muestra'!$D$8:$D$17,ROW('03.Muestra'!$F$8:$F$17)-MIN(ROW('03.Muestra'!$D$8:$D$17))+1,""),ROW()-718)),"")</f>
        <v/>
      </c>
      <c r="D728" s="114"/>
      <c r="E728" s="75" t="str">
        <f aca="false">IF(D728&lt;&gt;"",IF(AND(B728&lt;&gt;"",C728&lt;&gt;""),"","ERR"),"")</f>
        <v/>
      </c>
      <c r="F728" s="23"/>
      <c r="G728" s="23"/>
      <c r="H728" s="23"/>
      <c r="I728" s="23"/>
      <c r="J728" s="23"/>
      <c r="K728" s="119"/>
      <c r="L728" s="23"/>
    </row>
    <row r="729" customFormat="false" ht="12" hidden="false" customHeight="true" outlineLevel="0" collapsed="false">
      <c r="A729" s="71"/>
      <c r="B729" s="144"/>
      <c r="C729" s="144"/>
      <c r="D729" s="145"/>
      <c r="E729" s="75"/>
      <c r="F729" s="23"/>
      <c r="G729" s="23"/>
      <c r="H729" s="23"/>
      <c r="I729" s="23"/>
      <c r="J729" s="23"/>
      <c r="N729" s="23"/>
      <c r="O729" s="23"/>
      <c r="P729" s="23"/>
      <c r="Q729" s="23"/>
      <c r="R729" s="23"/>
      <c r="S729" s="23"/>
      <c r="T729" s="23"/>
      <c r="U729" s="23"/>
      <c r="AD729" s="23"/>
    </row>
    <row r="730" customFormat="false" ht="12" hidden="false" customHeight="true" outlineLevel="0" collapsed="false">
      <c r="A730" s="71"/>
      <c r="B730" s="144"/>
      <c r="C730" s="144"/>
      <c r="D730" s="145"/>
      <c r="E730" s="75"/>
      <c r="F730" s="23"/>
      <c r="G730" s="23"/>
      <c r="H730" s="23"/>
      <c r="I730" s="23"/>
      <c r="J730" s="23"/>
      <c r="N730" s="23"/>
      <c r="O730" s="23"/>
      <c r="P730" s="23"/>
      <c r="Q730" s="23"/>
      <c r="R730" s="23"/>
      <c r="S730" s="23"/>
      <c r="T730" s="23"/>
      <c r="U730" s="23"/>
      <c r="AD730" s="23"/>
    </row>
    <row r="731" customFormat="false" ht="31.5" hidden="false" customHeight="true" outlineLevel="0" collapsed="false">
      <c r="A731" s="122"/>
      <c r="B731" s="123"/>
      <c r="C731" s="122"/>
      <c r="D731" s="146"/>
      <c r="E731" s="75"/>
      <c r="F731" s="23"/>
      <c r="G731" s="23"/>
      <c r="H731" s="23"/>
      <c r="I731" s="23"/>
      <c r="J731" s="23"/>
      <c r="N731" s="23"/>
      <c r="O731" s="23"/>
      <c r="P731" s="23"/>
      <c r="Q731" s="23"/>
      <c r="R731" s="23"/>
      <c r="S731" s="23"/>
      <c r="T731" s="23"/>
      <c r="U731" s="23"/>
      <c r="AD731" s="23"/>
    </row>
    <row r="732" customFormat="false" ht="14.25" hidden="false" customHeight="true" outlineLevel="0" collapsed="false">
      <c r="A732" s="71"/>
      <c r="B732" s="71"/>
      <c r="C732" s="71"/>
      <c r="D732" s="147"/>
      <c r="E732" s="75"/>
      <c r="F732" s="103"/>
      <c r="G732" s="23"/>
      <c r="H732" s="23"/>
      <c r="I732" s="23"/>
      <c r="J732" s="23"/>
      <c r="N732" s="23"/>
      <c r="O732" s="23"/>
      <c r="P732" s="23"/>
      <c r="Q732" s="23"/>
      <c r="R732" s="23"/>
      <c r="S732" s="23"/>
      <c r="T732" s="23"/>
      <c r="U732" s="23"/>
      <c r="AD732" s="23"/>
    </row>
    <row r="733" customFormat="false" ht="13.5" hidden="false" customHeight="true" outlineLevel="0" collapsed="false">
      <c r="B733" s="23"/>
      <c r="C733" s="23"/>
      <c r="D733" s="137"/>
      <c r="E733" s="23"/>
      <c r="F733" s="23"/>
      <c r="G733" s="23"/>
      <c r="H733" s="23"/>
      <c r="I733" s="23"/>
      <c r="J733" s="23"/>
      <c r="K733" s="119"/>
      <c r="L733" s="23"/>
    </row>
    <row r="734" customFormat="false" ht="15" hidden="false" customHeight="true" outlineLevel="0" collapsed="false">
      <c r="B734" s="23"/>
      <c r="C734" s="23"/>
      <c r="D734" s="137"/>
      <c r="E734" s="112"/>
      <c r="K734" s="119"/>
      <c r="L734" s="23"/>
    </row>
    <row r="735" customFormat="false" ht="31.5" hidden="false" customHeight="true" outlineLevel="0" collapsed="false">
      <c r="A735" s="105" t="s">
        <v>119</v>
      </c>
      <c r="B735" s="106" t="s">
        <v>105</v>
      </c>
      <c r="C735" s="107" t="s">
        <v>258</v>
      </c>
      <c r="D735" s="139" t="s">
        <v>125</v>
      </c>
      <c r="E735" s="124"/>
      <c r="K735" s="119"/>
      <c r="L735" s="23"/>
    </row>
    <row r="736" customFormat="false" ht="15" hidden="false" customHeight="true" outlineLevel="0" collapsed="false">
      <c r="A736" s="110" t="str">
        <f aca="false" t="array" ref="A736:A736">IFERROR(INDEX('03.Muestra'!$B$8:$B$17,SMALL(IF("Documento no web"='03.Muestra'!$D$8:$D$17,ROW('03.Muestra'!$B$8:$B$17)-MIN(ROW('03.Muestra'!$D$8:$D$17))+1,""),ROW()-735)),"")</f>
        <v/>
      </c>
      <c r="B736" s="141" t="str">
        <f aca="false" t="array" ref="B736:B736">IFERROR(INDEX('03.Muestra'!$C$8:$C$17,SMALL(IF("Documento no web"='03.Muestra'!$D$8:$D$17,ROW('03.Muestra'!$C$8:$C$17)-MIN(ROW('03.Muestra'!$D$8:$D$17))+1,""),ROW()-735)),"")</f>
        <v/>
      </c>
      <c r="C736" s="141" t="str">
        <f aca="false" t="array" ref="C736:C736">IFERROR(INDEX('03.Muestra'!$F$8:$F$17,SMALL(IF("Documento no web"='03.Muestra'!$D$8:$D$17,ROW('03.Muestra'!$F$8:$F$17)-MIN(ROW('03.Muestra'!$D$8:$D$17))+1,""),ROW()-735)),"")</f>
        <v/>
      </c>
      <c r="D736" s="114"/>
      <c r="E736" s="75" t="str">
        <f aca="false">IF(D736&lt;&gt;"",IF(AND(B736&lt;&gt;"",C736&lt;&gt;""),"","ERR"),"")</f>
        <v/>
      </c>
      <c r="F736" s="115" t="s">
        <v>108</v>
      </c>
      <c r="G736" s="100" t="s">
        <v>117</v>
      </c>
      <c r="H736" s="95" t="s">
        <v>112</v>
      </c>
      <c r="I736" s="116" t="s">
        <v>110</v>
      </c>
      <c r="J736" s="117" t="s">
        <v>106</v>
      </c>
      <c r="K736" s="142" t="s">
        <v>116</v>
      </c>
      <c r="L736" s="23"/>
    </row>
    <row r="737" customFormat="false" ht="15" hidden="false" customHeight="true" outlineLevel="0" collapsed="false">
      <c r="A737" s="110" t="str">
        <f aca="false" t="array" ref="A737:A737">IFERROR(INDEX('03.Muestra'!$B$8:$B$17,SMALL(IF("Documento no web"='03.Muestra'!$D$8:$D$17,ROW('03.Muestra'!$B$8:$B$17)-MIN(ROW('03.Muestra'!$D$8:$D$17))+1,""),ROW()-735)),"")</f>
        <v/>
      </c>
      <c r="B737" s="141" t="str">
        <f aca="false" t="array" ref="B737:B737">IFERROR(INDEX('03.Muestra'!$C$8:$C$17,SMALL(IF("Documento no web"='03.Muestra'!$D$8:$D$17,ROW('03.Muestra'!$C$8:$C$17)-MIN(ROW('03.Muestra'!$D$8:$D$17))+1,""),ROW()-735)),"")</f>
        <v/>
      </c>
      <c r="C737" s="141" t="str">
        <f aca="false" t="array" ref="C737:C737">IFERROR(INDEX('03.Muestra'!$F$8:$F$17,SMALL(IF("Documento no web"='03.Muestra'!$D$8:$D$17,ROW('03.Muestra'!$F$8:$F$17)-MIN(ROW('03.Muestra'!$D$8:$D$17))+1,""),ROW()-735)),"")</f>
        <v/>
      </c>
      <c r="D737" s="114"/>
      <c r="E737" s="75" t="str">
        <f aca="false">IF(D737&lt;&gt;"",IF(AND(B737&lt;&gt;"",C737&lt;&gt;""),"","ERR"),"")</f>
        <v/>
      </c>
      <c r="F737" s="118" t="n">
        <f aca="true">COUNTIF($D736:INDIRECT("$D" &amp;  SUM(ROW()-1,'03.Muestra'!$D$20)-1),F736)</f>
        <v>0</v>
      </c>
      <c r="G737" s="118" t="n">
        <f aca="true">COUNTIF($D736:INDIRECT("$D" &amp;  SUM(ROW()-1,'03.Muestra'!$D$20)-1),G736)</f>
        <v>0</v>
      </c>
      <c r="H737" s="118" t="n">
        <f aca="true">COUNTIF($D736:INDIRECT("$D" &amp;  SUM(ROW()-1,'03.Muestra'!$D$20)-1),H736)</f>
        <v>0</v>
      </c>
      <c r="I737" s="118" t="n">
        <f aca="true">COUNTIF($D736:INDIRECT("$D" &amp;  SUM(ROW()-1,'03.Muestra'!$D$20)-1),I736)</f>
        <v>0</v>
      </c>
      <c r="J737" s="118" t="n">
        <f aca="true">COUNTIF($D736:INDIRECT("$D" &amp;  SUM(ROW()-1,'03.Muestra'!$D$20)-1),J736)</f>
        <v>0</v>
      </c>
      <c r="K737" s="143" t="n">
        <f aca="true">IF(COUNTIF('03.Muestra'!$D$8:$D$17,"Documento no web")=0,0,COUNTBLANK($D736:INDIRECT("$D" &amp;  SUM(ROW()-1,COUNTIF('03.Muestra'!$D$8:$D$17,"Documento no web"))-1)))</f>
        <v>0</v>
      </c>
    </row>
    <row r="738" customFormat="false" ht="15" hidden="false" customHeight="true" outlineLevel="0" collapsed="false">
      <c r="A738" s="110" t="str">
        <f aca="false" t="array" ref="A738:A738">IFERROR(INDEX('03.Muestra'!$B$8:$B$17,SMALL(IF("Documento no web"='03.Muestra'!$D$8:$D$17,ROW('03.Muestra'!$B$8:$B$17)-MIN(ROW('03.Muestra'!$D$8:$D$17))+1,""),ROW()-735)),"")</f>
        <v/>
      </c>
      <c r="B738" s="141" t="str">
        <f aca="false" t="array" ref="B738:B738">IFERROR(INDEX('03.Muestra'!$C$8:$C$17,SMALL(IF("Documento no web"='03.Muestra'!$D$8:$D$17,ROW('03.Muestra'!$C$8:$C$17)-MIN(ROW('03.Muestra'!$D$8:$D$17))+1,""),ROW()-735)),"")</f>
        <v/>
      </c>
      <c r="C738" s="141" t="str">
        <f aca="false" t="array" ref="C738:C738">IFERROR(INDEX('03.Muestra'!$F$8:$F$17,SMALL(IF("Documento no web"='03.Muestra'!$D$8:$D$17,ROW('03.Muestra'!$F$8:$F$17)-MIN(ROW('03.Muestra'!$D$8:$D$17))+1,""),ROW()-735)),"")</f>
        <v/>
      </c>
      <c r="D738" s="114"/>
      <c r="E738" s="75" t="str">
        <f aca="false">IF(D738&lt;&gt;"",IF(AND(B738&lt;&gt;"",C738&lt;&gt;""),"","ERR"),"")</f>
        <v/>
      </c>
      <c r="F738" s="23"/>
      <c r="G738" s="23"/>
      <c r="H738" s="23"/>
      <c r="I738" s="23"/>
      <c r="J738" s="23"/>
      <c r="K738" s="119"/>
    </row>
    <row r="739" customFormat="false" ht="15" hidden="false" customHeight="true" outlineLevel="0" collapsed="false">
      <c r="A739" s="110" t="str">
        <f aca="false" t="array" ref="A739:A739">IFERROR(INDEX('03.Muestra'!$B$8:$B$17,SMALL(IF("Documento no web"='03.Muestra'!$D$8:$D$17,ROW('03.Muestra'!$B$8:$B$17)-MIN(ROW('03.Muestra'!$D$8:$D$17))+1,""),ROW()-735)),"")</f>
        <v/>
      </c>
      <c r="B739" s="141" t="str">
        <f aca="false" t="array" ref="B739:B739">IFERROR(INDEX('03.Muestra'!$C$8:$C$17,SMALL(IF("Documento no web"='03.Muestra'!$D$8:$D$17,ROW('03.Muestra'!$C$8:$C$17)-MIN(ROW('03.Muestra'!$D$8:$D$17))+1,""),ROW()-735)),"")</f>
        <v/>
      </c>
      <c r="C739" s="141" t="str">
        <f aca="false" t="array" ref="C739:C739">IFERROR(INDEX('03.Muestra'!$F$8:$F$17,SMALL(IF("Documento no web"='03.Muestra'!$D$8:$D$17,ROW('03.Muestra'!$F$8:$F$17)-MIN(ROW('03.Muestra'!$D$8:$D$17))+1,""),ROW()-735)),"")</f>
        <v/>
      </c>
      <c r="D739" s="114"/>
      <c r="E739" s="75" t="str">
        <f aca="false">IF(D739&lt;&gt;"",IF(AND(B739&lt;&gt;"",C739&lt;&gt;""),"","ERR"),"")</f>
        <v/>
      </c>
      <c r="F739" s="23"/>
      <c r="G739" s="23"/>
      <c r="H739" s="23"/>
      <c r="I739" s="23"/>
      <c r="J739" s="23"/>
      <c r="K739" s="159"/>
    </row>
    <row r="740" customFormat="false" ht="15" hidden="false" customHeight="true" outlineLevel="0" collapsed="false">
      <c r="A740" s="110" t="str">
        <f aca="false" t="array" ref="A740:A740">IFERROR(INDEX('03.Muestra'!$B$8:$B$17,SMALL(IF("Documento no web"='03.Muestra'!$D$8:$D$17,ROW('03.Muestra'!$B$8:$B$17)-MIN(ROW('03.Muestra'!$D$8:$D$17))+1,""),ROW()-735)),"")</f>
        <v/>
      </c>
      <c r="B740" s="141" t="str">
        <f aca="false" t="array" ref="B740:B740">IFERROR(INDEX('03.Muestra'!$C$8:$C$17,SMALL(IF("Documento no web"='03.Muestra'!$D$8:$D$17,ROW('03.Muestra'!$C$8:$C$17)-MIN(ROW('03.Muestra'!$D$8:$D$17))+1,""),ROW()-735)),"")</f>
        <v/>
      </c>
      <c r="C740" s="141" t="str">
        <f aca="false" t="array" ref="C740:C740">IFERROR(INDEX('03.Muestra'!$F$8:$F$17,SMALL(IF("Documento no web"='03.Muestra'!$D$8:$D$17,ROW('03.Muestra'!$F$8:$F$17)-MIN(ROW('03.Muestra'!$D$8:$D$17))+1,""),ROW()-735)),"")</f>
        <v/>
      </c>
      <c r="D740" s="114"/>
      <c r="E740" s="75" t="str">
        <f aca="false">IF(D740&lt;&gt;"",IF(AND(B740&lt;&gt;"",C740&lt;&gt;""),"","ERR"),"")</f>
        <v/>
      </c>
      <c r="F740" s="74"/>
      <c r="G740" s="23"/>
      <c r="H740" s="23"/>
      <c r="I740" s="23"/>
      <c r="J740" s="23"/>
      <c r="K740" s="159"/>
    </row>
    <row r="741" customFormat="false" ht="15" hidden="false" customHeight="true" outlineLevel="0" collapsed="false">
      <c r="A741" s="110" t="str">
        <f aca="false" t="array" ref="A741:A741">IFERROR(INDEX('03.Muestra'!$B$8:$B$17,SMALL(IF("Documento no web"='03.Muestra'!$D$8:$D$17,ROW('03.Muestra'!$B$8:$B$17)-MIN(ROW('03.Muestra'!$D$8:$D$17))+1,""),ROW()-735)),"")</f>
        <v/>
      </c>
      <c r="B741" s="141" t="str">
        <f aca="false" t="array" ref="B741:B741">IFERROR(INDEX('03.Muestra'!$C$8:$C$17,SMALL(IF("Documento no web"='03.Muestra'!$D$8:$D$17,ROW('03.Muestra'!$C$8:$C$17)-MIN(ROW('03.Muestra'!$D$8:$D$17))+1,""),ROW()-735)),"")</f>
        <v/>
      </c>
      <c r="C741" s="141" t="str">
        <f aca="false" t="array" ref="C741:C741">IFERROR(INDEX('03.Muestra'!$F$8:$F$17,SMALL(IF("Documento no web"='03.Muestra'!$D$8:$D$17,ROW('03.Muestra'!$F$8:$F$17)-MIN(ROW('03.Muestra'!$D$8:$D$17))+1,""),ROW()-735)),"")</f>
        <v/>
      </c>
      <c r="D741" s="114"/>
      <c r="E741" s="75" t="str">
        <f aca="false">IF(D741&lt;&gt;"",IF(AND(B741&lt;&gt;"",C741&lt;&gt;""),"","ERR"),"")</f>
        <v/>
      </c>
      <c r="F741" s="23"/>
      <c r="G741" s="23"/>
      <c r="H741" s="23"/>
      <c r="I741" s="23"/>
      <c r="J741" s="23"/>
      <c r="K741" s="159"/>
    </row>
    <row r="742" customFormat="false" ht="15" hidden="false" customHeight="true" outlineLevel="0" collapsed="false">
      <c r="A742" s="110" t="str">
        <f aca="false" t="array" ref="A742:A742">IFERROR(INDEX('03.Muestra'!$B$8:$B$17,SMALL(IF("Documento no web"='03.Muestra'!$D$8:$D$17,ROW('03.Muestra'!$B$8:$B$17)-MIN(ROW('03.Muestra'!$D$8:$D$17))+1,""),ROW()-735)),"")</f>
        <v/>
      </c>
      <c r="B742" s="141" t="str">
        <f aca="false" t="array" ref="B742:B742">IFERROR(INDEX('03.Muestra'!$C$8:$C$17,SMALL(IF("Documento no web"='03.Muestra'!$D$8:$D$17,ROW('03.Muestra'!$C$8:$C$17)-MIN(ROW('03.Muestra'!$D$8:$D$17))+1,""),ROW()-735)),"")</f>
        <v/>
      </c>
      <c r="C742" s="141" t="str">
        <f aca="false" t="array" ref="C742:C742">IFERROR(INDEX('03.Muestra'!$F$8:$F$17,SMALL(IF("Documento no web"='03.Muestra'!$D$8:$D$17,ROW('03.Muestra'!$F$8:$F$17)-MIN(ROW('03.Muestra'!$D$8:$D$17))+1,""),ROW()-735)),"")</f>
        <v/>
      </c>
      <c r="D742" s="114"/>
      <c r="E742" s="75" t="str">
        <f aca="false">IF(D742&lt;&gt;"",IF(AND(B742&lt;&gt;"",C742&lt;&gt;""),"","ERR"),"")</f>
        <v/>
      </c>
      <c r="F742" s="23"/>
      <c r="G742" s="23"/>
      <c r="H742" s="23"/>
      <c r="I742" s="23"/>
      <c r="J742" s="23"/>
      <c r="K742" s="119"/>
    </row>
    <row r="743" customFormat="false" ht="15" hidden="false" customHeight="true" outlineLevel="0" collapsed="false">
      <c r="A743" s="110" t="str">
        <f aca="false" t="array" ref="A743:A743">IFERROR(INDEX('03.Muestra'!$B$8:$B$17,SMALL(IF("Documento no web"='03.Muestra'!$D$8:$D$17,ROW('03.Muestra'!$B$8:$B$17)-MIN(ROW('03.Muestra'!$D$8:$D$17))+1,""),ROW()-735)),"")</f>
        <v/>
      </c>
      <c r="B743" s="141" t="str">
        <f aca="false" t="array" ref="B743:B743">IFERROR(INDEX('03.Muestra'!$C$8:$C$17,SMALL(IF("Documento no web"='03.Muestra'!$D$8:$D$17,ROW('03.Muestra'!$C$8:$C$17)-MIN(ROW('03.Muestra'!$D$8:$D$17))+1,""),ROW()-735)),"")</f>
        <v/>
      </c>
      <c r="C743" s="141" t="str">
        <f aca="false" t="array" ref="C743:C743">IFERROR(INDEX('03.Muestra'!$F$8:$F$17,SMALL(IF("Documento no web"='03.Muestra'!$D$8:$D$17,ROW('03.Muestra'!$F$8:$F$17)-MIN(ROW('03.Muestra'!$D$8:$D$17))+1,""),ROW()-735)),"")</f>
        <v/>
      </c>
      <c r="D743" s="114"/>
      <c r="E743" s="75" t="str">
        <f aca="false">IF(D743&lt;&gt;"",IF(AND(B743&lt;&gt;"",C743&lt;&gt;""),"","ERR"),"")</f>
        <v/>
      </c>
      <c r="F743" s="23"/>
      <c r="G743" s="23"/>
      <c r="H743" s="23"/>
      <c r="I743" s="23"/>
      <c r="J743" s="23"/>
      <c r="K743" s="119"/>
    </row>
    <row r="744" customFormat="false" ht="15" hidden="false" customHeight="true" outlineLevel="0" collapsed="false">
      <c r="A744" s="110" t="str">
        <f aca="false" t="array" ref="A744:A744">IFERROR(INDEX('03.Muestra'!$B$8:$B$17,SMALL(IF("Documento no web"='03.Muestra'!$D$8:$D$17,ROW('03.Muestra'!$B$8:$B$17)-MIN(ROW('03.Muestra'!$D$8:$D$17))+1,""),ROW()-735)),"")</f>
        <v/>
      </c>
      <c r="B744" s="141" t="str">
        <f aca="false" t="array" ref="B744:B744">IFERROR(INDEX('03.Muestra'!$C$8:$C$17,SMALL(IF("Documento no web"='03.Muestra'!$D$8:$D$17,ROW('03.Muestra'!$C$8:$C$17)-MIN(ROW('03.Muestra'!$D$8:$D$17))+1,""),ROW()-735)),"")</f>
        <v/>
      </c>
      <c r="C744" s="141" t="str">
        <f aca="false" t="array" ref="C744:C744">IFERROR(INDEX('03.Muestra'!$F$8:$F$17,SMALL(IF("Documento no web"='03.Muestra'!$D$8:$D$17,ROW('03.Muestra'!$F$8:$F$17)-MIN(ROW('03.Muestra'!$D$8:$D$17))+1,""),ROW()-735)),"")</f>
        <v/>
      </c>
      <c r="D744" s="114"/>
      <c r="E744" s="75" t="str">
        <f aca="false">IF(D744&lt;&gt;"",IF(AND(B744&lt;&gt;"",C744&lt;&gt;""),"","ERR"),"")</f>
        <v/>
      </c>
      <c r="F744" s="23"/>
      <c r="G744" s="23"/>
      <c r="H744" s="23"/>
      <c r="I744" s="23"/>
      <c r="J744" s="23"/>
      <c r="K744" s="119"/>
    </row>
    <row r="745" customFormat="false" ht="15" hidden="false" customHeight="true" outlineLevel="0" collapsed="false">
      <c r="A745" s="110" t="str">
        <f aca="false" t="array" ref="A745:A745">IFERROR(INDEX('03.Muestra'!$B$8:$B$17,SMALL(IF("Documento no web"='03.Muestra'!$D$8:$D$17,ROW('03.Muestra'!$B$8:$B$17)-MIN(ROW('03.Muestra'!$D$8:$D$17))+1,""),ROW()-735)),"")</f>
        <v/>
      </c>
      <c r="B745" s="141" t="str">
        <f aca="false" t="array" ref="B745:B745">IFERROR(INDEX('03.Muestra'!$C$8:$C$17,SMALL(IF("Documento no web"='03.Muestra'!$D$8:$D$17,ROW('03.Muestra'!$C$8:$C$17)-MIN(ROW('03.Muestra'!$D$8:$D$17))+1,""),ROW()-735)),"")</f>
        <v/>
      </c>
      <c r="C745" s="141" t="str">
        <f aca="false" t="array" ref="C745:C745">IFERROR(INDEX('03.Muestra'!$F$8:$F$17,SMALL(IF("Documento no web"='03.Muestra'!$D$8:$D$17,ROW('03.Muestra'!$F$8:$F$17)-MIN(ROW('03.Muestra'!$D$8:$D$17))+1,""),ROW()-735)),"")</f>
        <v/>
      </c>
      <c r="D745" s="114"/>
      <c r="E745" s="75" t="str">
        <f aca="false">IF(D745&lt;&gt;"",IF(AND(B745&lt;&gt;"",C745&lt;&gt;""),"","ERR"),"")</f>
        <v/>
      </c>
      <c r="F745" s="23"/>
      <c r="G745" s="23"/>
      <c r="H745" s="23"/>
      <c r="I745" s="23"/>
      <c r="J745" s="23"/>
      <c r="K745" s="119"/>
    </row>
    <row r="746" customFormat="false" ht="12" hidden="false" customHeight="true" outlineLevel="0" collapsed="false">
      <c r="A746" s="71"/>
      <c r="B746" s="144"/>
      <c r="C746" s="144"/>
      <c r="D746" s="145"/>
      <c r="E746" s="75"/>
      <c r="F746" s="23"/>
      <c r="G746" s="23"/>
      <c r="H746" s="23"/>
      <c r="I746" s="23"/>
      <c r="J746" s="23"/>
      <c r="N746" s="23"/>
      <c r="O746" s="23"/>
      <c r="P746" s="23"/>
      <c r="Q746" s="23"/>
      <c r="R746" s="23"/>
      <c r="S746" s="23"/>
      <c r="T746" s="23"/>
      <c r="U746" s="23"/>
      <c r="AD746" s="23"/>
    </row>
    <row r="747" customFormat="false" ht="12" hidden="false" customHeight="true" outlineLevel="0" collapsed="false">
      <c r="A747" s="71"/>
      <c r="B747" s="144"/>
      <c r="C747" s="144"/>
      <c r="D747" s="145"/>
      <c r="E747" s="75"/>
      <c r="F747" s="23"/>
      <c r="G747" s="23"/>
      <c r="H747" s="23"/>
      <c r="I747" s="23"/>
      <c r="J747" s="23"/>
      <c r="N747" s="23"/>
      <c r="O747" s="23"/>
      <c r="P747" s="23"/>
      <c r="Q747" s="23"/>
      <c r="R747" s="23"/>
      <c r="S747" s="23"/>
      <c r="T747" s="23"/>
      <c r="U747" s="23"/>
      <c r="AD747" s="23"/>
    </row>
    <row r="748" customFormat="false" ht="31.5" hidden="false" customHeight="true" outlineLevel="0" collapsed="false">
      <c r="A748" s="122"/>
      <c r="B748" s="123"/>
      <c r="C748" s="122"/>
      <c r="D748" s="146"/>
      <c r="E748" s="75"/>
      <c r="F748" s="23"/>
      <c r="G748" s="23"/>
      <c r="H748" s="23"/>
      <c r="I748" s="23"/>
      <c r="J748" s="23"/>
      <c r="N748" s="23"/>
      <c r="O748" s="23"/>
      <c r="P748" s="23"/>
      <c r="Q748" s="23"/>
      <c r="R748" s="23"/>
      <c r="S748" s="23"/>
      <c r="T748" s="23"/>
      <c r="U748" s="23"/>
      <c r="AD748" s="23"/>
    </row>
    <row r="749" customFormat="false" ht="14.25" hidden="false" customHeight="true" outlineLevel="0" collapsed="false">
      <c r="A749" s="71"/>
      <c r="B749" s="71"/>
      <c r="C749" s="71"/>
      <c r="D749" s="147"/>
      <c r="E749" s="75"/>
      <c r="F749" s="103"/>
      <c r="G749" s="23"/>
      <c r="H749" s="23"/>
      <c r="I749" s="23"/>
      <c r="J749" s="23"/>
      <c r="N749" s="23"/>
      <c r="O749" s="23"/>
      <c r="P749" s="23"/>
      <c r="Q749" s="23"/>
      <c r="R749" s="23"/>
      <c r="S749" s="23"/>
      <c r="T749" s="23"/>
      <c r="U749" s="23"/>
      <c r="AD749" s="23"/>
    </row>
    <row r="750" customFormat="false" ht="15" hidden="false" customHeight="true" outlineLevel="0" collapsed="false">
      <c r="B750" s="23"/>
      <c r="C750" s="23"/>
      <c r="D750" s="137"/>
      <c r="E750" s="23"/>
      <c r="F750" s="23"/>
      <c r="G750" s="23"/>
      <c r="H750" s="23"/>
      <c r="I750" s="23"/>
      <c r="J750" s="23"/>
      <c r="K750" s="119"/>
    </row>
    <row r="751" customFormat="false" ht="15" hidden="false" customHeight="true" outlineLevel="0" collapsed="false">
      <c r="B751" s="23"/>
      <c r="C751" s="23"/>
      <c r="D751" s="137"/>
      <c r="E751" s="112"/>
      <c r="F751" s="23"/>
      <c r="G751" s="23"/>
      <c r="H751" s="23"/>
      <c r="I751" s="23"/>
      <c r="J751" s="23"/>
      <c r="K751" s="119"/>
    </row>
    <row r="752" customFormat="false" ht="31.5" hidden="false" customHeight="true" outlineLevel="0" collapsed="false">
      <c r="A752" s="105" t="s">
        <v>119</v>
      </c>
      <c r="B752" s="106" t="s">
        <v>105</v>
      </c>
      <c r="C752" s="107" t="s">
        <v>259</v>
      </c>
      <c r="D752" s="139" t="s">
        <v>125</v>
      </c>
      <c r="E752" s="124"/>
      <c r="K752" s="119"/>
    </row>
    <row r="753" customFormat="false" ht="15" hidden="false" customHeight="true" outlineLevel="0" collapsed="false">
      <c r="A753" s="110" t="str">
        <f aca="false" t="array" ref="A753:A753">IFERROR(INDEX('03.Muestra'!$B$8:$B$17,SMALL(IF("Documento no web"='03.Muestra'!$D$8:$D$17,ROW('03.Muestra'!$B$8:$B$17)-MIN(ROW('03.Muestra'!$D$8:$D$17))+1,""),ROW()-752)),"")</f>
        <v/>
      </c>
      <c r="B753" s="141" t="str">
        <f aca="false" t="array" ref="B753:B753">IFERROR(INDEX('03.Muestra'!$C$8:$C$17,SMALL(IF("Documento no web"='03.Muestra'!$D$8:$D$17,ROW('03.Muestra'!$C$8:$C$17)-MIN(ROW('03.Muestra'!$D$8:$D$17))+1,""),ROW()-752)),"")</f>
        <v/>
      </c>
      <c r="C753" s="141" t="str">
        <f aca="false" t="array" ref="C753:C753">IFERROR(INDEX('03.Muestra'!$F$8:$F$17,SMALL(IF("Documento no web"='03.Muestra'!$D$8:$D$17,ROW('03.Muestra'!$F$8:$F$17)-MIN(ROW('03.Muestra'!$D$8:$D$17))+1,""),ROW()-752)),"")</f>
        <v/>
      </c>
      <c r="D753" s="114"/>
      <c r="E753" s="75" t="str">
        <f aca="false">IF(D753&lt;&gt;"",IF(AND(B753&lt;&gt;"",C753&lt;&gt;""),"","ERR"),"")</f>
        <v/>
      </c>
      <c r="F753" s="115" t="s">
        <v>108</v>
      </c>
      <c r="G753" s="100" t="s">
        <v>117</v>
      </c>
      <c r="H753" s="95" t="s">
        <v>112</v>
      </c>
      <c r="I753" s="116" t="s">
        <v>110</v>
      </c>
      <c r="J753" s="117" t="s">
        <v>106</v>
      </c>
      <c r="K753" s="142" t="s">
        <v>116</v>
      </c>
    </row>
    <row r="754" customFormat="false" ht="15" hidden="false" customHeight="true" outlineLevel="0" collapsed="false">
      <c r="A754" s="110" t="str">
        <f aca="false" t="array" ref="A754:A754">IFERROR(INDEX('03.Muestra'!$B$8:$B$17,SMALL(IF("Documento no web"='03.Muestra'!$D$8:$D$17,ROW('03.Muestra'!$B$8:$B$17)-MIN(ROW('03.Muestra'!$D$8:$D$17))+1,""),ROW()-752)),"")</f>
        <v/>
      </c>
      <c r="B754" s="141" t="str">
        <f aca="false" t="array" ref="B754:B754">IFERROR(INDEX('03.Muestra'!$C$8:$C$17,SMALL(IF("Documento no web"='03.Muestra'!$D$8:$D$17,ROW('03.Muestra'!$C$8:$C$17)-MIN(ROW('03.Muestra'!$D$8:$D$17))+1,""),ROW()-752)),"")</f>
        <v/>
      </c>
      <c r="C754" s="141" t="str">
        <f aca="false" t="array" ref="C754:C754">IFERROR(INDEX('03.Muestra'!$F$8:$F$17,SMALL(IF("Documento no web"='03.Muestra'!$D$8:$D$17,ROW('03.Muestra'!$F$8:$F$17)-MIN(ROW('03.Muestra'!$D$8:$D$17))+1,""),ROW()-752)),"")</f>
        <v/>
      </c>
      <c r="D754" s="114"/>
      <c r="E754" s="75" t="str">
        <f aca="false">IF(D754&lt;&gt;"",IF(AND(B754&lt;&gt;"",C754&lt;&gt;""),"","ERR"),"")</f>
        <v/>
      </c>
      <c r="F754" s="118" t="n">
        <f aca="true">COUNTIF($D753:INDIRECT("$D" &amp;  SUM(ROW()-1,'03.Muestra'!$D$20)-1),F753)</f>
        <v>0</v>
      </c>
      <c r="G754" s="118" t="n">
        <f aca="true">COUNTIF($D753:INDIRECT("$D" &amp;  SUM(ROW()-1,'03.Muestra'!$D$20)-1),G753)</f>
        <v>0</v>
      </c>
      <c r="H754" s="118" t="n">
        <f aca="true">COUNTIF($D753:INDIRECT("$D" &amp;  SUM(ROW()-1,'03.Muestra'!$D$20)-1),H753)</f>
        <v>0</v>
      </c>
      <c r="I754" s="118" t="n">
        <f aca="true">COUNTIF($D753:INDIRECT("$D" &amp;  SUM(ROW()-1,'03.Muestra'!$D$20)-1),I753)</f>
        <v>0</v>
      </c>
      <c r="J754" s="118" t="n">
        <f aca="true">COUNTIF($D753:INDIRECT("$D" &amp;  SUM(ROW()-1,'03.Muestra'!$D$20)-1),J753)</f>
        <v>0</v>
      </c>
      <c r="K754" s="143" t="n">
        <f aca="true">IF(COUNTIF('03.Muestra'!$D$8:$D$17,"Documento no web")=0,0,COUNTBLANK($D753:INDIRECT("$D" &amp;  SUM(ROW()-1,COUNTIF('03.Muestra'!$D$8:$D$17,"Documento no web"))-1)))</f>
        <v>0</v>
      </c>
    </row>
    <row r="755" customFormat="false" ht="15" hidden="false" customHeight="true" outlineLevel="0" collapsed="false">
      <c r="A755" s="110" t="str">
        <f aca="false" t="array" ref="A755:A755">IFERROR(INDEX('03.Muestra'!$B$8:$B$17,SMALL(IF("Documento no web"='03.Muestra'!$D$8:$D$17,ROW('03.Muestra'!$B$8:$B$17)-MIN(ROW('03.Muestra'!$D$8:$D$17))+1,""),ROW()-752)),"")</f>
        <v/>
      </c>
      <c r="B755" s="141" t="str">
        <f aca="false" t="array" ref="B755:B755">IFERROR(INDEX('03.Muestra'!$C$8:$C$17,SMALL(IF("Documento no web"='03.Muestra'!$D$8:$D$17,ROW('03.Muestra'!$C$8:$C$17)-MIN(ROW('03.Muestra'!$D$8:$D$17))+1,""),ROW()-752)),"")</f>
        <v/>
      </c>
      <c r="C755" s="141" t="str">
        <f aca="false" t="array" ref="C755:C755">IFERROR(INDEX('03.Muestra'!$F$8:$F$17,SMALL(IF("Documento no web"='03.Muestra'!$D$8:$D$17,ROW('03.Muestra'!$F$8:$F$17)-MIN(ROW('03.Muestra'!$D$8:$D$17))+1,""),ROW()-752)),"")</f>
        <v/>
      </c>
      <c r="D755" s="114"/>
      <c r="E755" s="75" t="str">
        <f aca="false">IF(D755&lt;&gt;"",IF(AND(B755&lt;&gt;"",C755&lt;&gt;""),"","ERR"),"")</f>
        <v/>
      </c>
      <c r="G755" s="23"/>
      <c r="H755" s="23"/>
      <c r="I755" s="23"/>
      <c r="J755" s="23"/>
      <c r="K755" s="119"/>
    </row>
    <row r="756" customFormat="false" ht="15" hidden="false" customHeight="true" outlineLevel="0" collapsed="false">
      <c r="A756" s="110" t="str">
        <f aca="false" t="array" ref="A756:A756">IFERROR(INDEX('03.Muestra'!$B$8:$B$17,SMALL(IF("Documento no web"='03.Muestra'!$D$8:$D$17,ROW('03.Muestra'!$B$8:$B$17)-MIN(ROW('03.Muestra'!$D$8:$D$17))+1,""),ROW()-752)),"")</f>
        <v/>
      </c>
      <c r="B756" s="141" t="str">
        <f aca="false" t="array" ref="B756:B756">IFERROR(INDEX('03.Muestra'!$C$8:$C$17,SMALL(IF("Documento no web"='03.Muestra'!$D$8:$D$17,ROW('03.Muestra'!$C$8:$C$17)-MIN(ROW('03.Muestra'!$D$8:$D$17))+1,""),ROW()-752)),"")</f>
        <v/>
      </c>
      <c r="C756" s="141" t="str">
        <f aca="false" t="array" ref="C756:C756">IFERROR(INDEX('03.Muestra'!$F$8:$F$17,SMALL(IF("Documento no web"='03.Muestra'!$D$8:$D$17,ROW('03.Muestra'!$F$8:$F$17)-MIN(ROW('03.Muestra'!$D$8:$D$17))+1,""),ROW()-752)),"")</f>
        <v/>
      </c>
      <c r="D756" s="114"/>
      <c r="E756" s="75" t="str">
        <f aca="false">IF(D756&lt;&gt;"",IF(AND(B756&lt;&gt;"",C756&lt;&gt;""),"","ERR"),"")</f>
        <v/>
      </c>
      <c r="G756" s="23"/>
      <c r="H756" s="23"/>
      <c r="I756" s="23"/>
      <c r="J756" s="23"/>
      <c r="K756" s="119"/>
    </row>
    <row r="757" customFormat="false" ht="15" hidden="false" customHeight="true" outlineLevel="0" collapsed="false">
      <c r="A757" s="110" t="str">
        <f aca="false" t="array" ref="A757:A757">IFERROR(INDEX('03.Muestra'!$B$8:$B$17,SMALL(IF("Documento no web"='03.Muestra'!$D$8:$D$17,ROW('03.Muestra'!$B$8:$B$17)-MIN(ROW('03.Muestra'!$D$8:$D$17))+1,""),ROW()-752)),"")</f>
        <v/>
      </c>
      <c r="B757" s="141" t="str">
        <f aca="false" t="array" ref="B757:B757">IFERROR(INDEX('03.Muestra'!$C$8:$C$17,SMALL(IF("Documento no web"='03.Muestra'!$D$8:$D$17,ROW('03.Muestra'!$C$8:$C$17)-MIN(ROW('03.Muestra'!$D$8:$D$17))+1,""),ROW()-752)),"")</f>
        <v/>
      </c>
      <c r="C757" s="141" t="str">
        <f aca="false" t="array" ref="C757:C757">IFERROR(INDEX('03.Muestra'!$F$8:$F$17,SMALL(IF("Documento no web"='03.Muestra'!$D$8:$D$17,ROW('03.Muestra'!$F$8:$F$17)-MIN(ROW('03.Muestra'!$D$8:$D$17))+1,""),ROW()-752)),"")</f>
        <v/>
      </c>
      <c r="D757" s="114"/>
      <c r="E757" s="75" t="str">
        <f aca="false">IF(D757&lt;&gt;"",IF(AND(B757&lt;&gt;"",C757&lt;&gt;""),"","ERR"),"")</f>
        <v/>
      </c>
      <c r="G757" s="23"/>
      <c r="H757" s="23"/>
      <c r="I757" s="23"/>
      <c r="J757" s="23"/>
      <c r="K757" s="119"/>
    </row>
    <row r="758" customFormat="false" ht="15" hidden="false" customHeight="true" outlineLevel="0" collapsed="false">
      <c r="A758" s="110" t="str">
        <f aca="false" t="array" ref="A758:A758">IFERROR(INDEX('03.Muestra'!$B$8:$B$17,SMALL(IF("Documento no web"='03.Muestra'!$D$8:$D$17,ROW('03.Muestra'!$B$8:$B$17)-MIN(ROW('03.Muestra'!$D$8:$D$17))+1,""),ROW()-752)),"")</f>
        <v/>
      </c>
      <c r="B758" s="141" t="str">
        <f aca="false" t="array" ref="B758:B758">IFERROR(INDEX('03.Muestra'!$C$8:$C$17,SMALL(IF("Documento no web"='03.Muestra'!$D$8:$D$17,ROW('03.Muestra'!$C$8:$C$17)-MIN(ROW('03.Muestra'!$D$8:$D$17))+1,""),ROW()-752)),"")</f>
        <v/>
      </c>
      <c r="C758" s="141" t="str">
        <f aca="false" t="array" ref="C758:C758">IFERROR(INDEX('03.Muestra'!$F$8:$F$17,SMALL(IF("Documento no web"='03.Muestra'!$D$8:$D$17,ROW('03.Muestra'!$F$8:$F$17)-MIN(ROW('03.Muestra'!$D$8:$D$17))+1,""),ROW()-752)),"")</f>
        <v/>
      </c>
      <c r="D758" s="114"/>
      <c r="E758" s="75" t="str">
        <f aca="false">IF(D758&lt;&gt;"",IF(AND(B758&lt;&gt;"",C758&lt;&gt;""),"","ERR"),"")</f>
        <v/>
      </c>
      <c r="G758" s="23"/>
      <c r="H758" s="23"/>
      <c r="I758" s="23"/>
      <c r="J758" s="23"/>
      <c r="K758" s="119"/>
    </row>
    <row r="759" customFormat="false" ht="15" hidden="false" customHeight="true" outlineLevel="0" collapsed="false">
      <c r="A759" s="110" t="str">
        <f aca="false" t="array" ref="A759:A759">IFERROR(INDEX('03.Muestra'!$B$8:$B$17,SMALL(IF("Documento no web"='03.Muestra'!$D$8:$D$17,ROW('03.Muestra'!$B$8:$B$17)-MIN(ROW('03.Muestra'!$D$8:$D$17))+1,""),ROW()-752)),"")</f>
        <v/>
      </c>
      <c r="B759" s="141" t="str">
        <f aca="false" t="array" ref="B759:B759">IFERROR(INDEX('03.Muestra'!$C$8:$C$17,SMALL(IF("Documento no web"='03.Muestra'!$D$8:$D$17,ROW('03.Muestra'!$C$8:$C$17)-MIN(ROW('03.Muestra'!$D$8:$D$17))+1,""),ROW()-752)),"")</f>
        <v/>
      </c>
      <c r="C759" s="141" t="str">
        <f aca="false" t="array" ref="C759:C759">IFERROR(INDEX('03.Muestra'!$F$8:$F$17,SMALL(IF("Documento no web"='03.Muestra'!$D$8:$D$17,ROW('03.Muestra'!$F$8:$F$17)-MIN(ROW('03.Muestra'!$D$8:$D$17))+1,""),ROW()-752)),"")</f>
        <v/>
      </c>
      <c r="D759" s="114"/>
      <c r="E759" s="75" t="str">
        <f aca="false">IF(D759&lt;&gt;"",IF(AND(B759&lt;&gt;"",C759&lt;&gt;""),"","ERR"),"")</f>
        <v/>
      </c>
      <c r="F759" s="23"/>
      <c r="G759" s="23"/>
      <c r="H759" s="23"/>
      <c r="I759" s="23"/>
      <c r="J759" s="23"/>
      <c r="K759" s="119"/>
    </row>
    <row r="760" customFormat="false" ht="15" hidden="false" customHeight="true" outlineLevel="0" collapsed="false">
      <c r="A760" s="110" t="str">
        <f aca="false" t="array" ref="A760:A760">IFERROR(INDEX('03.Muestra'!$B$8:$B$17,SMALL(IF("Documento no web"='03.Muestra'!$D$8:$D$17,ROW('03.Muestra'!$B$8:$B$17)-MIN(ROW('03.Muestra'!$D$8:$D$17))+1,""),ROW()-752)),"")</f>
        <v/>
      </c>
      <c r="B760" s="141" t="str">
        <f aca="false" t="array" ref="B760:B760">IFERROR(INDEX('03.Muestra'!$C$8:$C$17,SMALL(IF("Documento no web"='03.Muestra'!$D$8:$D$17,ROW('03.Muestra'!$C$8:$C$17)-MIN(ROW('03.Muestra'!$D$8:$D$17))+1,""),ROW()-752)),"")</f>
        <v/>
      </c>
      <c r="C760" s="141" t="str">
        <f aca="false" t="array" ref="C760:C760">IFERROR(INDEX('03.Muestra'!$F$8:$F$17,SMALL(IF("Documento no web"='03.Muestra'!$D$8:$D$17,ROW('03.Muestra'!$F$8:$F$17)-MIN(ROW('03.Muestra'!$D$8:$D$17))+1,""),ROW()-752)),"")</f>
        <v/>
      </c>
      <c r="D760" s="114"/>
      <c r="E760" s="75" t="str">
        <f aca="false">IF(D760&lt;&gt;"",IF(AND(B760&lt;&gt;"",C760&lt;&gt;""),"","ERR"),"")</f>
        <v/>
      </c>
      <c r="F760" s="23"/>
      <c r="G760" s="23"/>
      <c r="H760" s="23"/>
      <c r="I760" s="23"/>
      <c r="J760" s="23"/>
      <c r="K760" s="119"/>
    </row>
    <row r="761" customFormat="false" ht="15" hidden="false" customHeight="true" outlineLevel="0" collapsed="false">
      <c r="A761" s="110" t="str">
        <f aca="false" t="array" ref="A761:A761">IFERROR(INDEX('03.Muestra'!$B$8:$B$17,SMALL(IF("Documento no web"='03.Muestra'!$D$8:$D$17,ROW('03.Muestra'!$B$8:$B$17)-MIN(ROW('03.Muestra'!$D$8:$D$17))+1,""),ROW()-752)),"")</f>
        <v/>
      </c>
      <c r="B761" s="141" t="str">
        <f aca="false" t="array" ref="B761:B761">IFERROR(INDEX('03.Muestra'!$C$8:$C$17,SMALL(IF("Documento no web"='03.Muestra'!$D$8:$D$17,ROW('03.Muestra'!$C$8:$C$17)-MIN(ROW('03.Muestra'!$D$8:$D$17))+1,""),ROW()-752)),"")</f>
        <v/>
      </c>
      <c r="C761" s="141" t="str">
        <f aca="false" t="array" ref="C761:C761">IFERROR(INDEX('03.Muestra'!$F$8:$F$17,SMALL(IF("Documento no web"='03.Muestra'!$D$8:$D$17,ROW('03.Muestra'!$F$8:$F$17)-MIN(ROW('03.Muestra'!$D$8:$D$17))+1,""),ROW()-752)),"")</f>
        <v/>
      </c>
      <c r="D761" s="114"/>
      <c r="E761" s="75" t="str">
        <f aca="false">IF(D761&lt;&gt;"",IF(AND(B761&lt;&gt;"",C761&lt;&gt;""),"","ERR"),"")</f>
        <v/>
      </c>
      <c r="F761" s="23"/>
      <c r="G761" s="23"/>
      <c r="H761" s="23"/>
      <c r="I761" s="23"/>
      <c r="J761" s="23"/>
      <c r="K761" s="119"/>
    </row>
    <row r="762" customFormat="false" ht="15" hidden="false" customHeight="true" outlineLevel="0" collapsed="false">
      <c r="A762" s="110" t="str">
        <f aca="false" t="array" ref="A762:A762">IFERROR(INDEX('03.Muestra'!$B$8:$B$17,SMALL(IF("Documento no web"='03.Muestra'!$D$8:$D$17,ROW('03.Muestra'!$B$8:$B$17)-MIN(ROW('03.Muestra'!$D$8:$D$17))+1,""),ROW()-752)),"")</f>
        <v/>
      </c>
      <c r="B762" s="141" t="str">
        <f aca="false" t="array" ref="B762:B762">IFERROR(INDEX('03.Muestra'!$C$8:$C$17,SMALL(IF("Documento no web"='03.Muestra'!$D$8:$D$17,ROW('03.Muestra'!$C$8:$C$17)-MIN(ROW('03.Muestra'!$D$8:$D$17))+1,""),ROW()-752)),"")</f>
        <v/>
      </c>
      <c r="C762" s="141" t="str">
        <f aca="false" t="array" ref="C762:C762">IFERROR(INDEX('03.Muestra'!$F$8:$F$17,SMALL(IF("Documento no web"='03.Muestra'!$D$8:$D$17,ROW('03.Muestra'!$F$8:$F$17)-MIN(ROW('03.Muestra'!$D$8:$D$17))+1,""),ROW()-752)),"")</f>
        <v/>
      </c>
      <c r="D762" s="114"/>
      <c r="E762" s="75" t="str">
        <f aca="false">IF(D762&lt;&gt;"",IF(AND(B762&lt;&gt;"",C762&lt;&gt;""),"","ERR"),"")</f>
        <v/>
      </c>
      <c r="F762" s="23"/>
      <c r="G762" s="23"/>
      <c r="H762" s="23"/>
      <c r="I762" s="23"/>
      <c r="J762" s="23"/>
      <c r="K762" s="119"/>
    </row>
    <row r="763" customFormat="false" ht="12" hidden="false" customHeight="true" outlineLevel="0" collapsed="false">
      <c r="A763" s="71"/>
      <c r="B763" s="144"/>
      <c r="C763" s="144"/>
      <c r="D763" s="145"/>
      <c r="E763" s="75"/>
      <c r="F763" s="23"/>
      <c r="G763" s="23"/>
      <c r="H763" s="23"/>
      <c r="I763" s="23"/>
      <c r="J763" s="23"/>
      <c r="N763" s="23"/>
      <c r="O763" s="23"/>
      <c r="P763" s="23"/>
      <c r="Q763" s="23"/>
      <c r="R763" s="23"/>
      <c r="S763" s="23"/>
      <c r="T763" s="23"/>
      <c r="U763" s="23"/>
      <c r="AD763" s="23"/>
    </row>
    <row r="764" customFormat="false" ht="12" hidden="false" customHeight="true" outlineLevel="0" collapsed="false">
      <c r="A764" s="71"/>
      <c r="B764" s="144"/>
      <c r="C764" s="144"/>
      <c r="D764" s="145"/>
      <c r="E764" s="75"/>
      <c r="F764" s="23"/>
      <c r="G764" s="23"/>
      <c r="H764" s="23"/>
      <c r="I764" s="23"/>
      <c r="J764" s="23"/>
      <c r="N764" s="23"/>
      <c r="O764" s="23"/>
      <c r="P764" s="23"/>
      <c r="Q764" s="23"/>
      <c r="R764" s="23"/>
      <c r="S764" s="23"/>
      <c r="T764" s="23"/>
      <c r="U764" s="23"/>
      <c r="AD764" s="23"/>
    </row>
    <row r="765" customFormat="false" ht="31.5" hidden="false" customHeight="true" outlineLevel="0" collapsed="false">
      <c r="A765" s="122"/>
      <c r="B765" s="123"/>
      <c r="C765" s="122"/>
      <c r="D765" s="146"/>
      <c r="E765" s="75"/>
      <c r="F765" s="23"/>
      <c r="G765" s="23"/>
      <c r="H765" s="23"/>
      <c r="I765" s="23"/>
      <c r="J765" s="23"/>
      <c r="N765" s="23"/>
      <c r="O765" s="23"/>
      <c r="P765" s="23"/>
      <c r="Q765" s="23"/>
      <c r="R765" s="23"/>
      <c r="S765" s="23"/>
      <c r="T765" s="23"/>
      <c r="U765" s="23"/>
      <c r="AD765" s="23"/>
    </row>
    <row r="766" customFormat="false" ht="14.25" hidden="false" customHeight="true" outlineLevel="0" collapsed="false">
      <c r="A766" s="71"/>
      <c r="B766" s="71"/>
      <c r="C766" s="71"/>
      <c r="D766" s="147"/>
      <c r="E766" s="75"/>
      <c r="F766" s="103"/>
      <c r="G766" s="23"/>
      <c r="H766" s="23"/>
      <c r="I766" s="23"/>
      <c r="J766" s="23"/>
      <c r="N766" s="23"/>
      <c r="O766" s="23"/>
      <c r="P766" s="23"/>
      <c r="Q766" s="23"/>
      <c r="R766" s="23"/>
      <c r="S766" s="23"/>
      <c r="T766" s="23"/>
      <c r="U766" s="23"/>
      <c r="AD766" s="23"/>
    </row>
    <row r="767" customFormat="false" ht="15" hidden="false" customHeight="true" outlineLevel="0" collapsed="false">
      <c r="B767" s="23"/>
      <c r="C767" s="23"/>
      <c r="D767" s="137"/>
      <c r="E767" s="23"/>
      <c r="F767" s="23"/>
      <c r="G767" s="23"/>
      <c r="H767" s="23"/>
      <c r="I767" s="23"/>
      <c r="J767" s="23"/>
      <c r="K767" s="119"/>
    </row>
    <row r="768" customFormat="false" ht="15" hidden="false" customHeight="true" outlineLevel="0" collapsed="false">
      <c r="B768" s="23"/>
      <c r="C768" s="23"/>
      <c r="D768" s="137"/>
      <c r="E768" s="112"/>
      <c r="F768" s="23"/>
      <c r="G768" s="23"/>
      <c r="H768" s="23"/>
      <c r="I768" s="23"/>
      <c r="J768" s="23"/>
      <c r="K768" s="119"/>
    </row>
    <row r="769" customFormat="false" ht="31.5" hidden="false" customHeight="true" outlineLevel="0" collapsed="false">
      <c r="A769" s="105" t="s">
        <v>119</v>
      </c>
      <c r="B769" s="106" t="s">
        <v>105</v>
      </c>
      <c r="C769" s="107" t="s">
        <v>260</v>
      </c>
      <c r="D769" s="139" t="s">
        <v>125</v>
      </c>
      <c r="E769" s="124"/>
      <c r="K769" s="119"/>
    </row>
    <row r="770" customFormat="false" ht="15" hidden="false" customHeight="true" outlineLevel="0" collapsed="false">
      <c r="A770" s="110" t="str">
        <f aca="false" t="array" ref="A770:A770">IFERROR(INDEX('03.Muestra'!$B$8:$B$17,SMALL(IF("Documento no web"='03.Muestra'!$D$8:$D$17,ROW('03.Muestra'!$B$8:$B$17)-MIN(ROW('03.Muestra'!$D$8:$D$17))+1,""),ROW()-769)),"")</f>
        <v/>
      </c>
      <c r="B770" s="141" t="str">
        <f aca="false" t="array" ref="B770:B770">IFERROR(INDEX('03.Muestra'!$C$8:$C$17,SMALL(IF("Documento no web"='03.Muestra'!$D$8:$D$17,ROW('03.Muestra'!$C$8:$C$17)-MIN(ROW('03.Muestra'!$D$8:$D$17))+1,""),ROW()-769)),"")</f>
        <v/>
      </c>
      <c r="C770" s="141" t="str">
        <f aca="false" t="array" ref="C770:C770">IFERROR(INDEX('03.Muestra'!$F$8:$F$17,SMALL(IF("Documento no web"='03.Muestra'!$D$8:$D$17,ROW('03.Muestra'!$F$8:$F$17)-MIN(ROW('03.Muestra'!$D$8:$D$17))+1,""),ROW()-769)),"")</f>
        <v/>
      </c>
      <c r="D770" s="114"/>
      <c r="E770" s="75" t="str">
        <f aca="false">IF(D770&lt;&gt;"",IF(AND(B770&lt;&gt;"",C770&lt;&gt;""),"","ERR"),"")</f>
        <v/>
      </c>
      <c r="F770" s="115" t="s">
        <v>108</v>
      </c>
      <c r="G770" s="100" t="s">
        <v>117</v>
      </c>
      <c r="H770" s="95" t="s">
        <v>112</v>
      </c>
      <c r="I770" s="116" t="s">
        <v>110</v>
      </c>
      <c r="J770" s="117" t="s">
        <v>106</v>
      </c>
      <c r="K770" s="142" t="s">
        <v>116</v>
      </c>
    </row>
    <row r="771" customFormat="false" ht="15" hidden="false" customHeight="true" outlineLevel="0" collapsed="false">
      <c r="A771" s="110" t="str">
        <f aca="false" t="array" ref="A771:A771">IFERROR(INDEX('03.Muestra'!$B$8:$B$17,SMALL(IF("Documento no web"='03.Muestra'!$D$8:$D$17,ROW('03.Muestra'!$B$8:$B$17)-MIN(ROW('03.Muestra'!$D$8:$D$17))+1,""),ROW()-769)),"")</f>
        <v/>
      </c>
      <c r="B771" s="141" t="str">
        <f aca="false" t="array" ref="B771:B771">IFERROR(INDEX('03.Muestra'!$C$8:$C$17,SMALL(IF("Documento no web"='03.Muestra'!$D$8:$D$17,ROW('03.Muestra'!$C$8:$C$17)-MIN(ROW('03.Muestra'!$D$8:$D$17))+1,""),ROW()-769)),"")</f>
        <v/>
      </c>
      <c r="C771" s="141" t="str">
        <f aca="false" t="array" ref="C771:C771">IFERROR(INDEX('03.Muestra'!$F$8:$F$17,SMALL(IF("Documento no web"='03.Muestra'!$D$8:$D$17,ROW('03.Muestra'!$F$8:$F$17)-MIN(ROW('03.Muestra'!$D$8:$D$17))+1,""),ROW()-769)),"")</f>
        <v/>
      </c>
      <c r="D771" s="114"/>
      <c r="E771" s="75" t="str">
        <f aca="false">IF(D771&lt;&gt;"",IF(AND(B771&lt;&gt;"",C771&lt;&gt;""),"","ERR"),"")</f>
        <v/>
      </c>
      <c r="F771" s="118" t="n">
        <f aca="true">COUNTIF($D770:INDIRECT("$D" &amp;  SUM(ROW()-1,'03.Muestra'!$D$20)-1),F770)</f>
        <v>0</v>
      </c>
      <c r="G771" s="118" t="n">
        <f aca="true">COUNTIF($D770:INDIRECT("$D" &amp;  SUM(ROW()-1,'03.Muestra'!$D$20)-1),G770)</f>
        <v>0</v>
      </c>
      <c r="H771" s="118" t="n">
        <f aca="true">COUNTIF($D770:INDIRECT("$D" &amp;  SUM(ROW()-1,'03.Muestra'!$D$20)-1),H770)</f>
        <v>0</v>
      </c>
      <c r="I771" s="118" t="n">
        <f aca="true">COUNTIF($D770:INDIRECT("$D" &amp;  SUM(ROW()-1,'03.Muestra'!$D$20)-1),I770)</f>
        <v>0</v>
      </c>
      <c r="J771" s="118" t="n">
        <f aca="true">COUNTIF($D770:INDIRECT("$D" &amp;  SUM(ROW()-1,'03.Muestra'!$D$20)-1),J770)</f>
        <v>0</v>
      </c>
      <c r="K771" s="143" t="n">
        <f aca="true">IF(COUNTIF('03.Muestra'!$D$8:$D$17,"Documento no web")=0,0,COUNTBLANK($D770:INDIRECT("$D" &amp;  SUM(ROW()-1,COUNTIF('03.Muestra'!$D$8:$D$17,"Documento no web"))-1)))</f>
        <v>0</v>
      </c>
    </row>
    <row r="772" customFormat="false" ht="15" hidden="false" customHeight="true" outlineLevel="0" collapsed="false">
      <c r="A772" s="110" t="str">
        <f aca="false" t="array" ref="A772:A772">IFERROR(INDEX('03.Muestra'!$B$8:$B$17,SMALL(IF("Documento no web"='03.Muestra'!$D$8:$D$17,ROW('03.Muestra'!$B$8:$B$17)-MIN(ROW('03.Muestra'!$D$8:$D$17))+1,""),ROW()-769)),"")</f>
        <v/>
      </c>
      <c r="B772" s="141" t="str">
        <f aca="false" t="array" ref="B772:B772">IFERROR(INDEX('03.Muestra'!$C$8:$C$17,SMALL(IF("Documento no web"='03.Muestra'!$D$8:$D$17,ROW('03.Muestra'!$C$8:$C$17)-MIN(ROW('03.Muestra'!$D$8:$D$17))+1,""),ROW()-769)),"")</f>
        <v/>
      </c>
      <c r="C772" s="141" t="str">
        <f aca="false" t="array" ref="C772:C772">IFERROR(INDEX('03.Muestra'!$F$8:$F$17,SMALL(IF("Documento no web"='03.Muestra'!$D$8:$D$17,ROW('03.Muestra'!$F$8:$F$17)-MIN(ROW('03.Muestra'!$D$8:$D$17))+1,""),ROW()-769)),"")</f>
        <v/>
      </c>
      <c r="D772" s="114"/>
      <c r="E772" s="75" t="str">
        <f aca="false">IF(D772&lt;&gt;"",IF(AND(B772&lt;&gt;"",C772&lt;&gt;""),"","ERR"),"")</f>
        <v/>
      </c>
      <c r="G772" s="23"/>
      <c r="H772" s="23"/>
      <c r="I772" s="23"/>
      <c r="J772" s="23"/>
      <c r="K772" s="119"/>
    </row>
    <row r="773" customFormat="false" ht="15" hidden="false" customHeight="true" outlineLevel="0" collapsed="false">
      <c r="A773" s="110" t="str">
        <f aca="false" t="array" ref="A773:A773">IFERROR(INDEX('03.Muestra'!$B$8:$B$17,SMALL(IF("Documento no web"='03.Muestra'!$D$8:$D$17,ROW('03.Muestra'!$B$8:$B$17)-MIN(ROW('03.Muestra'!$D$8:$D$17))+1,""),ROW()-769)),"")</f>
        <v/>
      </c>
      <c r="B773" s="141" t="str">
        <f aca="false" t="array" ref="B773:B773">IFERROR(INDEX('03.Muestra'!$C$8:$C$17,SMALL(IF("Documento no web"='03.Muestra'!$D$8:$D$17,ROW('03.Muestra'!$C$8:$C$17)-MIN(ROW('03.Muestra'!$D$8:$D$17))+1,""),ROW()-769)),"")</f>
        <v/>
      </c>
      <c r="C773" s="141" t="str">
        <f aca="false" t="array" ref="C773:C773">IFERROR(INDEX('03.Muestra'!$F$8:$F$17,SMALL(IF("Documento no web"='03.Muestra'!$D$8:$D$17,ROW('03.Muestra'!$F$8:$F$17)-MIN(ROW('03.Muestra'!$D$8:$D$17))+1,""),ROW()-769)),"")</f>
        <v/>
      </c>
      <c r="D773" s="114"/>
      <c r="E773" s="75" t="str">
        <f aca="false">IF(D773&lt;&gt;"",IF(AND(B773&lt;&gt;"",C773&lt;&gt;""),"","ERR"),"")</f>
        <v/>
      </c>
      <c r="G773" s="23"/>
      <c r="H773" s="23"/>
      <c r="I773" s="23"/>
      <c r="J773" s="23"/>
      <c r="K773" s="119"/>
    </row>
    <row r="774" customFormat="false" ht="15" hidden="false" customHeight="true" outlineLevel="0" collapsed="false">
      <c r="A774" s="110" t="str">
        <f aca="false" t="array" ref="A774:A774">IFERROR(INDEX('03.Muestra'!$B$8:$B$17,SMALL(IF("Documento no web"='03.Muestra'!$D$8:$D$17,ROW('03.Muestra'!$B$8:$B$17)-MIN(ROW('03.Muestra'!$D$8:$D$17))+1,""),ROW()-769)),"")</f>
        <v/>
      </c>
      <c r="B774" s="141" t="str">
        <f aca="false" t="array" ref="B774:B774">IFERROR(INDEX('03.Muestra'!$C$8:$C$17,SMALL(IF("Documento no web"='03.Muestra'!$D$8:$D$17,ROW('03.Muestra'!$C$8:$C$17)-MIN(ROW('03.Muestra'!$D$8:$D$17))+1,""),ROW()-769)),"")</f>
        <v/>
      </c>
      <c r="C774" s="141" t="str">
        <f aca="false" t="array" ref="C774:C774">IFERROR(INDEX('03.Muestra'!$F$8:$F$17,SMALL(IF("Documento no web"='03.Muestra'!$D$8:$D$17,ROW('03.Muestra'!$F$8:$F$17)-MIN(ROW('03.Muestra'!$D$8:$D$17))+1,""),ROW()-769)),"")</f>
        <v/>
      </c>
      <c r="D774" s="114"/>
      <c r="E774" s="75" t="str">
        <f aca="false">IF(D774&lt;&gt;"",IF(AND(B774&lt;&gt;"",C774&lt;&gt;""),"","ERR"),"")</f>
        <v/>
      </c>
      <c r="G774" s="23"/>
      <c r="H774" s="23"/>
      <c r="I774" s="23"/>
      <c r="J774" s="23"/>
      <c r="K774" s="119"/>
    </row>
    <row r="775" customFormat="false" ht="15" hidden="false" customHeight="true" outlineLevel="0" collapsed="false">
      <c r="A775" s="110" t="str">
        <f aca="false" t="array" ref="A775:A775">IFERROR(INDEX('03.Muestra'!$B$8:$B$17,SMALL(IF("Documento no web"='03.Muestra'!$D$8:$D$17,ROW('03.Muestra'!$B$8:$B$17)-MIN(ROW('03.Muestra'!$D$8:$D$17))+1,""),ROW()-769)),"")</f>
        <v/>
      </c>
      <c r="B775" s="141" t="str">
        <f aca="false" t="array" ref="B775:B775">IFERROR(INDEX('03.Muestra'!$C$8:$C$17,SMALL(IF("Documento no web"='03.Muestra'!$D$8:$D$17,ROW('03.Muestra'!$C$8:$C$17)-MIN(ROW('03.Muestra'!$D$8:$D$17))+1,""),ROW()-769)),"")</f>
        <v/>
      </c>
      <c r="C775" s="141" t="str">
        <f aca="false" t="array" ref="C775:C775">IFERROR(INDEX('03.Muestra'!$F$8:$F$17,SMALL(IF("Documento no web"='03.Muestra'!$D$8:$D$17,ROW('03.Muestra'!$F$8:$F$17)-MIN(ROW('03.Muestra'!$D$8:$D$17))+1,""),ROW()-769)),"")</f>
        <v/>
      </c>
      <c r="D775" s="114"/>
      <c r="E775" s="75" t="str">
        <f aca="false">IF(D775&lt;&gt;"",IF(AND(B775&lt;&gt;"",C775&lt;&gt;""),"","ERR"),"")</f>
        <v/>
      </c>
      <c r="G775" s="23"/>
      <c r="H775" s="23"/>
      <c r="I775" s="23"/>
      <c r="J775" s="23"/>
      <c r="K775" s="119"/>
    </row>
    <row r="776" customFormat="false" ht="15" hidden="false" customHeight="true" outlineLevel="0" collapsed="false">
      <c r="A776" s="110" t="str">
        <f aca="false" t="array" ref="A776:A776">IFERROR(INDEX('03.Muestra'!$B$8:$B$17,SMALL(IF("Documento no web"='03.Muestra'!$D$8:$D$17,ROW('03.Muestra'!$B$8:$B$17)-MIN(ROW('03.Muestra'!$D$8:$D$17))+1,""),ROW()-769)),"")</f>
        <v/>
      </c>
      <c r="B776" s="141" t="str">
        <f aca="false" t="array" ref="B776:B776">IFERROR(INDEX('03.Muestra'!$C$8:$C$17,SMALL(IF("Documento no web"='03.Muestra'!$D$8:$D$17,ROW('03.Muestra'!$C$8:$C$17)-MIN(ROW('03.Muestra'!$D$8:$D$17))+1,""),ROW()-769)),"")</f>
        <v/>
      </c>
      <c r="C776" s="141" t="str">
        <f aca="false" t="array" ref="C776:C776">IFERROR(INDEX('03.Muestra'!$F$8:$F$17,SMALL(IF("Documento no web"='03.Muestra'!$D$8:$D$17,ROW('03.Muestra'!$F$8:$F$17)-MIN(ROW('03.Muestra'!$D$8:$D$17))+1,""),ROW()-769)),"")</f>
        <v/>
      </c>
      <c r="D776" s="114"/>
      <c r="E776" s="75" t="str">
        <f aca="false">IF(D776&lt;&gt;"",IF(AND(B776&lt;&gt;"",C776&lt;&gt;""),"","ERR"),"")</f>
        <v/>
      </c>
      <c r="F776" s="23"/>
      <c r="G776" s="23"/>
      <c r="H776" s="23"/>
      <c r="I776" s="23"/>
      <c r="J776" s="23"/>
      <c r="K776" s="119"/>
    </row>
    <row r="777" customFormat="false" ht="15" hidden="false" customHeight="true" outlineLevel="0" collapsed="false">
      <c r="A777" s="110" t="str">
        <f aca="false" t="array" ref="A777:A777">IFERROR(INDEX('03.Muestra'!$B$8:$B$17,SMALL(IF("Documento no web"='03.Muestra'!$D$8:$D$17,ROW('03.Muestra'!$B$8:$B$17)-MIN(ROW('03.Muestra'!$D$8:$D$17))+1,""),ROW()-769)),"")</f>
        <v/>
      </c>
      <c r="B777" s="141" t="str">
        <f aca="false" t="array" ref="B777:B777">IFERROR(INDEX('03.Muestra'!$C$8:$C$17,SMALL(IF("Documento no web"='03.Muestra'!$D$8:$D$17,ROW('03.Muestra'!$C$8:$C$17)-MIN(ROW('03.Muestra'!$D$8:$D$17))+1,""),ROW()-769)),"")</f>
        <v/>
      </c>
      <c r="C777" s="141" t="str">
        <f aca="false" t="array" ref="C777:C777">IFERROR(INDEX('03.Muestra'!$F$8:$F$17,SMALL(IF("Documento no web"='03.Muestra'!$D$8:$D$17,ROW('03.Muestra'!$F$8:$F$17)-MIN(ROW('03.Muestra'!$D$8:$D$17))+1,""),ROW()-769)),"")</f>
        <v/>
      </c>
      <c r="D777" s="114"/>
      <c r="E777" s="75" t="str">
        <f aca="false">IF(D777&lt;&gt;"",IF(AND(B777&lt;&gt;"",C777&lt;&gt;""),"","ERR"),"")</f>
        <v/>
      </c>
      <c r="F777" s="23"/>
      <c r="G777" s="23"/>
      <c r="H777" s="23"/>
      <c r="I777" s="23"/>
      <c r="J777" s="23"/>
      <c r="K777" s="119"/>
    </row>
    <row r="778" customFormat="false" ht="15" hidden="false" customHeight="true" outlineLevel="0" collapsed="false">
      <c r="A778" s="110" t="str">
        <f aca="false" t="array" ref="A778:A778">IFERROR(INDEX('03.Muestra'!$B$8:$B$17,SMALL(IF("Documento no web"='03.Muestra'!$D$8:$D$17,ROW('03.Muestra'!$B$8:$B$17)-MIN(ROW('03.Muestra'!$D$8:$D$17))+1,""),ROW()-769)),"")</f>
        <v/>
      </c>
      <c r="B778" s="141" t="str">
        <f aca="false" t="array" ref="B778:B778">IFERROR(INDEX('03.Muestra'!$C$8:$C$17,SMALL(IF("Documento no web"='03.Muestra'!$D$8:$D$17,ROW('03.Muestra'!$C$8:$C$17)-MIN(ROW('03.Muestra'!$D$8:$D$17))+1,""),ROW()-769)),"")</f>
        <v/>
      </c>
      <c r="C778" s="141" t="str">
        <f aca="false" t="array" ref="C778:C778">IFERROR(INDEX('03.Muestra'!$F$8:$F$17,SMALL(IF("Documento no web"='03.Muestra'!$D$8:$D$17,ROW('03.Muestra'!$F$8:$F$17)-MIN(ROW('03.Muestra'!$D$8:$D$17))+1,""),ROW()-769)),"")</f>
        <v/>
      </c>
      <c r="D778" s="114"/>
      <c r="E778" s="75" t="str">
        <f aca="false">IF(D778&lt;&gt;"",IF(AND(B778&lt;&gt;"",C778&lt;&gt;""),"","ERR"),"")</f>
        <v/>
      </c>
      <c r="F778" s="23"/>
      <c r="G778" s="23"/>
      <c r="H778" s="23"/>
      <c r="I778" s="23"/>
      <c r="J778" s="23"/>
      <c r="K778" s="119"/>
    </row>
    <row r="779" customFormat="false" ht="15" hidden="false" customHeight="true" outlineLevel="0" collapsed="false">
      <c r="A779" s="110" t="str">
        <f aca="false" t="array" ref="A779:A779">IFERROR(INDEX('03.Muestra'!$B$8:$B$17,SMALL(IF("Documento no web"='03.Muestra'!$D$8:$D$17,ROW('03.Muestra'!$B$8:$B$17)-MIN(ROW('03.Muestra'!$D$8:$D$17))+1,""),ROW()-769)),"")</f>
        <v/>
      </c>
      <c r="B779" s="141" t="str">
        <f aca="false" t="array" ref="B779:B779">IFERROR(INDEX('03.Muestra'!$C$8:$C$17,SMALL(IF("Documento no web"='03.Muestra'!$D$8:$D$17,ROW('03.Muestra'!$C$8:$C$17)-MIN(ROW('03.Muestra'!$D$8:$D$17))+1,""),ROW()-769)),"")</f>
        <v/>
      </c>
      <c r="C779" s="141" t="str">
        <f aca="false" t="array" ref="C779:C779">IFERROR(INDEX('03.Muestra'!$F$8:$F$17,SMALL(IF("Documento no web"='03.Muestra'!$D$8:$D$17,ROW('03.Muestra'!$F$8:$F$17)-MIN(ROW('03.Muestra'!$D$8:$D$17))+1,""),ROW()-769)),"")</f>
        <v/>
      </c>
      <c r="D779" s="114"/>
      <c r="E779" s="75" t="str">
        <f aca="false">IF(D779&lt;&gt;"",IF(AND(B779&lt;&gt;"",C779&lt;&gt;""),"","ERR"),"")</f>
        <v/>
      </c>
      <c r="F779" s="23"/>
      <c r="G779" s="23"/>
      <c r="H779" s="23"/>
      <c r="I779" s="23"/>
      <c r="J779" s="23"/>
      <c r="K779" s="119"/>
    </row>
    <row r="780" customFormat="false" ht="12.75" hidden="false" customHeight="true" outlineLevel="0" collapsed="false">
      <c r="K780" s="159"/>
    </row>
    <row r="781" customFormat="false" ht="12.75" hidden="false" customHeight="true" outlineLevel="0" collapsed="false">
      <c r="K781" s="159"/>
    </row>
    <row r="782" customFormat="false" ht="12.75" hidden="false" customHeight="true" outlineLevel="0" collapsed="false">
      <c r="K782" s="159"/>
    </row>
    <row r="783" customFormat="false" ht="12.75" hidden="false" customHeight="true" outlineLevel="0" collapsed="false">
      <c r="K783" s="159"/>
    </row>
    <row r="784" customFormat="false" ht="12.75" hidden="false" customHeight="true" outlineLevel="0" collapsed="false">
      <c r="K784" s="159"/>
    </row>
    <row r="785" customFormat="false" ht="12.75" hidden="false" customHeight="true" outlineLevel="0" collapsed="false">
      <c r="K785" s="159"/>
    </row>
    <row r="786" customFormat="false" ht="12.75" hidden="false" customHeight="true" outlineLevel="0" collapsed="false">
      <c r="K786" s="159"/>
    </row>
    <row r="787" customFormat="false" ht="12.75" hidden="false" customHeight="true" outlineLevel="0" collapsed="false">
      <c r="K787" s="159"/>
    </row>
    <row r="788" customFormat="false" ht="12.75" hidden="false" customHeight="true" outlineLevel="0" collapsed="false">
      <c r="K788" s="159"/>
    </row>
    <row r="789" customFormat="false" ht="12.75" hidden="false" customHeight="true" outlineLevel="0" collapsed="false">
      <c r="K789" s="159"/>
    </row>
    <row r="790" customFormat="false" ht="12.75" hidden="false" customHeight="true" outlineLevel="0" collapsed="false">
      <c r="K790" s="159"/>
    </row>
    <row r="791" customFormat="false" ht="12.75" hidden="false" customHeight="true" outlineLevel="0" collapsed="false">
      <c r="K791" s="159"/>
    </row>
    <row r="792" customFormat="false" ht="12.75" hidden="false" customHeight="true" outlineLevel="0" collapsed="false">
      <c r="K792" s="159"/>
    </row>
    <row r="793" customFormat="false" ht="12.75" hidden="false" customHeight="true" outlineLevel="0" collapsed="false">
      <c r="K793" s="159"/>
    </row>
    <row r="794" customFormat="false" ht="12.75" hidden="false" customHeight="true" outlineLevel="0" collapsed="false">
      <c r="K794" s="159"/>
    </row>
    <row r="795" customFormat="false" ht="12.75" hidden="false" customHeight="true" outlineLevel="0" collapsed="false">
      <c r="K795" s="159"/>
    </row>
    <row r="796" customFormat="false" ht="12.75" hidden="false" customHeight="true" outlineLevel="0" collapsed="false">
      <c r="K796" s="159"/>
    </row>
    <row r="797" customFormat="false" ht="12.75" hidden="false" customHeight="true" outlineLevel="0" collapsed="false">
      <c r="K797" s="159"/>
    </row>
    <row r="798" customFormat="false" ht="12.75" hidden="false" customHeight="true" outlineLevel="0" collapsed="false">
      <c r="K798" s="159"/>
    </row>
    <row r="799" customFormat="false" ht="12.75" hidden="false" customHeight="true" outlineLevel="0" collapsed="false">
      <c r="K799" s="159"/>
    </row>
    <row r="800" customFormat="false" ht="12.75" hidden="false" customHeight="true" outlineLevel="0" collapsed="false">
      <c r="K800" s="159"/>
    </row>
    <row r="801" customFormat="false" ht="12.75" hidden="false" customHeight="true" outlineLevel="0" collapsed="false">
      <c r="K801" s="159"/>
    </row>
    <row r="802" customFormat="false" ht="12.75" hidden="false" customHeight="true" outlineLevel="0" collapsed="false">
      <c r="K802" s="159"/>
    </row>
    <row r="803" customFormat="false" ht="12.75" hidden="false" customHeight="true" outlineLevel="0" collapsed="false">
      <c r="K803" s="159"/>
    </row>
    <row r="804" customFormat="false" ht="12.75" hidden="false" customHeight="true" outlineLevel="0" collapsed="false">
      <c r="K804" s="159"/>
    </row>
    <row r="805" customFormat="false" ht="12.75" hidden="false" customHeight="true" outlineLevel="0" collapsed="false">
      <c r="K805" s="159"/>
    </row>
    <row r="806" customFormat="false" ht="12.75" hidden="false" customHeight="true" outlineLevel="0" collapsed="false">
      <c r="K806" s="159"/>
    </row>
    <row r="807" customFormat="false" ht="12.75" hidden="false" customHeight="true" outlineLevel="0" collapsed="false">
      <c r="K807" s="159"/>
    </row>
    <row r="808" customFormat="false" ht="12.75" hidden="false" customHeight="true" outlineLevel="0" collapsed="false">
      <c r="K808" s="159"/>
    </row>
    <row r="809" customFormat="false" ht="12.75" hidden="false" customHeight="true" outlineLevel="0" collapsed="false">
      <c r="K809" s="159"/>
    </row>
  </sheetData>
  <sheetProtection algorithmName="SHA-512" hashValue="11/CUTUo/nyNNeR9sGREXMw2YPWuJL4/uTxZwH/JMxEKS/KsbEMm89eeTIXxVJChavtQf9RdCvVSvWQrvb0PNA==" saltValue="o8kxKuAh4S7dGIYbacUsbg==" spinCount="100000" sheet="true" objects="true" scenarios="true"/>
  <mergeCells count="4">
    <mergeCell ref="B8:M8"/>
    <mergeCell ref="B9:M9"/>
    <mergeCell ref="B11:C11"/>
    <mergeCell ref="F17:J20"/>
  </mergeCells>
  <conditionalFormatting sqref="D753:D766">
    <cfRule type="cellIs" priority="2" operator="equal" aboveAverage="0" equalAverage="0" bottom="0" percent="0" rank="0" text="" dxfId="3">
      <formula>"-"</formula>
    </cfRule>
  </conditionalFormatting>
  <conditionalFormatting sqref="D736:D749">
    <cfRule type="cellIs" priority="3" operator="equal" aboveAverage="0" equalAverage="0" bottom="0" percent="0" rank="0" text="" dxfId="3">
      <formula>"-"</formula>
    </cfRule>
  </conditionalFormatting>
  <conditionalFormatting sqref="D719:D732">
    <cfRule type="cellIs" priority="4" operator="equal" aboveAverage="0" equalAverage="0" bottom="0" percent="0" rank="0" text="" dxfId="3">
      <formula>"-"</formula>
    </cfRule>
  </conditionalFormatting>
  <conditionalFormatting sqref="D702:D715">
    <cfRule type="cellIs" priority="5" operator="equal" aboveAverage="0" equalAverage="0" bottom="0" percent="0" rank="0" text="" dxfId="3">
      <formula>"-"</formula>
    </cfRule>
  </conditionalFormatting>
  <conditionalFormatting sqref="D685:D698">
    <cfRule type="cellIs" priority="6" operator="equal" aboveAverage="0" equalAverage="0" bottom="0" percent="0" rank="0" text="" dxfId="3">
      <formula>"-"</formula>
    </cfRule>
  </conditionalFormatting>
  <conditionalFormatting sqref="D668:D681">
    <cfRule type="cellIs" priority="7" operator="equal" aboveAverage="0" equalAverage="0" bottom="0" percent="0" rank="0" text="" dxfId="3">
      <formula>"-"</formula>
    </cfRule>
  </conditionalFormatting>
  <conditionalFormatting sqref="D651:D664">
    <cfRule type="cellIs" priority="8" operator="equal" aboveAverage="0" equalAverage="0" bottom="0" percent="0" rank="0" text="" dxfId="3">
      <formula>"-"</formula>
    </cfRule>
  </conditionalFormatting>
  <conditionalFormatting sqref="D634:D647">
    <cfRule type="cellIs" priority="9" operator="equal" aboveAverage="0" equalAverage="0" bottom="0" percent="0" rank="0" text="" dxfId="3">
      <formula>"-"</formula>
    </cfRule>
  </conditionalFormatting>
  <conditionalFormatting sqref="D617:D630">
    <cfRule type="cellIs" priority="10" operator="equal" aboveAverage="0" equalAverage="0" bottom="0" percent="0" rank="0" text="" dxfId="3">
      <formula>"-"</formula>
    </cfRule>
  </conditionalFormatting>
  <conditionalFormatting sqref="D600:D613">
    <cfRule type="cellIs" priority="11" operator="equal" aboveAverage="0" equalAverage="0" bottom="0" percent="0" rank="0" text="" dxfId="3">
      <formula>"-"</formula>
    </cfRule>
  </conditionalFormatting>
  <conditionalFormatting sqref="D583:D596">
    <cfRule type="cellIs" priority="12" operator="equal" aboveAverage="0" equalAverage="0" bottom="0" percent="0" rank="0" text="" dxfId="3">
      <formula>"-"</formula>
    </cfRule>
  </conditionalFormatting>
  <conditionalFormatting sqref="D566:D579">
    <cfRule type="cellIs" priority="13" operator="equal" aboveAverage="0" equalAverage="0" bottom="0" percent="0" rank="0" text="" dxfId="3">
      <formula>"-"</formula>
    </cfRule>
  </conditionalFormatting>
  <conditionalFormatting sqref="D549:D562">
    <cfRule type="cellIs" priority="14" operator="equal" aboveAverage="0" equalAverage="0" bottom="0" percent="0" rank="0" text="" dxfId="3">
      <formula>"-"</formula>
    </cfRule>
  </conditionalFormatting>
  <conditionalFormatting sqref="D532:D545">
    <cfRule type="cellIs" priority="15" operator="equal" aboveAverage="0" equalAverage="0" bottom="0" percent="0" rank="0" text="" dxfId="3">
      <formula>"-"</formula>
    </cfRule>
  </conditionalFormatting>
  <conditionalFormatting sqref="D515:D528">
    <cfRule type="cellIs" priority="16" operator="equal" aboveAverage="0" equalAverage="0" bottom="0" percent="0" rank="0" text="" dxfId="3">
      <formula>"-"</formula>
    </cfRule>
  </conditionalFormatting>
  <conditionalFormatting sqref="D498:D511">
    <cfRule type="cellIs" priority="17" operator="equal" aboveAverage="0" equalAverage="0" bottom="0" percent="0" rank="0" text="" dxfId="3">
      <formula>"-"</formula>
    </cfRule>
  </conditionalFormatting>
  <conditionalFormatting sqref="D481:D494">
    <cfRule type="cellIs" priority="18" operator="equal" aboveAverage="0" equalAverage="0" bottom="0" percent="0" rank="0" text="" dxfId="3">
      <formula>"-"</formula>
    </cfRule>
  </conditionalFormatting>
  <conditionalFormatting sqref="D464:D477">
    <cfRule type="cellIs" priority="19" operator="equal" aboveAverage="0" equalAverage="0" bottom="0" percent="0" rank="0" text="" dxfId="3">
      <formula>"-"</formula>
    </cfRule>
  </conditionalFormatting>
  <conditionalFormatting sqref="D447:D460">
    <cfRule type="cellIs" priority="20" operator="equal" aboveAverage="0" equalAverage="0" bottom="0" percent="0" rank="0" text="" dxfId="3">
      <formula>"-"</formula>
    </cfRule>
  </conditionalFormatting>
  <conditionalFormatting sqref="D430:D443">
    <cfRule type="cellIs" priority="21" operator="equal" aboveAverage="0" equalAverage="0" bottom="0" percent="0" rank="0" text="" dxfId="3">
      <formula>"-"</formula>
    </cfRule>
  </conditionalFormatting>
  <conditionalFormatting sqref="D413:D426">
    <cfRule type="cellIs" priority="22" operator="equal" aboveAverage="0" equalAverage="0" bottom="0" percent="0" rank="0" text="" dxfId="3">
      <formula>"-"</formula>
    </cfRule>
  </conditionalFormatting>
  <conditionalFormatting sqref="D396:D409">
    <cfRule type="cellIs" priority="23" operator="equal" aboveAverage="0" equalAverage="0" bottom="0" percent="0" rank="0" text="" dxfId="3">
      <formula>"-"</formula>
    </cfRule>
  </conditionalFormatting>
  <conditionalFormatting sqref="D379:D392">
    <cfRule type="cellIs" priority="24" operator="equal" aboveAverage="0" equalAverage="0" bottom="0" percent="0" rank="0" text="" dxfId="3">
      <formula>"-"</formula>
    </cfRule>
  </conditionalFormatting>
  <conditionalFormatting sqref="D362:D375">
    <cfRule type="cellIs" priority="25" operator="equal" aboveAverage="0" equalAverage="0" bottom="0" percent="0" rank="0" text="" dxfId="3">
      <formula>"-"</formula>
    </cfRule>
  </conditionalFormatting>
  <conditionalFormatting sqref="D345:D358">
    <cfRule type="cellIs" priority="26" operator="equal" aboveAverage="0" equalAverage="0" bottom="0" percent="0" rank="0" text="" dxfId="3">
      <formula>"-"</formula>
    </cfRule>
  </conditionalFormatting>
  <conditionalFormatting sqref="D328:D341">
    <cfRule type="cellIs" priority="27" operator="equal" aboveAverage="0" equalAverage="0" bottom="0" percent="0" rank="0" text="" dxfId="3">
      <formula>"-"</formula>
    </cfRule>
  </conditionalFormatting>
  <conditionalFormatting sqref="D311:D324">
    <cfRule type="cellIs" priority="28" operator="equal" aboveAverage="0" equalAverage="0" bottom="0" percent="0" rank="0" text="" dxfId="3">
      <formula>"-"</formula>
    </cfRule>
  </conditionalFormatting>
  <conditionalFormatting sqref="D294:D307">
    <cfRule type="cellIs" priority="29" operator="equal" aboveAverage="0" equalAverage="0" bottom="0" percent="0" rank="0" text="" dxfId="3">
      <formula>"-"</formula>
    </cfRule>
  </conditionalFormatting>
  <conditionalFormatting sqref="D277:D290">
    <cfRule type="cellIs" priority="30" operator="equal" aboveAverage="0" equalAverage="0" bottom="0" percent="0" rank="0" text="" dxfId="3">
      <formula>"-"</formula>
    </cfRule>
  </conditionalFormatting>
  <conditionalFormatting sqref="D260:D273">
    <cfRule type="cellIs" priority="31" operator="equal" aboveAverage="0" equalAverage="0" bottom="0" percent="0" rank="0" text="" dxfId="3">
      <formula>"-"</formula>
    </cfRule>
  </conditionalFormatting>
  <conditionalFormatting sqref="D243:D256">
    <cfRule type="cellIs" priority="32" operator="equal" aboveAverage="0" equalAverage="0" bottom="0" percent="0" rank="0" text="" dxfId="3">
      <formula>"-"</formula>
    </cfRule>
  </conditionalFormatting>
  <conditionalFormatting sqref="D226:D239">
    <cfRule type="cellIs" priority="33" operator="equal" aboveAverage="0" equalAverage="0" bottom="0" percent="0" rank="0" text="" dxfId="3">
      <formula>"-"</formula>
    </cfRule>
  </conditionalFormatting>
  <conditionalFormatting sqref="D209:D222">
    <cfRule type="cellIs" priority="34" operator="equal" aboveAverage="0" equalAverage="0" bottom="0" percent="0" rank="0" text="" dxfId="3">
      <formula>"-"</formula>
    </cfRule>
  </conditionalFormatting>
  <conditionalFormatting sqref="D192:D205">
    <cfRule type="cellIs" priority="35" operator="equal" aboveAverage="0" equalAverage="0" bottom="0" percent="0" rank="0" text="" dxfId="3">
      <formula>"-"</formula>
    </cfRule>
  </conditionalFormatting>
  <conditionalFormatting sqref="D175:D188">
    <cfRule type="cellIs" priority="36" operator="equal" aboveAverage="0" equalAverage="0" bottom="0" percent="0" rank="0" text="" dxfId="3">
      <formula>"-"</formula>
    </cfRule>
  </conditionalFormatting>
  <conditionalFormatting sqref="D158:D171">
    <cfRule type="cellIs" priority="37" operator="equal" aboveAverage="0" equalAverage="0" bottom="0" percent="0" rank="0" text="" dxfId="3">
      <formula>"-"</formula>
    </cfRule>
  </conditionalFormatting>
  <conditionalFormatting sqref="D141:D154">
    <cfRule type="cellIs" priority="38" operator="equal" aboveAverage="0" equalAverage="0" bottom="0" percent="0" rank="0" text="" dxfId="3">
      <formula>"-"</formula>
    </cfRule>
  </conditionalFormatting>
  <conditionalFormatting sqref="D124:D137">
    <cfRule type="cellIs" priority="39" operator="equal" aboveAverage="0" equalAverage="0" bottom="0" percent="0" rank="0" text="" dxfId="3">
      <formula>"-"</formula>
    </cfRule>
  </conditionalFormatting>
  <conditionalFormatting sqref="D107:D120">
    <cfRule type="cellIs" priority="40" operator="equal" aboveAverage="0" equalAverage="0" bottom="0" percent="0" rank="0" text="" dxfId="3">
      <formula>"-"</formula>
    </cfRule>
  </conditionalFormatting>
  <conditionalFormatting sqref="D90:D103">
    <cfRule type="cellIs" priority="41" operator="equal" aboveAverage="0" equalAverage="0" bottom="0" percent="0" rank="0" text="" dxfId="3">
      <formula>"-"</formula>
    </cfRule>
  </conditionalFormatting>
  <conditionalFormatting sqref="D73:D86">
    <cfRule type="cellIs" priority="42" operator="equal" aboveAverage="0" equalAverage="0" bottom="0" percent="0" rank="0" text="" dxfId="3">
      <formula>"-"</formula>
    </cfRule>
  </conditionalFormatting>
  <conditionalFormatting sqref="D56:D69">
    <cfRule type="cellIs" priority="43" operator="equal" aboveAverage="0" equalAverage="0" bottom="0" percent="0" rank="0" text="" dxfId="3">
      <formula>"-"</formula>
    </cfRule>
  </conditionalFormatting>
  <conditionalFormatting sqref="D51:D52">
    <cfRule type="cellIs" priority="44" operator="equal" aboveAverage="0" equalAverage="0" bottom="0" percent="0" rank="0" text="" dxfId="3">
      <formula>"-"</formula>
    </cfRule>
  </conditionalFormatting>
  <conditionalFormatting sqref="D34:D35">
    <cfRule type="cellIs" priority="45" operator="equal" aboveAverage="0" equalAverage="0" bottom="0" percent="0" rank="0" text="" dxfId="3">
      <formula>"-"</formula>
    </cfRule>
  </conditionalFormatting>
  <conditionalFormatting sqref="D770:D779">
    <cfRule type="cellIs" priority="46" operator="equal" aboveAverage="0" equalAverage="0" bottom="0" percent="0" rank="0" text="" dxfId="3">
      <formula>"-"</formula>
    </cfRule>
    <cfRule type="expression" priority="47" aboveAverage="0" equalAverage="0" bottom="0" percent="0" rank="0" text="" dxfId="4">
      <formula>ISBLANK(D770)</formula>
    </cfRule>
    <cfRule type="cellIs" priority="48" operator="equal" aboveAverage="0" equalAverage="0" bottom="0" percent="0" rank="0" text="" dxfId="5">
      <formula>"Pasa"</formula>
    </cfRule>
    <cfRule type="cellIs" priority="49" operator="equal" aboveAverage="0" equalAverage="0" bottom="0" percent="0" rank="0" text="" dxfId="6">
      <formula>"Falla"</formula>
    </cfRule>
    <cfRule type="cellIs" priority="50" operator="equal" aboveAverage="0" equalAverage="0" bottom="0" percent="0" rank="0" text="" dxfId="0">
      <formula>"N/A"</formula>
    </cfRule>
    <cfRule type="cellIs" priority="51" operator="equal" aboveAverage="0" equalAverage="0" bottom="0" percent="0" rank="0" text="" dxfId="7">
      <formula>"N/T"</formula>
    </cfRule>
    <cfRule type="cellIs" priority="52" operator="equal" aboveAverage="0" equalAverage="0" bottom="0" percent="0" rank="0" text="" dxfId="8">
      <formula>"N/D"</formula>
    </cfRule>
  </conditionalFormatting>
  <conditionalFormatting sqref="D753:D764">
    <cfRule type="expression" priority="53" aboveAverage="0" equalAverage="0" bottom="0" percent="0" rank="0" text="" dxfId="4">
      <formula>ISBLANK(D753)</formula>
    </cfRule>
    <cfRule type="cellIs" priority="54" operator="equal" aboveAverage="0" equalAverage="0" bottom="0" percent="0" rank="0" text="" dxfId="5">
      <formula>"Pasa"</formula>
    </cfRule>
    <cfRule type="cellIs" priority="55" operator="equal" aboveAverage="0" equalAverage="0" bottom="0" percent="0" rank="0" text="" dxfId="6">
      <formula>"Falla"</formula>
    </cfRule>
    <cfRule type="cellIs" priority="56" operator="equal" aboveAverage="0" equalAverage="0" bottom="0" percent="0" rank="0" text="" dxfId="0">
      <formula>"N/A"</formula>
    </cfRule>
    <cfRule type="cellIs" priority="57" operator="equal" aboveAverage="0" equalAverage="0" bottom="0" percent="0" rank="0" text="" dxfId="7">
      <formula>"N/T"</formula>
    </cfRule>
    <cfRule type="cellIs" priority="58" operator="equal" aboveAverage="0" equalAverage="0" bottom="0" percent="0" rank="0" text="" dxfId="8">
      <formula>"N/D"</formula>
    </cfRule>
  </conditionalFormatting>
  <conditionalFormatting sqref="D736:D747">
    <cfRule type="expression" priority="59" aboveAverage="0" equalAverage="0" bottom="0" percent="0" rank="0" text="" dxfId="4">
      <formula>ISBLANK(D736)</formula>
    </cfRule>
    <cfRule type="cellIs" priority="60" operator="equal" aboveAverage="0" equalAverage="0" bottom="0" percent="0" rank="0" text="" dxfId="5">
      <formula>"Pasa"</formula>
    </cfRule>
    <cfRule type="cellIs" priority="61" operator="equal" aboveAverage="0" equalAverage="0" bottom="0" percent="0" rank="0" text="" dxfId="6">
      <formula>"Falla"</formula>
    </cfRule>
    <cfRule type="cellIs" priority="62" operator="equal" aboveAverage="0" equalAverage="0" bottom="0" percent="0" rank="0" text="" dxfId="0">
      <formula>"N/A"</formula>
    </cfRule>
    <cfRule type="cellIs" priority="63" operator="equal" aboveAverage="0" equalAverage="0" bottom="0" percent="0" rank="0" text="" dxfId="7">
      <formula>"N/T"</formula>
    </cfRule>
    <cfRule type="cellIs" priority="64" operator="equal" aboveAverage="0" equalAverage="0" bottom="0" percent="0" rank="0" text="" dxfId="8">
      <formula>"N/D"</formula>
    </cfRule>
  </conditionalFormatting>
  <conditionalFormatting sqref="D719:D730">
    <cfRule type="expression" priority="65" aboveAverage="0" equalAverage="0" bottom="0" percent="0" rank="0" text="" dxfId="4">
      <formula>ISBLANK(D719)</formula>
    </cfRule>
    <cfRule type="cellIs" priority="66" operator="equal" aboveAverage="0" equalAverage="0" bottom="0" percent="0" rank="0" text="" dxfId="5">
      <formula>"Pasa"</formula>
    </cfRule>
    <cfRule type="cellIs" priority="67" operator="equal" aboveAverage="0" equalAverage="0" bottom="0" percent="0" rank="0" text="" dxfId="6">
      <formula>"Falla"</formula>
    </cfRule>
    <cfRule type="cellIs" priority="68" operator="equal" aboveAverage="0" equalAverage="0" bottom="0" percent="0" rank="0" text="" dxfId="0">
      <formula>"N/A"</formula>
    </cfRule>
    <cfRule type="cellIs" priority="69" operator="equal" aboveAverage="0" equalAverage="0" bottom="0" percent="0" rank="0" text="" dxfId="7">
      <formula>"N/T"</formula>
    </cfRule>
    <cfRule type="cellIs" priority="70" operator="equal" aboveAverage="0" equalAverage="0" bottom="0" percent="0" rank="0" text="" dxfId="8">
      <formula>"N/D"</formula>
    </cfRule>
  </conditionalFormatting>
  <conditionalFormatting sqref="D702:D713">
    <cfRule type="expression" priority="71" aboveAverage="0" equalAverage="0" bottom="0" percent="0" rank="0" text="" dxfId="4">
      <formula>ISBLANK(D702)</formula>
    </cfRule>
    <cfRule type="cellIs" priority="72" operator="equal" aboveAverage="0" equalAverage="0" bottom="0" percent="0" rank="0" text="" dxfId="5">
      <formula>"Pasa"</formula>
    </cfRule>
    <cfRule type="cellIs" priority="73" operator="equal" aboveAverage="0" equalAverage="0" bottom="0" percent="0" rank="0" text="" dxfId="6">
      <formula>"Falla"</formula>
    </cfRule>
    <cfRule type="cellIs" priority="74" operator="equal" aboveAverage="0" equalAverage="0" bottom="0" percent="0" rank="0" text="" dxfId="0">
      <formula>"N/A"</formula>
    </cfRule>
    <cfRule type="cellIs" priority="75" operator="equal" aboveAverage="0" equalAverage="0" bottom="0" percent="0" rank="0" text="" dxfId="7">
      <formula>"N/T"</formula>
    </cfRule>
    <cfRule type="cellIs" priority="76" operator="equal" aboveAverage="0" equalAverage="0" bottom="0" percent="0" rank="0" text="" dxfId="8">
      <formula>"N/D"</formula>
    </cfRule>
  </conditionalFormatting>
  <conditionalFormatting sqref="D685:D696">
    <cfRule type="expression" priority="77" aboveAverage="0" equalAverage="0" bottom="0" percent="0" rank="0" text="" dxfId="4">
      <formula>ISBLANK(D685)</formula>
    </cfRule>
    <cfRule type="cellIs" priority="78" operator="equal" aboveAverage="0" equalAverage="0" bottom="0" percent="0" rank="0" text="" dxfId="5">
      <formula>"Pasa"</formula>
    </cfRule>
    <cfRule type="cellIs" priority="79" operator="equal" aboveAverage="0" equalAverage="0" bottom="0" percent="0" rank="0" text="" dxfId="6">
      <formula>"Falla"</formula>
    </cfRule>
    <cfRule type="cellIs" priority="80" operator="equal" aboveAverage="0" equalAverage="0" bottom="0" percent="0" rank="0" text="" dxfId="0">
      <formula>"N/A"</formula>
    </cfRule>
    <cfRule type="cellIs" priority="81" operator="equal" aboveAverage="0" equalAverage="0" bottom="0" percent="0" rank="0" text="" dxfId="7">
      <formula>"N/T"</formula>
    </cfRule>
    <cfRule type="cellIs" priority="82" operator="equal" aboveAverage="0" equalAverage="0" bottom="0" percent="0" rank="0" text="" dxfId="8">
      <formula>"N/D"</formula>
    </cfRule>
  </conditionalFormatting>
  <conditionalFormatting sqref="D668:D679">
    <cfRule type="expression" priority="83" aboveAverage="0" equalAverage="0" bottom="0" percent="0" rank="0" text="" dxfId="4">
      <formula>ISBLANK(D668)</formula>
    </cfRule>
    <cfRule type="cellIs" priority="84" operator="equal" aboveAverage="0" equalAverage="0" bottom="0" percent="0" rank="0" text="" dxfId="5">
      <formula>"Pasa"</formula>
    </cfRule>
    <cfRule type="cellIs" priority="85" operator="equal" aboveAverage="0" equalAverage="0" bottom="0" percent="0" rank="0" text="" dxfId="6">
      <formula>"Falla"</formula>
    </cfRule>
    <cfRule type="cellIs" priority="86" operator="equal" aboveAverage="0" equalAverage="0" bottom="0" percent="0" rank="0" text="" dxfId="0">
      <formula>"N/A"</formula>
    </cfRule>
    <cfRule type="cellIs" priority="87" operator="equal" aboveAverage="0" equalAverage="0" bottom="0" percent="0" rank="0" text="" dxfId="7">
      <formula>"N/T"</formula>
    </cfRule>
    <cfRule type="cellIs" priority="88" operator="equal" aboveAverage="0" equalAverage="0" bottom="0" percent="0" rank="0" text="" dxfId="8">
      <formula>"N/D"</formula>
    </cfRule>
  </conditionalFormatting>
  <conditionalFormatting sqref="D651:D662">
    <cfRule type="expression" priority="89" aboveAverage="0" equalAverage="0" bottom="0" percent="0" rank="0" text="" dxfId="4">
      <formula>ISBLANK(D651)</formula>
    </cfRule>
    <cfRule type="cellIs" priority="90" operator="equal" aboveAverage="0" equalAverage="0" bottom="0" percent="0" rank="0" text="" dxfId="5">
      <formula>"Pasa"</formula>
    </cfRule>
    <cfRule type="cellIs" priority="91" operator="equal" aboveAverage="0" equalAverage="0" bottom="0" percent="0" rank="0" text="" dxfId="6">
      <formula>"Falla"</formula>
    </cfRule>
    <cfRule type="cellIs" priority="92" operator="equal" aboveAverage="0" equalAverage="0" bottom="0" percent="0" rank="0" text="" dxfId="0">
      <formula>"N/A"</formula>
    </cfRule>
    <cfRule type="cellIs" priority="93" operator="equal" aboveAverage="0" equalAverage="0" bottom="0" percent="0" rank="0" text="" dxfId="7">
      <formula>"N/T"</formula>
    </cfRule>
    <cfRule type="cellIs" priority="94" operator="equal" aboveAverage="0" equalAverage="0" bottom="0" percent="0" rank="0" text="" dxfId="8">
      <formula>"N/D"</formula>
    </cfRule>
  </conditionalFormatting>
  <conditionalFormatting sqref="D634:D645">
    <cfRule type="expression" priority="95" aboveAverage="0" equalAverage="0" bottom="0" percent="0" rank="0" text="" dxfId="4">
      <formula>ISBLANK(D634)</formula>
    </cfRule>
    <cfRule type="cellIs" priority="96" operator="equal" aboveAverage="0" equalAverage="0" bottom="0" percent="0" rank="0" text="" dxfId="5">
      <formula>"Pasa"</formula>
    </cfRule>
    <cfRule type="cellIs" priority="97" operator="equal" aboveAverage="0" equalAverage="0" bottom="0" percent="0" rank="0" text="" dxfId="6">
      <formula>"Falla"</formula>
    </cfRule>
    <cfRule type="cellIs" priority="98" operator="equal" aboveAverage="0" equalAverage="0" bottom="0" percent="0" rank="0" text="" dxfId="0">
      <formula>"N/A"</formula>
    </cfRule>
    <cfRule type="cellIs" priority="99" operator="equal" aboveAverage="0" equalAverage="0" bottom="0" percent="0" rank="0" text="" dxfId="7">
      <formula>"N/T"</formula>
    </cfRule>
    <cfRule type="cellIs" priority="100" operator="equal" aboveAverage="0" equalAverage="0" bottom="0" percent="0" rank="0" text="" dxfId="8">
      <formula>"N/D"</formula>
    </cfRule>
  </conditionalFormatting>
  <conditionalFormatting sqref="D617:D628">
    <cfRule type="expression" priority="101" aboveAverage="0" equalAverage="0" bottom="0" percent="0" rank="0" text="" dxfId="4">
      <formula>ISBLANK(D617)</formula>
    </cfRule>
    <cfRule type="cellIs" priority="102" operator="equal" aboveAverage="0" equalAverage="0" bottom="0" percent="0" rank="0" text="" dxfId="5">
      <formula>"Pasa"</formula>
    </cfRule>
    <cfRule type="cellIs" priority="103" operator="equal" aboveAverage="0" equalAverage="0" bottom="0" percent="0" rank="0" text="" dxfId="6">
      <formula>"Falla"</formula>
    </cfRule>
    <cfRule type="cellIs" priority="104" operator="equal" aboveAverage="0" equalAverage="0" bottom="0" percent="0" rank="0" text="" dxfId="0">
      <formula>"N/A"</formula>
    </cfRule>
    <cfRule type="cellIs" priority="105" operator="equal" aboveAverage="0" equalAverage="0" bottom="0" percent="0" rank="0" text="" dxfId="7">
      <formula>"N/T"</formula>
    </cfRule>
    <cfRule type="cellIs" priority="106" operator="equal" aboveAverage="0" equalAverage="0" bottom="0" percent="0" rank="0" text="" dxfId="8">
      <formula>"N/D"</formula>
    </cfRule>
  </conditionalFormatting>
  <conditionalFormatting sqref="D600:D611">
    <cfRule type="expression" priority="107" aboveAverage="0" equalAverage="0" bottom="0" percent="0" rank="0" text="" dxfId="4">
      <formula>ISBLANK(D600)</formula>
    </cfRule>
    <cfRule type="cellIs" priority="108" operator="equal" aboveAverage="0" equalAverage="0" bottom="0" percent="0" rank="0" text="" dxfId="5">
      <formula>"Pasa"</formula>
    </cfRule>
    <cfRule type="cellIs" priority="109" operator="equal" aboveAverage="0" equalAverage="0" bottom="0" percent="0" rank="0" text="" dxfId="6">
      <formula>"Falla"</formula>
    </cfRule>
    <cfRule type="cellIs" priority="110" operator="equal" aboveAverage="0" equalAverage="0" bottom="0" percent="0" rank="0" text="" dxfId="0">
      <formula>"N/A"</formula>
    </cfRule>
    <cfRule type="cellIs" priority="111" operator="equal" aboveAverage="0" equalAverage="0" bottom="0" percent="0" rank="0" text="" dxfId="7">
      <formula>"N/T"</formula>
    </cfRule>
    <cfRule type="cellIs" priority="112" operator="equal" aboveAverage="0" equalAverage="0" bottom="0" percent="0" rank="0" text="" dxfId="8">
      <formula>"N/D"</formula>
    </cfRule>
  </conditionalFormatting>
  <conditionalFormatting sqref="D583:D594">
    <cfRule type="expression" priority="113" aboveAverage="0" equalAverage="0" bottom="0" percent="0" rank="0" text="" dxfId="4">
      <formula>ISBLANK(D583)</formula>
    </cfRule>
    <cfRule type="cellIs" priority="114" operator="equal" aboveAverage="0" equalAverage="0" bottom="0" percent="0" rank="0" text="" dxfId="5">
      <formula>"Pasa"</formula>
    </cfRule>
    <cfRule type="cellIs" priority="115" operator="equal" aboveAverage="0" equalAverage="0" bottom="0" percent="0" rank="0" text="" dxfId="6">
      <formula>"Falla"</formula>
    </cfRule>
    <cfRule type="cellIs" priority="116" operator="equal" aboveAverage="0" equalAverage="0" bottom="0" percent="0" rank="0" text="" dxfId="0">
      <formula>"N/A"</formula>
    </cfRule>
    <cfRule type="cellIs" priority="117" operator="equal" aboveAverage="0" equalAverage="0" bottom="0" percent="0" rank="0" text="" dxfId="7">
      <formula>"N/T"</formula>
    </cfRule>
    <cfRule type="cellIs" priority="118" operator="equal" aboveAverage="0" equalAverage="0" bottom="0" percent="0" rank="0" text="" dxfId="8">
      <formula>"N/D"</formula>
    </cfRule>
  </conditionalFormatting>
  <conditionalFormatting sqref="D566:D577">
    <cfRule type="expression" priority="119" aboveAverage="0" equalAverage="0" bottom="0" percent="0" rank="0" text="" dxfId="4">
      <formula>ISBLANK(D566)</formula>
    </cfRule>
    <cfRule type="cellIs" priority="120" operator="equal" aboveAverage="0" equalAverage="0" bottom="0" percent="0" rank="0" text="" dxfId="5">
      <formula>"Pasa"</formula>
    </cfRule>
    <cfRule type="cellIs" priority="121" operator="equal" aboveAverage="0" equalAverage="0" bottom="0" percent="0" rank="0" text="" dxfId="6">
      <formula>"Falla"</formula>
    </cfRule>
    <cfRule type="cellIs" priority="122" operator="equal" aboveAverage="0" equalAverage="0" bottom="0" percent="0" rank="0" text="" dxfId="0">
      <formula>"N/A"</formula>
    </cfRule>
    <cfRule type="cellIs" priority="123" operator="equal" aboveAverage="0" equalAverage="0" bottom="0" percent="0" rank="0" text="" dxfId="7">
      <formula>"N/T"</formula>
    </cfRule>
    <cfRule type="cellIs" priority="124" operator="equal" aboveAverage="0" equalAverage="0" bottom="0" percent="0" rank="0" text="" dxfId="8">
      <formula>"N/D"</formula>
    </cfRule>
  </conditionalFormatting>
  <conditionalFormatting sqref="D549:D560">
    <cfRule type="expression" priority="125" aboveAverage="0" equalAverage="0" bottom="0" percent="0" rank="0" text="" dxfId="4">
      <formula>ISBLANK(D549)</formula>
    </cfRule>
    <cfRule type="cellIs" priority="126" operator="equal" aboveAverage="0" equalAverage="0" bottom="0" percent="0" rank="0" text="" dxfId="5">
      <formula>"Pasa"</formula>
    </cfRule>
    <cfRule type="cellIs" priority="127" operator="equal" aboveAverage="0" equalAverage="0" bottom="0" percent="0" rank="0" text="" dxfId="6">
      <formula>"Falla"</formula>
    </cfRule>
    <cfRule type="cellIs" priority="128" operator="equal" aboveAverage="0" equalAverage="0" bottom="0" percent="0" rank="0" text="" dxfId="0">
      <formula>"N/A"</formula>
    </cfRule>
    <cfRule type="cellIs" priority="129" operator="equal" aboveAverage="0" equalAverage="0" bottom="0" percent="0" rank="0" text="" dxfId="7">
      <formula>"N/T"</formula>
    </cfRule>
    <cfRule type="cellIs" priority="130" operator="equal" aboveAverage="0" equalAverage="0" bottom="0" percent="0" rank="0" text="" dxfId="8">
      <formula>"N/D"</formula>
    </cfRule>
  </conditionalFormatting>
  <conditionalFormatting sqref="D532:D543">
    <cfRule type="expression" priority="131" aboveAverage="0" equalAverage="0" bottom="0" percent="0" rank="0" text="" dxfId="4">
      <formula>ISBLANK(D532)</formula>
    </cfRule>
    <cfRule type="cellIs" priority="132" operator="equal" aboveAverage="0" equalAverage="0" bottom="0" percent="0" rank="0" text="" dxfId="5">
      <formula>"Pasa"</formula>
    </cfRule>
    <cfRule type="cellIs" priority="133" operator="equal" aboveAverage="0" equalAverage="0" bottom="0" percent="0" rank="0" text="" dxfId="6">
      <formula>"Falla"</formula>
    </cfRule>
    <cfRule type="cellIs" priority="134" operator="equal" aboveAverage="0" equalAverage="0" bottom="0" percent="0" rank="0" text="" dxfId="0">
      <formula>"N/A"</formula>
    </cfRule>
    <cfRule type="cellIs" priority="135" operator="equal" aboveAverage="0" equalAverage="0" bottom="0" percent="0" rank="0" text="" dxfId="7">
      <formula>"N/T"</formula>
    </cfRule>
    <cfRule type="cellIs" priority="136" operator="equal" aboveAverage="0" equalAverage="0" bottom="0" percent="0" rank="0" text="" dxfId="8">
      <formula>"N/D"</formula>
    </cfRule>
  </conditionalFormatting>
  <conditionalFormatting sqref="D515:D526">
    <cfRule type="expression" priority="137" aboveAverage="0" equalAverage="0" bottom="0" percent="0" rank="0" text="" dxfId="4">
      <formula>ISBLANK(D515)</formula>
    </cfRule>
    <cfRule type="cellIs" priority="138" operator="equal" aboveAverage="0" equalAverage="0" bottom="0" percent="0" rank="0" text="" dxfId="5">
      <formula>"Pasa"</formula>
    </cfRule>
    <cfRule type="cellIs" priority="139" operator="equal" aboveAverage="0" equalAverage="0" bottom="0" percent="0" rank="0" text="" dxfId="6">
      <formula>"Falla"</formula>
    </cfRule>
    <cfRule type="cellIs" priority="140" operator="equal" aboveAverage="0" equalAverage="0" bottom="0" percent="0" rank="0" text="" dxfId="0">
      <formula>"N/A"</formula>
    </cfRule>
    <cfRule type="cellIs" priority="141" operator="equal" aboveAverage="0" equalAverage="0" bottom="0" percent="0" rank="0" text="" dxfId="7">
      <formula>"N/T"</formula>
    </cfRule>
    <cfRule type="cellIs" priority="142" operator="equal" aboveAverage="0" equalAverage="0" bottom="0" percent="0" rank="0" text="" dxfId="8">
      <formula>"N/D"</formula>
    </cfRule>
  </conditionalFormatting>
  <conditionalFormatting sqref="D498:D509">
    <cfRule type="expression" priority="143" aboveAverage="0" equalAverage="0" bottom="0" percent="0" rank="0" text="" dxfId="4">
      <formula>ISBLANK(D498)</formula>
    </cfRule>
    <cfRule type="cellIs" priority="144" operator="equal" aboveAverage="0" equalAverage="0" bottom="0" percent="0" rank="0" text="" dxfId="5">
      <formula>"Pasa"</formula>
    </cfRule>
    <cfRule type="cellIs" priority="145" operator="equal" aboveAverage="0" equalAverage="0" bottom="0" percent="0" rank="0" text="" dxfId="6">
      <formula>"Falla"</formula>
    </cfRule>
    <cfRule type="cellIs" priority="146" operator="equal" aboveAverage="0" equalAverage="0" bottom="0" percent="0" rank="0" text="" dxfId="0">
      <formula>"N/A"</formula>
    </cfRule>
    <cfRule type="cellIs" priority="147" operator="equal" aboveAverage="0" equalAverage="0" bottom="0" percent="0" rank="0" text="" dxfId="7">
      <formula>"N/T"</formula>
    </cfRule>
    <cfRule type="cellIs" priority="148" operator="equal" aboveAverage="0" equalAverage="0" bottom="0" percent="0" rank="0" text="" dxfId="8">
      <formula>"N/D"</formula>
    </cfRule>
  </conditionalFormatting>
  <conditionalFormatting sqref="D481:D492">
    <cfRule type="expression" priority="149" aboveAverage="0" equalAverage="0" bottom="0" percent="0" rank="0" text="" dxfId="4">
      <formula>ISBLANK(D481)</formula>
    </cfRule>
    <cfRule type="cellIs" priority="150" operator="equal" aboveAverage="0" equalAverage="0" bottom="0" percent="0" rank="0" text="" dxfId="5">
      <formula>"Pasa"</formula>
    </cfRule>
    <cfRule type="cellIs" priority="151" operator="equal" aboveAverage="0" equalAverage="0" bottom="0" percent="0" rank="0" text="" dxfId="6">
      <formula>"Falla"</formula>
    </cfRule>
    <cfRule type="cellIs" priority="152" operator="equal" aboveAverage="0" equalAverage="0" bottom="0" percent="0" rank="0" text="" dxfId="0">
      <formula>"N/A"</formula>
    </cfRule>
    <cfRule type="cellIs" priority="153" operator="equal" aboveAverage="0" equalAverage="0" bottom="0" percent="0" rank="0" text="" dxfId="7">
      <formula>"N/T"</formula>
    </cfRule>
    <cfRule type="cellIs" priority="154" operator="equal" aboveAverage="0" equalAverage="0" bottom="0" percent="0" rank="0" text="" dxfId="8">
      <formula>"N/D"</formula>
    </cfRule>
  </conditionalFormatting>
  <conditionalFormatting sqref="D464:D475">
    <cfRule type="expression" priority="155" aboveAverage="0" equalAverage="0" bottom="0" percent="0" rank="0" text="" dxfId="4">
      <formula>ISBLANK(D464)</formula>
    </cfRule>
    <cfRule type="cellIs" priority="156" operator="equal" aboveAverage="0" equalAverage="0" bottom="0" percent="0" rank="0" text="" dxfId="5">
      <formula>"Pasa"</formula>
    </cfRule>
    <cfRule type="cellIs" priority="157" operator="equal" aboveAverage="0" equalAverage="0" bottom="0" percent="0" rank="0" text="" dxfId="6">
      <formula>"Falla"</formula>
    </cfRule>
    <cfRule type="cellIs" priority="158" operator="equal" aboveAverage="0" equalAverage="0" bottom="0" percent="0" rank="0" text="" dxfId="0">
      <formula>"N/A"</formula>
    </cfRule>
    <cfRule type="cellIs" priority="159" operator="equal" aboveAverage="0" equalAverage="0" bottom="0" percent="0" rank="0" text="" dxfId="7">
      <formula>"N/T"</formula>
    </cfRule>
    <cfRule type="cellIs" priority="160" operator="equal" aboveAverage="0" equalAverage="0" bottom="0" percent="0" rank="0" text="" dxfId="8">
      <formula>"N/D"</formula>
    </cfRule>
  </conditionalFormatting>
  <conditionalFormatting sqref="D447:D458">
    <cfRule type="expression" priority="161" aboveAverage="0" equalAverage="0" bottom="0" percent="0" rank="0" text="" dxfId="4">
      <formula>ISBLANK(D447)</formula>
    </cfRule>
    <cfRule type="cellIs" priority="162" operator="equal" aboveAverage="0" equalAverage="0" bottom="0" percent="0" rank="0" text="" dxfId="5">
      <formula>"Pasa"</formula>
    </cfRule>
    <cfRule type="cellIs" priority="163" operator="equal" aboveAverage="0" equalAverage="0" bottom="0" percent="0" rank="0" text="" dxfId="6">
      <formula>"Falla"</formula>
    </cfRule>
    <cfRule type="cellIs" priority="164" operator="equal" aboveAverage="0" equalAverage="0" bottom="0" percent="0" rank="0" text="" dxfId="0">
      <formula>"N/A"</formula>
    </cfRule>
    <cfRule type="cellIs" priority="165" operator="equal" aboveAverage="0" equalAverage="0" bottom="0" percent="0" rank="0" text="" dxfId="7">
      <formula>"N/T"</formula>
    </cfRule>
    <cfRule type="cellIs" priority="166" operator="equal" aboveAverage="0" equalAverage="0" bottom="0" percent="0" rank="0" text="" dxfId="8">
      <formula>"N/D"</formula>
    </cfRule>
  </conditionalFormatting>
  <conditionalFormatting sqref="D430:D441">
    <cfRule type="expression" priority="167" aboveAverage="0" equalAverage="0" bottom="0" percent="0" rank="0" text="" dxfId="4">
      <formula>ISBLANK(D430)</formula>
    </cfRule>
    <cfRule type="cellIs" priority="168" operator="equal" aboveAverage="0" equalAverage="0" bottom="0" percent="0" rank="0" text="" dxfId="5">
      <formula>"Pasa"</formula>
    </cfRule>
    <cfRule type="cellIs" priority="169" operator="equal" aboveAverage="0" equalAverage="0" bottom="0" percent="0" rank="0" text="" dxfId="6">
      <formula>"Falla"</formula>
    </cfRule>
    <cfRule type="cellIs" priority="170" operator="equal" aboveAverage="0" equalAverage="0" bottom="0" percent="0" rank="0" text="" dxfId="0">
      <formula>"N/A"</formula>
    </cfRule>
    <cfRule type="cellIs" priority="171" operator="equal" aboveAverage="0" equalAverage="0" bottom="0" percent="0" rank="0" text="" dxfId="7">
      <formula>"N/T"</formula>
    </cfRule>
    <cfRule type="cellIs" priority="172" operator="equal" aboveAverage="0" equalAverage="0" bottom="0" percent="0" rank="0" text="" dxfId="8">
      <formula>"N/D"</formula>
    </cfRule>
  </conditionalFormatting>
  <conditionalFormatting sqref="D413:D424">
    <cfRule type="expression" priority="173" aboveAverage="0" equalAverage="0" bottom="0" percent="0" rank="0" text="" dxfId="4">
      <formula>ISBLANK(D413)</formula>
    </cfRule>
    <cfRule type="cellIs" priority="174" operator="equal" aboveAverage="0" equalAverage="0" bottom="0" percent="0" rank="0" text="" dxfId="5">
      <formula>"Pasa"</formula>
    </cfRule>
    <cfRule type="cellIs" priority="175" operator="equal" aboveAverage="0" equalAverage="0" bottom="0" percent="0" rank="0" text="" dxfId="6">
      <formula>"Falla"</formula>
    </cfRule>
    <cfRule type="cellIs" priority="176" operator="equal" aboveAverage="0" equalAverage="0" bottom="0" percent="0" rank="0" text="" dxfId="0">
      <formula>"N/A"</formula>
    </cfRule>
    <cfRule type="cellIs" priority="177" operator="equal" aboveAverage="0" equalAverage="0" bottom="0" percent="0" rank="0" text="" dxfId="7">
      <formula>"N/T"</formula>
    </cfRule>
    <cfRule type="cellIs" priority="178" operator="equal" aboveAverage="0" equalAverage="0" bottom="0" percent="0" rank="0" text="" dxfId="8">
      <formula>"N/D"</formula>
    </cfRule>
  </conditionalFormatting>
  <conditionalFormatting sqref="D396:D407">
    <cfRule type="expression" priority="179" aboveAverage="0" equalAverage="0" bottom="0" percent="0" rank="0" text="" dxfId="4">
      <formula>ISBLANK(D396)</formula>
    </cfRule>
    <cfRule type="cellIs" priority="180" operator="equal" aboveAverage="0" equalAverage="0" bottom="0" percent="0" rank="0" text="" dxfId="5">
      <formula>"Pasa"</formula>
    </cfRule>
    <cfRule type="cellIs" priority="181" operator="equal" aboveAverage="0" equalAverage="0" bottom="0" percent="0" rank="0" text="" dxfId="6">
      <formula>"Falla"</formula>
    </cfRule>
    <cfRule type="cellIs" priority="182" operator="equal" aboveAverage="0" equalAverage="0" bottom="0" percent="0" rank="0" text="" dxfId="0">
      <formula>"N/A"</formula>
    </cfRule>
    <cfRule type="cellIs" priority="183" operator="equal" aboveAverage="0" equalAverage="0" bottom="0" percent="0" rank="0" text="" dxfId="7">
      <formula>"N/T"</formula>
    </cfRule>
    <cfRule type="cellIs" priority="184" operator="equal" aboveAverage="0" equalAverage="0" bottom="0" percent="0" rank="0" text="" dxfId="8">
      <formula>"N/D"</formula>
    </cfRule>
  </conditionalFormatting>
  <conditionalFormatting sqref="D379:D390">
    <cfRule type="expression" priority="185" aboveAverage="0" equalAverage="0" bottom="0" percent="0" rank="0" text="" dxfId="4">
      <formula>ISBLANK(D379)</formula>
    </cfRule>
    <cfRule type="cellIs" priority="186" operator="equal" aboveAverage="0" equalAverage="0" bottom="0" percent="0" rank="0" text="" dxfId="5">
      <formula>"Pasa"</formula>
    </cfRule>
    <cfRule type="cellIs" priority="187" operator="equal" aboveAverage="0" equalAverage="0" bottom="0" percent="0" rank="0" text="" dxfId="6">
      <formula>"Falla"</formula>
    </cfRule>
    <cfRule type="cellIs" priority="188" operator="equal" aboveAverage="0" equalAverage="0" bottom="0" percent="0" rank="0" text="" dxfId="0">
      <formula>"N/A"</formula>
    </cfRule>
    <cfRule type="cellIs" priority="189" operator="equal" aboveAverage="0" equalAverage="0" bottom="0" percent="0" rank="0" text="" dxfId="7">
      <formula>"N/T"</formula>
    </cfRule>
    <cfRule type="cellIs" priority="190" operator="equal" aboveAverage="0" equalAverage="0" bottom="0" percent="0" rank="0" text="" dxfId="8">
      <formula>"N/D"</formula>
    </cfRule>
  </conditionalFormatting>
  <conditionalFormatting sqref="D362:D373">
    <cfRule type="expression" priority="191" aboveAverage="0" equalAverage="0" bottom="0" percent="0" rank="0" text="" dxfId="4">
      <formula>ISBLANK(D362)</formula>
    </cfRule>
    <cfRule type="cellIs" priority="192" operator="equal" aboveAverage="0" equalAverage="0" bottom="0" percent="0" rank="0" text="" dxfId="5">
      <formula>"Pasa"</formula>
    </cfRule>
    <cfRule type="cellIs" priority="193" operator="equal" aboveAverage="0" equalAverage="0" bottom="0" percent="0" rank="0" text="" dxfId="6">
      <formula>"Falla"</formula>
    </cfRule>
    <cfRule type="cellIs" priority="194" operator="equal" aboveAverage="0" equalAverage="0" bottom="0" percent="0" rank="0" text="" dxfId="0">
      <formula>"N/A"</formula>
    </cfRule>
    <cfRule type="cellIs" priority="195" operator="equal" aboveAverage="0" equalAverage="0" bottom="0" percent="0" rank="0" text="" dxfId="7">
      <formula>"N/T"</formula>
    </cfRule>
    <cfRule type="cellIs" priority="196" operator="equal" aboveAverage="0" equalAverage="0" bottom="0" percent="0" rank="0" text="" dxfId="8">
      <formula>"N/D"</formula>
    </cfRule>
  </conditionalFormatting>
  <conditionalFormatting sqref="D345:D356">
    <cfRule type="expression" priority="197" aboveAverage="0" equalAverage="0" bottom="0" percent="0" rank="0" text="" dxfId="4">
      <formula>ISBLANK(D345)</formula>
    </cfRule>
    <cfRule type="cellIs" priority="198" operator="equal" aboveAverage="0" equalAverage="0" bottom="0" percent="0" rank="0" text="" dxfId="5">
      <formula>"Pasa"</formula>
    </cfRule>
    <cfRule type="cellIs" priority="199" operator="equal" aboveAverage="0" equalAverage="0" bottom="0" percent="0" rank="0" text="" dxfId="6">
      <formula>"Falla"</formula>
    </cfRule>
    <cfRule type="cellIs" priority="200" operator="equal" aboveAverage="0" equalAverage="0" bottom="0" percent="0" rank="0" text="" dxfId="0">
      <formula>"N/A"</formula>
    </cfRule>
    <cfRule type="cellIs" priority="201" operator="equal" aboveAverage="0" equalAverage="0" bottom="0" percent="0" rank="0" text="" dxfId="7">
      <formula>"N/T"</formula>
    </cfRule>
    <cfRule type="cellIs" priority="202" operator="equal" aboveAverage="0" equalAverage="0" bottom="0" percent="0" rank="0" text="" dxfId="8">
      <formula>"N/D"</formula>
    </cfRule>
  </conditionalFormatting>
  <conditionalFormatting sqref="D328:D339">
    <cfRule type="expression" priority="203" aboveAverage="0" equalAverage="0" bottom="0" percent="0" rank="0" text="" dxfId="4">
      <formula>ISBLANK(D328)</formula>
    </cfRule>
    <cfRule type="cellIs" priority="204" operator="equal" aboveAverage="0" equalAverage="0" bottom="0" percent="0" rank="0" text="" dxfId="5">
      <formula>"Pasa"</formula>
    </cfRule>
    <cfRule type="cellIs" priority="205" operator="equal" aboveAverage="0" equalAverage="0" bottom="0" percent="0" rank="0" text="" dxfId="6">
      <formula>"Falla"</formula>
    </cfRule>
    <cfRule type="cellIs" priority="206" operator="equal" aboveAverage="0" equalAverage="0" bottom="0" percent="0" rank="0" text="" dxfId="0">
      <formula>"N/A"</formula>
    </cfRule>
    <cfRule type="cellIs" priority="207" operator="equal" aboveAverage="0" equalAverage="0" bottom="0" percent="0" rank="0" text="" dxfId="7">
      <formula>"N/T"</formula>
    </cfRule>
    <cfRule type="cellIs" priority="208" operator="equal" aboveAverage="0" equalAverage="0" bottom="0" percent="0" rank="0" text="" dxfId="8">
      <formula>"N/D"</formula>
    </cfRule>
  </conditionalFormatting>
  <conditionalFormatting sqref="D311:D322">
    <cfRule type="expression" priority="209" aboveAverage="0" equalAverage="0" bottom="0" percent="0" rank="0" text="" dxfId="4">
      <formula>ISBLANK(D311)</formula>
    </cfRule>
    <cfRule type="cellIs" priority="210" operator="equal" aboveAverage="0" equalAverage="0" bottom="0" percent="0" rank="0" text="" dxfId="5">
      <formula>"Pasa"</formula>
    </cfRule>
    <cfRule type="cellIs" priority="211" operator="equal" aboveAverage="0" equalAverage="0" bottom="0" percent="0" rank="0" text="" dxfId="6">
      <formula>"Falla"</formula>
    </cfRule>
    <cfRule type="cellIs" priority="212" operator="equal" aboveAverage="0" equalAverage="0" bottom="0" percent="0" rank="0" text="" dxfId="0">
      <formula>"N/A"</formula>
    </cfRule>
    <cfRule type="cellIs" priority="213" operator="equal" aboveAverage="0" equalAverage="0" bottom="0" percent="0" rank="0" text="" dxfId="7">
      <formula>"N/T"</formula>
    </cfRule>
    <cfRule type="cellIs" priority="214" operator="equal" aboveAverage="0" equalAverage="0" bottom="0" percent="0" rank="0" text="" dxfId="8">
      <formula>"N/D"</formula>
    </cfRule>
  </conditionalFormatting>
  <conditionalFormatting sqref="D294:D305">
    <cfRule type="expression" priority="215" aboveAverage="0" equalAverage="0" bottom="0" percent="0" rank="0" text="" dxfId="4">
      <formula>ISBLANK(D294)</formula>
    </cfRule>
    <cfRule type="cellIs" priority="216" operator="equal" aboveAverage="0" equalAverage="0" bottom="0" percent="0" rank="0" text="" dxfId="5">
      <formula>"Pasa"</formula>
    </cfRule>
    <cfRule type="cellIs" priority="217" operator="equal" aboveAverage="0" equalAverage="0" bottom="0" percent="0" rank="0" text="" dxfId="6">
      <formula>"Falla"</formula>
    </cfRule>
    <cfRule type="cellIs" priority="218" operator="equal" aboveAverage="0" equalAverage="0" bottom="0" percent="0" rank="0" text="" dxfId="0">
      <formula>"N/A"</formula>
    </cfRule>
    <cfRule type="cellIs" priority="219" operator="equal" aboveAverage="0" equalAverage="0" bottom="0" percent="0" rank="0" text="" dxfId="7">
      <formula>"N/T"</formula>
    </cfRule>
    <cfRule type="cellIs" priority="220" operator="equal" aboveAverage="0" equalAverage="0" bottom="0" percent="0" rank="0" text="" dxfId="8">
      <formula>"N/D"</formula>
    </cfRule>
  </conditionalFormatting>
  <conditionalFormatting sqref="D277:D288">
    <cfRule type="expression" priority="221" aboveAverage="0" equalAverage="0" bottom="0" percent="0" rank="0" text="" dxfId="4">
      <formula>ISBLANK(D277)</formula>
    </cfRule>
    <cfRule type="cellIs" priority="222" operator="equal" aboveAverage="0" equalAverage="0" bottom="0" percent="0" rank="0" text="" dxfId="5">
      <formula>"Pasa"</formula>
    </cfRule>
    <cfRule type="cellIs" priority="223" operator="equal" aboveAverage="0" equalAverage="0" bottom="0" percent="0" rank="0" text="" dxfId="6">
      <formula>"Falla"</formula>
    </cfRule>
    <cfRule type="cellIs" priority="224" operator="equal" aboveAverage="0" equalAverage="0" bottom="0" percent="0" rank="0" text="" dxfId="0">
      <formula>"N/A"</formula>
    </cfRule>
    <cfRule type="cellIs" priority="225" operator="equal" aboveAverage="0" equalAverage="0" bottom="0" percent="0" rank="0" text="" dxfId="7">
      <formula>"N/T"</formula>
    </cfRule>
    <cfRule type="cellIs" priority="226" operator="equal" aboveAverage="0" equalAverage="0" bottom="0" percent="0" rank="0" text="" dxfId="8">
      <formula>"N/D"</formula>
    </cfRule>
  </conditionalFormatting>
  <conditionalFormatting sqref="D260:D271">
    <cfRule type="expression" priority="227" aboveAverage="0" equalAverage="0" bottom="0" percent="0" rank="0" text="" dxfId="4">
      <formula>ISBLANK(D260)</formula>
    </cfRule>
    <cfRule type="cellIs" priority="228" operator="equal" aboveAverage="0" equalAverage="0" bottom="0" percent="0" rank="0" text="" dxfId="5">
      <formula>"Pasa"</formula>
    </cfRule>
    <cfRule type="cellIs" priority="229" operator="equal" aboveAverage="0" equalAverage="0" bottom="0" percent="0" rank="0" text="" dxfId="6">
      <formula>"Falla"</formula>
    </cfRule>
    <cfRule type="cellIs" priority="230" operator="equal" aboveAverage="0" equalAverage="0" bottom="0" percent="0" rank="0" text="" dxfId="0">
      <formula>"N/A"</formula>
    </cfRule>
    <cfRule type="cellIs" priority="231" operator="equal" aboveAverage="0" equalAverage="0" bottom="0" percent="0" rank="0" text="" dxfId="7">
      <formula>"N/T"</formula>
    </cfRule>
    <cfRule type="cellIs" priority="232" operator="equal" aboveAverage="0" equalAverage="0" bottom="0" percent="0" rank="0" text="" dxfId="8">
      <formula>"N/D"</formula>
    </cfRule>
  </conditionalFormatting>
  <conditionalFormatting sqref="D243:D254">
    <cfRule type="expression" priority="233" aboveAverage="0" equalAverage="0" bottom="0" percent="0" rank="0" text="" dxfId="4">
      <formula>ISBLANK(D243)</formula>
    </cfRule>
    <cfRule type="cellIs" priority="234" operator="equal" aboveAverage="0" equalAverage="0" bottom="0" percent="0" rank="0" text="" dxfId="5">
      <formula>"Pasa"</formula>
    </cfRule>
    <cfRule type="cellIs" priority="235" operator="equal" aboveAverage="0" equalAverage="0" bottom="0" percent="0" rank="0" text="" dxfId="6">
      <formula>"Falla"</formula>
    </cfRule>
    <cfRule type="cellIs" priority="236" operator="equal" aboveAverage="0" equalAverage="0" bottom="0" percent="0" rank="0" text="" dxfId="0">
      <formula>"N/A"</formula>
    </cfRule>
    <cfRule type="cellIs" priority="237" operator="equal" aboveAverage="0" equalAverage="0" bottom="0" percent="0" rank="0" text="" dxfId="7">
      <formula>"N/T"</formula>
    </cfRule>
    <cfRule type="cellIs" priority="238" operator="equal" aboveAverage="0" equalAverage="0" bottom="0" percent="0" rank="0" text="" dxfId="8">
      <formula>"N/D"</formula>
    </cfRule>
  </conditionalFormatting>
  <conditionalFormatting sqref="D226:D237">
    <cfRule type="expression" priority="239" aboveAverage="0" equalAverage="0" bottom="0" percent="0" rank="0" text="" dxfId="4">
      <formula>ISBLANK(D226)</formula>
    </cfRule>
    <cfRule type="cellIs" priority="240" operator="equal" aboveAverage="0" equalAverage="0" bottom="0" percent="0" rank="0" text="" dxfId="5">
      <formula>"Pasa"</formula>
    </cfRule>
    <cfRule type="cellIs" priority="241" operator="equal" aboveAverage="0" equalAverage="0" bottom="0" percent="0" rank="0" text="" dxfId="6">
      <formula>"Falla"</formula>
    </cfRule>
    <cfRule type="cellIs" priority="242" operator="equal" aboveAverage="0" equalAverage="0" bottom="0" percent="0" rank="0" text="" dxfId="0">
      <formula>"N/A"</formula>
    </cfRule>
    <cfRule type="cellIs" priority="243" operator="equal" aboveAverage="0" equalAverage="0" bottom="0" percent="0" rank="0" text="" dxfId="7">
      <formula>"N/T"</formula>
    </cfRule>
    <cfRule type="cellIs" priority="244" operator="equal" aboveAverage="0" equalAverage="0" bottom="0" percent="0" rank="0" text="" dxfId="8">
      <formula>"N/D"</formula>
    </cfRule>
  </conditionalFormatting>
  <conditionalFormatting sqref="D209:D220">
    <cfRule type="expression" priority="245" aboveAverage="0" equalAverage="0" bottom="0" percent="0" rank="0" text="" dxfId="4">
      <formula>ISBLANK(D209)</formula>
    </cfRule>
    <cfRule type="cellIs" priority="246" operator="equal" aboveAverage="0" equalAverage="0" bottom="0" percent="0" rank="0" text="" dxfId="5">
      <formula>"Pasa"</formula>
    </cfRule>
    <cfRule type="cellIs" priority="247" operator="equal" aboveAverage="0" equalAverage="0" bottom="0" percent="0" rank="0" text="" dxfId="6">
      <formula>"Falla"</formula>
    </cfRule>
    <cfRule type="cellIs" priority="248" operator="equal" aboveAverage="0" equalAverage="0" bottom="0" percent="0" rank="0" text="" dxfId="0">
      <formula>"N/A"</formula>
    </cfRule>
    <cfRule type="cellIs" priority="249" operator="equal" aboveAverage="0" equalAverage="0" bottom="0" percent="0" rank="0" text="" dxfId="7">
      <formula>"N/T"</formula>
    </cfRule>
    <cfRule type="cellIs" priority="250" operator="equal" aboveAverage="0" equalAverage="0" bottom="0" percent="0" rank="0" text="" dxfId="8">
      <formula>"N/D"</formula>
    </cfRule>
  </conditionalFormatting>
  <conditionalFormatting sqref="D192:D203">
    <cfRule type="expression" priority="251" aboveAverage="0" equalAverage="0" bottom="0" percent="0" rank="0" text="" dxfId="4">
      <formula>ISBLANK(D192)</formula>
    </cfRule>
    <cfRule type="cellIs" priority="252" operator="equal" aboveAverage="0" equalAverage="0" bottom="0" percent="0" rank="0" text="" dxfId="5">
      <formula>"Pasa"</formula>
    </cfRule>
    <cfRule type="cellIs" priority="253" operator="equal" aboveAverage="0" equalAverage="0" bottom="0" percent="0" rank="0" text="" dxfId="6">
      <formula>"Falla"</formula>
    </cfRule>
    <cfRule type="cellIs" priority="254" operator="equal" aboveAverage="0" equalAverage="0" bottom="0" percent="0" rank="0" text="" dxfId="0">
      <formula>"N/A"</formula>
    </cfRule>
    <cfRule type="cellIs" priority="255" operator="equal" aboveAverage="0" equalAverage="0" bottom="0" percent="0" rank="0" text="" dxfId="7">
      <formula>"N/T"</formula>
    </cfRule>
    <cfRule type="cellIs" priority="256" operator="equal" aboveAverage="0" equalAverage="0" bottom="0" percent="0" rank="0" text="" dxfId="8">
      <formula>"N/D"</formula>
    </cfRule>
  </conditionalFormatting>
  <conditionalFormatting sqref="D175:D186">
    <cfRule type="expression" priority="257" aboveAverage="0" equalAverage="0" bottom="0" percent="0" rank="0" text="" dxfId="4">
      <formula>ISBLANK(D175)</formula>
    </cfRule>
    <cfRule type="cellIs" priority="258" operator="equal" aboveAverage="0" equalAverage="0" bottom="0" percent="0" rank="0" text="" dxfId="5">
      <formula>"Pasa"</formula>
    </cfRule>
    <cfRule type="cellIs" priority="259" operator="equal" aboveAverage="0" equalAverage="0" bottom="0" percent="0" rank="0" text="" dxfId="6">
      <formula>"Falla"</formula>
    </cfRule>
    <cfRule type="cellIs" priority="260" operator="equal" aboveAverage="0" equalAverage="0" bottom="0" percent="0" rank="0" text="" dxfId="0">
      <formula>"N/A"</formula>
    </cfRule>
    <cfRule type="cellIs" priority="261" operator="equal" aboveAverage="0" equalAverage="0" bottom="0" percent="0" rank="0" text="" dxfId="7">
      <formula>"N/T"</formula>
    </cfRule>
    <cfRule type="cellIs" priority="262" operator="equal" aboveAverage="0" equalAverage="0" bottom="0" percent="0" rank="0" text="" dxfId="8">
      <formula>"N/D"</formula>
    </cfRule>
  </conditionalFormatting>
  <conditionalFormatting sqref="D158:D169">
    <cfRule type="expression" priority="263" aboveAverage="0" equalAverage="0" bottom="0" percent="0" rank="0" text="" dxfId="4">
      <formula>ISBLANK(D158)</formula>
    </cfRule>
    <cfRule type="cellIs" priority="264" operator="equal" aboveAverage="0" equalAverage="0" bottom="0" percent="0" rank="0" text="" dxfId="5">
      <formula>"Pasa"</formula>
    </cfRule>
    <cfRule type="cellIs" priority="265" operator="equal" aboveAverage="0" equalAverage="0" bottom="0" percent="0" rank="0" text="" dxfId="6">
      <formula>"Falla"</formula>
    </cfRule>
    <cfRule type="cellIs" priority="266" operator="equal" aboveAverage="0" equalAverage="0" bottom="0" percent="0" rank="0" text="" dxfId="0">
      <formula>"N/A"</formula>
    </cfRule>
    <cfRule type="cellIs" priority="267" operator="equal" aboveAverage="0" equalAverage="0" bottom="0" percent="0" rank="0" text="" dxfId="7">
      <formula>"N/T"</formula>
    </cfRule>
    <cfRule type="cellIs" priority="268" operator="equal" aboveAverage="0" equalAverage="0" bottom="0" percent="0" rank="0" text="" dxfId="8">
      <formula>"N/D"</formula>
    </cfRule>
  </conditionalFormatting>
  <conditionalFormatting sqref="D141:D152">
    <cfRule type="expression" priority="269" aboveAverage="0" equalAverage="0" bottom="0" percent="0" rank="0" text="" dxfId="4">
      <formula>ISBLANK(D141)</formula>
    </cfRule>
    <cfRule type="cellIs" priority="270" operator="equal" aboveAverage="0" equalAverage="0" bottom="0" percent="0" rank="0" text="" dxfId="5">
      <formula>"Pasa"</formula>
    </cfRule>
    <cfRule type="cellIs" priority="271" operator="equal" aboveAverage="0" equalAverage="0" bottom="0" percent="0" rank="0" text="" dxfId="6">
      <formula>"Falla"</formula>
    </cfRule>
    <cfRule type="cellIs" priority="272" operator="equal" aboveAverage="0" equalAverage="0" bottom="0" percent="0" rank="0" text="" dxfId="0">
      <formula>"N/A"</formula>
    </cfRule>
    <cfRule type="cellIs" priority="273" operator="equal" aboveAverage="0" equalAverage="0" bottom="0" percent="0" rank="0" text="" dxfId="7">
      <formula>"N/T"</formula>
    </cfRule>
    <cfRule type="cellIs" priority="274" operator="equal" aboveAverage="0" equalAverage="0" bottom="0" percent="0" rank="0" text="" dxfId="8">
      <formula>"N/D"</formula>
    </cfRule>
  </conditionalFormatting>
  <conditionalFormatting sqref="D124:D135">
    <cfRule type="expression" priority="275" aboveAverage="0" equalAverage="0" bottom="0" percent="0" rank="0" text="" dxfId="4">
      <formula>ISBLANK(D124)</formula>
    </cfRule>
    <cfRule type="cellIs" priority="276" operator="equal" aboveAverage="0" equalAverage="0" bottom="0" percent="0" rank="0" text="" dxfId="5">
      <formula>"Pasa"</formula>
    </cfRule>
    <cfRule type="cellIs" priority="277" operator="equal" aboveAverage="0" equalAverage="0" bottom="0" percent="0" rank="0" text="" dxfId="6">
      <formula>"Falla"</formula>
    </cfRule>
    <cfRule type="cellIs" priority="278" operator="equal" aboveAverage="0" equalAverage="0" bottom="0" percent="0" rank="0" text="" dxfId="0">
      <formula>"N/A"</formula>
    </cfRule>
    <cfRule type="cellIs" priority="279" operator="equal" aboveAverage="0" equalAverage="0" bottom="0" percent="0" rank="0" text="" dxfId="7">
      <formula>"N/T"</formula>
    </cfRule>
    <cfRule type="cellIs" priority="280" operator="equal" aboveAverage="0" equalAverage="0" bottom="0" percent="0" rank="0" text="" dxfId="8">
      <formula>"N/D"</formula>
    </cfRule>
  </conditionalFormatting>
  <conditionalFormatting sqref="D107:D118">
    <cfRule type="expression" priority="281" aboveAverage="0" equalAverage="0" bottom="0" percent="0" rank="0" text="" dxfId="4">
      <formula>ISBLANK(D107)</formula>
    </cfRule>
    <cfRule type="cellIs" priority="282" operator="equal" aboveAverage="0" equalAverage="0" bottom="0" percent="0" rank="0" text="" dxfId="5">
      <formula>"Pasa"</formula>
    </cfRule>
    <cfRule type="cellIs" priority="283" operator="equal" aboveAverage="0" equalAverage="0" bottom="0" percent="0" rank="0" text="" dxfId="6">
      <formula>"Falla"</formula>
    </cfRule>
    <cfRule type="cellIs" priority="284" operator="equal" aboveAverage="0" equalAverage="0" bottom="0" percent="0" rank="0" text="" dxfId="0">
      <formula>"N/A"</formula>
    </cfRule>
    <cfRule type="cellIs" priority="285" operator="equal" aboveAverage="0" equalAverage="0" bottom="0" percent="0" rank="0" text="" dxfId="7">
      <formula>"N/T"</formula>
    </cfRule>
    <cfRule type="cellIs" priority="286" operator="equal" aboveAverage="0" equalAverage="0" bottom="0" percent="0" rank="0" text="" dxfId="8">
      <formula>"N/D"</formula>
    </cfRule>
  </conditionalFormatting>
  <conditionalFormatting sqref="D90:D101">
    <cfRule type="expression" priority="287" aboveAverage="0" equalAverage="0" bottom="0" percent="0" rank="0" text="" dxfId="4">
      <formula>ISBLANK(D90)</formula>
    </cfRule>
    <cfRule type="cellIs" priority="288" operator="equal" aboveAverage="0" equalAverage="0" bottom="0" percent="0" rank="0" text="" dxfId="5">
      <formula>"Pasa"</formula>
    </cfRule>
    <cfRule type="cellIs" priority="289" operator="equal" aboveAverage="0" equalAverage="0" bottom="0" percent="0" rank="0" text="" dxfId="6">
      <formula>"Falla"</formula>
    </cfRule>
    <cfRule type="cellIs" priority="290" operator="equal" aboveAverage="0" equalAverage="0" bottom="0" percent="0" rank="0" text="" dxfId="0">
      <formula>"N/A"</formula>
    </cfRule>
    <cfRule type="cellIs" priority="291" operator="equal" aboveAverage="0" equalAverage="0" bottom="0" percent="0" rank="0" text="" dxfId="7">
      <formula>"N/T"</formula>
    </cfRule>
    <cfRule type="cellIs" priority="292" operator="equal" aboveAverage="0" equalAverage="0" bottom="0" percent="0" rank="0" text="" dxfId="8">
      <formula>"N/D"</formula>
    </cfRule>
  </conditionalFormatting>
  <conditionalFormatting sqref="D73:D84">
    <cfRule type="expression" priority="293" aboveAverage="0" equalAverage="0" bottom="0" percent="0" rank="0" text="" dxfId="4">
      <formula>ISBLANK(D73)</formula>
    </cfRule>
    <cfRule type="cellIs" priority="294" operator="equal" aboveAverage="0" equalAverage="0" bottom="0" percent="0" rank="0" text="" dxfId="5">
      <formula>"Pasa"</formula>
    </cfRule>
    <cfRule type="cellIs" priority="295" operator="equal" aboveAverage="0" equalAverage="0" bottom="0" percent="0" rank="0" text="" dxfId="6">
      <formula>"Falla"</formula>
    </cfRule>
    <cfRule type="cellIs" priority="296" operator="equal" aboveAverage="0" equalAverage="0" bottom="0" percent="0" rank="0" text="" dxfId="0">
      <formula>"N/A"</formula>
    </cfRule>
    <cfRule type="cellIs" priority="297" operator="equal" aboveAverage="0" equalAverage="0" bottom="0" percent="0" rank="0" text="" dxfId="7">
      <formula>"N/T"</formula>
    </cfRule>
    <cfRule type="cellIs" priority="298" operator="equal" aboveAverage="0" equalAverage="0" bottom="0" percent="0" rank="0" text="" dxfId="8">
      <formula>"N/D"</formula>
    </cfRule>
  </conditionalFormatting>
  <conditionalFormatting sqref="D56:D67">
    <cfRule type="expression" priority="299" aboveAverage="0" equalAverage="0" bottom="0" percent="0" rank="0" text="" dxfId="4">
      <formula>ISBLANK(D56)</formula>
    </cfRule>
    <cfRule type="cellIs" priority="300" operator="equal" aboveAverage="0" equalAverage="0" bottom="0" percent="0" rank="0" text="" dxfId="5">
      <formula>"Pasa"</formula>
    </cfRule>
    <cfRule type="cellIs" priority="301" operator="equal" aboveAverage="0" equalAverage="0" bottom="0" percent="0" rank="0" text="" dxfId="6">
      <formula>"Falla"</formula>
    </cfRule>
    <cfRule type="cellIs" priority="302" operator="equal" aboveAverage="0" equalAverage="0" bottom="0" percent="0" rank="0" text="" dxfId="0">
      <formula>"N/A"</formula>
    </cfRule>
    <cfRule type="cellIs" priority="303" operator="equal" aboveAverage="0" equalAverage="0" bottom="0" percent="0" rank="0" text="" dxfId="7">
      <formula>"N/T"</formula>
    </cfRule>
    <cfRule type="cellIs" priority="304" operator="equal" aboveAverage="0" equalAverage="0" bottom="0" percent="0" rank="0" text="" dxfId="8">
      <formula>"N/D"</formula>
    </cfRule>
  </conditionalFormatting>
  <conditionalFormatting sqref="D39:D48">
    <cfRule type="cellIs" priority="305" operator="equal" aboveAverage="0" equalAverage="0" bottom="0" percent="0" rank="0" text="" dxfId="3">
      <formula>"-"</formula>
    </cfRule>
    <cfRule type="expression" priority="306" aboveAverage="0" equalAverage="0" bottom="0" percent="0" rank="0" text="" dxfId="4">
      <formula>ISBLANK(D39)</formula>
    </cfRule>
    <cfRule type="cellIs" priority="307" operator="equal" aboveAverage="0" equalAverage="0" bottom="0" percent="0" rank="0" text="" dxfId="5">
      <formula>"Pasa"</formula>
    </cfRule>
    <cfRule type="cellIs" priority="308" operator="equal" aboveAverage="0" equalAverage="0" bottom="0" percent="0" rank="0" text="" dxfId="6">
      <formula>"Falla"</formula>
    </cfRule>
    <cfRule type="cellIs" priority="309" operator="equal" aboveAverage="0" equalAverage="0" bottom="0" percent="0" rank="0" text="" dxfId="0">
      <formula>"N/A"</formula>
    </cfRule>
    <cfRule type="cellIs" priority="310" operator="equal" aboveAverage="0" equalAverage="0" bottom="0" percent="0" rank="0" text="" dxfId="7">
      <formula>"N/T"</formula>
    </cfRule>
    <cfRule type="cellIs" priority="311" operator="equal" aboveAverage="0" equalAverage="0" bottom="0" percent="0" rank="0" text="" dxfId="8">
      <formula>"N/D"</formula>
    </cfRule>
  </conditionalFormatting>
  <conditionalFormatting sqref="E753:E766">
    <cfRule type="cellIs" priority="312" operator="equal" aboveAverage="0" equalAverage="0" bottom="0" percent="0" rank="0" text="" dxfId="2">
      <formula>"ERR"</formula>
    </cfRule>
  </conditionalFormatting>
  <conditionalFormatting sqref="E736:E749">
    <cfRule type="cellIs" priority="313" operator="equal" aboveAverage="0" equalAverage="0" bottom="0" percent="0" rank="0" text="" dxfId="2">
      <formula>"ERR"</formula>
    </cfRule>
  </conditionalFormatting>
  <conditionalFormatting sqref="E729:E732">
    <cfRule type="cellIs" priority="314" operator="equal" aboveAverage="0" equalAverage="0" bottom="0" percent="0" rank="0" text="" dxfId="2">
      <formula>"ERR"</formula>
    </cfRule>
  </conditionalFormatting>
  <conditionalFormatting sqref="E712:E715">
    <cfRule type="cellIs" priority="315" operator="equal" aboveAverage="0" equalAverage="0" bottom="0" percent="0" rank="0" text="" dxfId="2">
      <formula>"ERR"</formula>
    </cfRule>
  </conditionalFormatting>
  <conditionalFormatting sqref="E695:E698">
    <cfRule type="cellIs" priority="316" operator="equal" aboveAverage="0" equalAverage="0" bottom="0" percent="0" rank="0" text="" dxfId="2">
      <formula>"ERR"</formula>
    </cfRule>
  </conditionalFormatting>
  <conditionalFormatting sqref="E678:E681">
    <cfRule type="cellIs" priority="317" operator="equal" aboveAverage="0" equalAverage="0" bottom="0" percent="0" rank="0" text="" dxfId="2">
      <formula>"ERR"</formula>
    </cfRule>
  </conditionalFormatting>
  <conditionalFormatting sqref="E661:E664">
    <cfRule type="cellIs" priority="318" operator="equal" aboveAverage="0" equalAverage="0" bottom="0" percent="0" rank="0" text="" dxfId="2">
      <formula>"ERR"</formula>
    </cfRule>
  </conditionalFormatting>
  <conditionalFormatting sqref="E644:E647">
    <cfRule type="cellIs" priority="319" operator="equal" aboveAverage="0" equalAverage="0" bottom="0" percent="0" rank="0" text="" dxfId="2">
      <formula>"ERR"</formula>
    </cfRule>
  </conditionalFormatting>
  <conditionalFormatting sqref="E627:E630">
    <cfRule type="cellIs" priority="320" operator="equal" aboveAverage="0" equalAverage="0" bottom="0" percent="0" rank="0" text="" dxfId="2">
      <formula>"ERR"</formula>
    </cfRule>
  </conditionalFormatting>
  <conditionalFormatting sqref="E610:E613">
    <cfRule type="cellIs" priority="321" operator="equal" aboveAverage="0" equalAverage="0" bottom="0" percent="0" rank="0" text="" dxfId="2">
      <formula>"ERR"</formula>
    </cfRule>
  </conditionalFormatting>
  <conditionalFormatting sqref="E583:E596">
    <cfRule type="cellIs" priority="322" operator="equal" aboveAverage="0" equalAverage="0" bottom="0" percent="0" rank="0" text="" dxfId="2">
      <formula>"ERR"</formula>
    </cfRule>
  </conditionalFormatting>
  <conditionalFormatting sqref="E566:E579">
    <cfRule type="cellIs" priority="323" operator="equal" aboveAverage="0" equalAverage="0" bottom="0" percent="0" rank="0" text="" dxfId="2">
      <formula>"ERR"</formula>
    </cfRule>
  </conditionalFormatting>
  <conditionalFormatting sqref="E549:E562">
    <cfRule type="cellIs" priority="324" operator="equal" aboveAverage="0" equalAverage="0" bottom="0" percent="0" rank="0" text="" dxfId="2">
      <formula>"ERR"</formula>
    </cfRule>
  </conditionalFormatting>
  <conditionalFormatting sqref="E532:E545">
    <cfRule type="cellIs" priority="325" operator="equal" aboveAverage="0" equalAverage="0" bottom="0" percent="0" rank="0" text="" dxfId="2">
      <formula>"ERR"</formula>
    </cfRule>
  </conditionalFormatting>
  <conditionalFormatting sqref="E515:E528">
    <cfRule type="cellIs" priority="326" operator="equal" aboveAverage="0" equalAverage="0" bottom="0" percent="0" rank="0" text="" dxfId="2">
      <formula>"ERR"</formula>
    </cfRule>
  </conditionalFormatting>
  <conditionalFormatting sqref="E498:E511">
    <cfRule type="cellIs" priority="327" operator="equal" aboveAverage="0" equalAverage="0" bottom="0" percent="0" rank="0" text="" dxfId="2">
      <formula>"ERR"</formula>
    </cfRule>
  </conditionalFormatting>
  <conditionalFormatting sqref="E481:E494">
    <cfRule type="cellIs" priority="328" operator="equal" aboveAverage="0" equalAverage="0" bottom="0" percent="0" rank="0" text="" dxfId="2">
      <formula>"ERR"</formula>
    </cfRule>
  </conditionalFormatting>
  <conditionalFormatting sqref="E464:E477">
    <cfRule type="cellIs" priority="329" operator="equal" aboveAverage="0" equalAverage="0" bottom="0" percent="0" rank="0" text="" dxfId="2">
      <formula>"ERR"</formula>
    </cfRule>
  </conditionalFormatting>
  <conditionalFormatting sqref="E447:E461">
    <cfRule type="cellIs" priority="330" operator="equal" aboveAverage="0" equalAverage="0" bottom="0" percent="0" rank="0" text="" dxfId="2">
      <formula>"ERR"</formula>
    </cfRule>
  </conditionalFormatting>
  <conditionalFormatting sqref="E430:E443">
    <cfRule type="cellIs" priority="331" operator="equal" aboveAverage="0" equalAverage="0" bottom="0" percent="0" rank="0" text="" dxfId="2">
      <formula>"ERR"</formula>
    </cfRule>
  </conditionalFormatting>
  <conditionalFormatting sqref="E413:E426">
    <cfRule type="cellIs" priority="332" operator="equal" aboveAverage="0" equalAverage="0" bottom="0" percent="0" rank="0" text="" dxfId="2">
      <formula>"ERR"</formula>
    </cfRule>
  </conditionalFormatting>
  <conditionalFormatting sqref="E396:E409">
    <cfRule type="cellIs" priority="333" operator="equal" aboveAverage="0" equalAverage="0" bottom="0" percent="0" rank="0" text="" dxfId="2">
      <formula>"ERR"</formula>
    </cfRule>
  </conditionalFormatting>
  <conditionalFormatting sqref="E379:E392">
    <cfRule type="cellIs" priority="334" operator="equal" aboveAverage="0" equalAverage="0" bottom="0" percent="0" rank="0" text="" dxfId="2">
      <formula>"ERR"</formula>
    </cfRule>
  </conditionalFormatting>
  <conditionalFormatting sqref="E345:E375">
    <cfRule type="cellIs" priority="335" operator="equal" aboveAverage="0" equalAverage="0" bottom="0" percent="0" rank="0" text="" dxfId="2">
      <formula>"ERR"</formula>
    </cfRule>
  </conditionalFormatting>
  <conditionalFormatting sqref="D17:D50">
    <cfRule type="cellIs" priority="336" operator="equal" aboveAverage="0" equalAverage="0" bottom="0" percent="0" rank="0" text="" dxfId="3">
      <formula>"-"</formula>
    </cfRule>
  </conditionalFormatting>
  <conditionalFormatting sqref="D49:D50">
    <cfRule type="expression" priority="337" aboveAverage="0" equalAverage="0" bottom="0" percent="0" rank="0" text="" dxfId="4">
      <formula>ISBLANK(D49)</formula>
    </cfRule>
    <cfRule type="cellIs" priority="338" operator="equal" aboveAverage="0" equalAverage="0" bottom="0" percent="0" rank="0" text="" dxfId="5">
      <formula>"Pasa"</formula>
    </cfRule>
    <cfRule type="cellIs" priority="339" operator="equal" aboveAverage="0" equalAverage="0" bottom="0" percent="0" rank="0" text="" dxfId="6">
      <formula>"Falla"</formula>
    </cfRule>
    <cfRule type="cellIs" priority="340" operator="equal" aboveAverage="0" equalAverage="0" bottom="0" percent="0" rank="0" text="" dxfId="0">
      <formula>"N/A"</formula>
    </cfRule>
    <cfRule type="cellIs" priority="341" operator="equal" aboveAverage="0" equalAverage="0" bottom="0" percent="0" rank="0" text="" dxfId="7">
      <formula>"N/T"</formula>
    </cfRule>
    <cfRule type="cellIs" priority="342" operator="equal" aboveAverage="0" equalAverage="0" bottom="0" percent="0" rank="0" text="" dxfId="8">
      <formula>"N/D"</formula>
    </cfRule>
  </conditionalFormatting>
  <conditionalFormatting sqref="N13:N14">
    <cfRule type="expression" priority="343" aboveAverage="0" equalAverage="0" bottom="0" percent="0" rank="0" text="" dxfId="4">
      <formula>ISBLANK(N13)</formula>
    </cfRule>
    <cfRule type="cellIs" priority="344" operator="equal" aboveAverage="0" equalAverage="0" bottom="0" percent="0" rank="0" text="" dxfId="5">
      <formula>"Pasa"</formula>
    </cfRule>
    <cfRule type="cellIs" priority="345" operator="equal" aboveAverage="0" equalAverage="0" bottom="0" percent="0" rank="0" text="" dxfId="6">
      <formula>"Falla"</formula>
    </cfRule>
    <cfRule type="cellIs" priority="346" operator="equal" aboveAverage="0" equalAverage="0" bottom="0" percent="0" rank="0" text="" dxfId="0">
      <formula>"N/A"</formula>
    </cfRule>
    <cfRule type="cellIs" priority="347" operator="equal" aboveAverage="0" equalAverage="0" bottom="0" percent="0" rank="0" text="" dxfId="7">
      <formula>"N/T"</formula>
    </cfRule>
    <cfRule type="cellIs" priority="348" operator="equal" aboveAverage="0" equalAverage="0" bottom="0" percent="0" rank="0" text="" dxfId="8">
      <formula>"N/D"</formula>
    </cfRule>
  </conditionalFormatting>
  <conditionalFormatting sqref="K26:K27">
    <cfRule type="expression" priority="349" aboveAverage="0" equalAverage="0" bottom="0" percent="0" rank="0" text="" dxfId="4">
      <formula>ISBLANK(K26)</formula>
    </cfRule>
    <cfRule type="cellIs" priority="350" operator="equal" aboveAverage="0" equalAverage="0" bottom="0" percent="0" rank="0" text="" dxfId="5">
      <formula>"Pasa"</formula>
    </cfRule>
    <cfRule type="cellIs" priority="351" operator="equal" aboveAverage="0" equalAverage="0" bottom="0" percent="0" rank="0" text="" dxfId="6">
      <formula>"Falla"</formula>
    </cfRule>
    <cfRule type="cellIs" priority="352" operator="equal" aboveAverage="0" equalAverage="0" bottom="0" percent="0" rank="0" text="" dxfId="0">
      <formula>"N/A"</formula>
    </cfRule>
    <cfRule type="cellIs" priority="353" operator="equal" aboveAverage="0" equalAverage="0" bottom="0" percent="0" rank="0" text="" dxfId="7">
      <formula>"N/T"</formula>
    </cfRule>
    <cfRule type="cellIs" priority="354" operator="equal" aboveAverage="0" equalAverage="0" bottom="0" percent="0" rank="0" text="" dxfId="8">
      <formula>"N/D"</formula>
    </cfRule>
  </conditionalFormatting>
  <conditionalFormatting sqref="E770:E779">
    <cfRule type="cellIs" priority="355" operator="equal" aboveAverage="0" equalAverage="0" bottom="0" percent="0" rank="0" text="" dxfId="2">
      <formula>"ERR"</formula>
    </cfRule>
  </conditionalFormatting>
  <conditionalFormatting sqref="D22:D33">
    <cfRule type="expression" priority="356" aboveAverage="0" equalAverage="0" bottom="0" percent="0" rank="0" text="" dxfId="4">
      <formula>ISBLANK(D22)</formula>
    </cfRule>
    <cfRule type="cellIs" priority="357" operator="equal" aboveAverage="0" equalAverage="0" bottom="0" percent="0" rank="0" text="" dxfId="5">
      <formula>"Pasa"</formula>
    </cfRule>
    <cfRule type="cellIs" priority="358" operator="equal" aboveAverage="0" equalAverage="0" bottom="0" percent="0" rank="0" text="" dxfId="6">
      <formula>"Falla"</formula>
    </cfRule>
    <cfRule type="cellIs" priority="359" operator="equal" aboveAverage="0" equalAverage="0" bottom="0" percent="0" rank="0" text="" dxfId="0">
      <formula>"N/A"</formula>
    </cfRule>
    <cfRule type="cellIs" priority="360" operator="equal" aboveAverage="0" equalAverage="0" bottom="0" percent="0" rank="0" text="" dxfId="7">
      <formula>"N/T"</formula>
    </cfRule>
    <cfRule type="cellIs" priority="361" operator="equal" aboveAverage="0" equalAverage="0" bottom="0" percent="0" rank="0" text="" dxfId="8">
      <formula>"N/D"</formula>
    </cfRule>
  </conditionalFormatting>
  <conditionalFormatting sqref="E617:E626">
    <cfRule type="cellIs" priority="362" operator="equal" aboveAverage="0" equalAverage="0" bottom="0" percent="0" rank="0" text="" dxfId="2">
      <formula>"ERR"</formula>
    </cfRule>
  </conditionalFormatting>
  <conditionalFormatting sqref="E600:E609 E634:E643 E651:E660 E668:E677 E685:E694 E702:E711 E719:E728">
    <cfRule type="cellIs" priority="363" operator="equal" aboveAverage="0" equalAverage="0" bottom="0" percent="0" rank="0" text="" dxfId="2">
      <formula>"ERR"</formula>
    </cfRule>
  </conditionalFormatting>
  <conditionalFormatting sqref="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cfRule type="expression" priority="364" aboveAverage="0" equalAverage="0" bottom="0" percent="0" rank="0" text="" dxfId="4">
      <formula>ISBLANK(F22)</formula>
    </cfRule>
    <cfRule type="cellIs" priority="365" operator="equal" aboveAverage="0" equalAverage="0" bottom="0" percent="0" rank="0" text="" dxfId="5">
      <formula>"Pasa"</formula>
    </cfRule>
    <cfRule type="cellIs" priority="366" operator="equal" aboveAverage="0" equalAverage="0" bottom="0" percent="0" rank="0" text="" dxfId="6">
      <formula>"Falla"</formula>
    </cfRule>
    <cfRule type="cellIs" priority="367" operator="equal" aboveAverage="0" equalAverage="0" bottom="0" percent="0" rank="0" text="" dxfId="0">
      <formula>"N/A"</formula>
    </cfRule>
    <cfRule type="cellIs" priority="368" operator="equal" aboveAverage="0" equalAverage="0" bottom="0" percent="0" rank="0" text="" dxfId="7">
      <formula>"N/T"</formula>
    </cfRule>
    <cfRule type="cellIs" priority="369" operator="equal" aboveAverage="0" equalAverage="0" bottom="0" percent="0" rank="0" text="" dxfId="8">
      <formula>"N/D"</formula>
    </cfRule>
  </conditionalFormatting>
  <conditionalFormatting sqref="E22:E35 E39:E52 E56:E69 E73:E86 E90:E103 E107:E120 E124:E137 E141:E154 E158:E171 E175:E188 E192:E205 E209:E222 E226:E239 E243:E256 E260:E273 E277:E290 E294:E307 E311:E324 E328:E341">
    <cfRule type="cellIs" priority="370" operator="equal" aboveAverage="0" equalAverage="0" bottom="0" percent="0" rank="0" text="" dxfId="2">
      <formula>"ERR"</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LibreOffice/25.2.3.2$Linux_X86_64 LibreOffice_project/520$Build-2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2020-03-26T13:14:48Z</dcterms:created>
  <dc:creator>DAVID LUBIAN ESPINOSA</dc:creator>
  <dc:description/>
  <dc:language>es-ES</dc:language>
  <cp:lastModifiedBy>Enrique De Lara Domínguez</cp:lastModifiedBy>
  <cp:lastPrinted>2020-09-14T10:56:43Z</cp:lastPrinted>
  <dcterms:modified xsi:type="dcterms:W3CDTF">2026-03-28T12:37:05Z</dcterms:modified>
  <cp:revision>109</cp:revision>
  <dc:subject/>
  <dc:title/>
</cp:coreProperties>
</file>

<file path=docProps/custom.xml><?xml version="1.0" encoding="utf-8"?>
<Properties xmlns="http://schemas.openxmlformats.org/officeDocument/2006/custom-properties" xmlns:vt="http://schemas.openxmlformats.org/officeDocument/2006/docPropsVTypes"/>
</file>